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xr:revisionPtr revIDLastSave="0" documentId="13_ncr:1_{B688C050-5660-C94F-8FAF-466678D02336}" xr6:coauthVersionLast="40" xr6:coauthVersionMax="40" xr10:uidLastSave="{00000000-0000-0000-0000-000000000000}"/>
  <bookViews>
    <workbookView xWindow="0" yWindow="440" windowWidth="28800" windowHeight="15000" firstSheet="1" activeTab="2" xr2:uid="{00000000-000D-0000-FFFF-FFFF00000000}"/>
  </bookViews>
  <sheets>
    <sheet name="CoverPage (FilledByPDM)" sheetId="1" r:id="rId1"/>
    <sheet name="Table notes" sheetId="2" r:id="rId2"/>
    <sheet name="crmcfgWLEN.txt" sheetId="3" r:id="rId3"/>
    <sheet name="EchelleFPAparam" sheetId="4" r:id="rId4"/>
    <sheet name="Standard Settings" sheetId="5" r:id="rId5"/>
    <sheet name="crifors fudge" sheetId="6" r:id="rId6"/>
    <sheet name="encVangle" sheetId="7" r:id="rId7"/>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7" i="3" l="1"/>
  <c r="X7" i="3"/>
  <c r="Y7" i="3"/>
  <c r="Z7" i="3"/>
  <c r="AA7" i="3"/>
  <c r="AB7" i="3"/>
  <c r="AC7" i="3"/>
  <c r="AD7" i="3"/>
  <c r="W8" i="3"/>
  <c r="X8" i="3"/>
  <c r="Y8" i="3"/>
  <c r="Z8" i="3"/>
  <c r="AA8" i="3"/>
  <c r="AB8" i="3"/>
  <c r="AC8" i="3"/>
  <c r="AD8" i="3"/>
  <c r="E30" i="5" l="1"/>
  <c r="E29" i="5"/>
  <c r="E28" i="5"/>
  <c r="E27" i="5"/>
  <c r="E26" i="5"/>
  <c r="E25" i="5"/>
  <c r="E24" i="5"/>
  <c r="E23" i="5"/>
  <c r="E22" i="5"/>
  <c r="E21" i="5"/>
  <c r="E20" i="5"/>
  <c r="E19" i="5"/>
  <c r="E18" i="5"/>
  <c r="E17" i="5"/>
  <c r="E16" i="5"/>
  <c r="E15" i="5"/>
  <c r="E14" i="5"/>
  <c r="E13" i="5"/>
  <c r="E12" i="5"/>
  <c r="E11" i="5"/>
  <c r="E10" i="5"/>
  <c r="E9" i="5"/>
  <c r="E8" i="5"/>
  <c r="E7" i="5"/>
  <c r="E6" i="5"/>
  <c r="E5" i="5"/>
  <c r="E4" i="5"/>
  <c r="E3" i="5"/>
  <c r="E2" i="5"/>
  <c r="AI722" i="7"/>
  <c r="AI721" i="7"/>
  <c r="AI720" i="7"/>
  <c r="AI662" i="7"/>
  <c r="AI661" i="7"/>
  <c r="AI660" i="7"/>
  <c r="AI659" i="7"/>
  <c r="AI658" i="7"/>
  <c r="AI657" i="7"/>
  <c r="AI656" i="7"/>
  <c r="AI655" i="7"/>
  <c r="AI654" i="7"/>
  <c r="AI653" i="7"/>
  <c r="AI652" i="7"/>
  <c r="AI651" i="7"/>
  <c r="AI650" i="7"/>
  <c r="AI649" i="7"/>
  <c r="AI648" i="7"/>
  <c r="AI647" i="7"/>
  <c r="AI646" i="7"/>
  <c r="AI645" i="7"/>
  <c r="AI644" i="7"/>
  <c r="AI574" i="7"/>
  <c r="AI573" i="7"/>
  <c r="AI572" i="7"/>
  <c r="AI571" i="7"/>
  <c r="AI570" i="7"/>
  <c r="AI569" i="7"/>
  <c r="AI568" i="7"/>
  <c r="AI567" i="7"/>
  <c r="AI566" i="7"/>
  <c r="AI565" i="7"/>
  <c r="AI564" i="7"/>
  <c r="AI563" i="7"/>
  <c r="AI562" i="7"/>
  <c r="AI561" i="7"/>
  <c r="AI560" i="7"/>
  <c r="AI559" i="7"/>
  <c r="AI558" i="7"/>
  <c r="AI557" i="7"/>
  <c r="AI556" i="7"/>
  <c r="AI555" i="7"/>
  <c r="AI554" i="7"/>
  <c r="AI553" i="7"/>
  <c r="AI552" i="7"/>
  <c r="AI470" i="7"/>
  <c r="AI469" i="7"/>
  <c r="AI468" i="7"/>
  <c r="AI467" i="7"/>
  <c r="AI466" i="7"/>
  <c r="AI465" i="7"/>
  <c r="AI464" i="7"/>
  <c r="AI463" i="7"/>
  <c r="AI462" i="7"/>
  <c r="AI461" i="7"/>
  <c r="AI460" i="7"/>
  <c r="AI459" i="7"/>
  <c r="AI458" i="7"/>
  <c r="AI457" i="7"/>
  <c r="AI456" i="7"/>
  <c r="AI455" i="7"/>
  <c r="AI454" i="7"/>
  <c r="AI453" i="7"/>
  <c r="AI452" i="7"/>
  <c r="AI451" i="7"/>
  <c r="AI450" i="7"/>
  <c r="AI449" i="7"/>
  <c r="AI448" i="7"/>
  <c r="AI447" i="7"/>
  <c r="AI472" i="7" s="1"/>
  <c r="AI446" i="7"/>
  <c r="AI445" i="7"/>
  <c r="AI444" i="7"/>
  <c r="AI323" i="7"/>
  <c r="AI322" i="7"/>
  <c r="AI321" i="7"/>
  <c r="AI320" i="7"/>
  <c r="AI319" i="7"/>
  <c r="AI318" i="7"/>
  <c r="AI317" i="7"/>
  <c r="AI316" i="7"/>
  <c r="AI315" i="7"/>
  <c r="AI314" i="7"/>
  <c r="AI313" i="7"/>
  <c r="AI312" i="7"/>
  <c r="AI311" i="7"/>
  <c r="AI310" i="7"/>
  <c r="AI309" i="7"/>
  <c r="AI308" i="7"/>
  <c r="AI307" i="7"/>
  <c r="AI306" i="7"/>
  <c r="AI305" i="7"/>
  <c r="AI304" i="7"/>
  <c r="AI303" i="7"/>
  <c r="AI302" i="7"/>
  <c r="AI301" i="7"/>
  <c r="AI300" i="7"/>
  <c r="AI299" i="7"/>
  <c r="AI298" i="7"/>
  <c r="AI297" i="7"/>
  <c r="AI296" i="7"/>
  <c r="AI295" i="7"/>
  <c r="AI294" i="7"/>
  <c r="AI293" i="7"/>
  <c r="AI292" i="7"/>
  <c r="AI291" i="7"/>
  <c r="AI290" i="7"/>
  <c r="AI289" i="7"/>
  <c r="AI288" i="7"/>
  <c r="AI287" i="7"/>
  <c r="AI286" i="7"/>
  <c r="AI285" i="7"/>
  <c r="AI284" i="7"/>
  <c r="AI189" i="7"/>
  <c r="AI188" i="7"/>
  <c r="AI187" i="7"/>
  <c r="AI186" i="7"/>
  <c r="AI185" i="7"/>
  <c r="AI184" i="7"/>
  <c r="AI183" i="7"/>
  <c r="AI182" i="7"/>
  <c r="AI181" i="7"/>
  <c r="AI180" i="7"/>
  <c r="AI179" i="7"/>
  <c r="AI178" i="7"/>
  <c r="AI177" i="7"/>
  <c r="AI176" i="7"/>
  <c r="AI175" i="7"/>
  <c r="AI174" i="7"/>
  <c r="AI173" i="7"/>
  <c r="AI172" i="7"/>
  <c r="AI171" i="7"/>
  <c r="AI170" i="7"/>
  <c r="AI169" i="7"/>
  <c r="AI168" i="7"/>
  <c r="AI167" i="7"/>
  <c r="AI166" i="7"/>
  <c r="AI165" i="7"/>
  <c r="AI164" i="7"/>
  <c r="AI163" i="7"/>
  <c r="AI162" i="7"/>
  <c r="AI161" i="7"/>
  <c r="AI160" i="7"/>
  <c r="AI191" i="7" s="1"/>
  <c r="AI664" i="7"/>
  <c r="AI576" i="7"/>
  <c r="AI724" i="7"/>
  <c r="AH722" i="7"/>
  <c r="AG722" i="7"/>
  <c r="AH721" i="7"/>
  <c r="AG721" i="7"/>
  <c r="AH720" i="7"/>
  <c r="AG720" i="7"/>
  <c r="AH664" i="7"/>
  <c r="AG664" i="7"/>
  <c r="AH662" i="7"/>
  <c r="AG662" i="7"/>
  <c r="AH661" i="7"/>
  <c r="AG661" i="7"/>
  <c r="AH660" i="7"/>
  <c r="AG660" i="7"/>
  <c r="AH659" i="7"/>
  <c r="AG659" i="7"/>
  <c r="AH658" i="7"/>
  <c r="AG658" i="7"/>
  <c r="AH657" i="7"/>
  <c r="AG657" i="7"/>
  <c r="AH656" i="7"/>
  <c r="AG656" i="7"/>
  <c r="AH655" i="7"/>
  <c r="AG655" i="7"/>
  <c r="AH654" i="7"/>
  <c r="AG654" i="7"/>
  <c r="AH653" i="7"/>
  <c r="AG653" i="7"/>
  <c r="AH652" i="7"/>
  <c r="AG652" i="7"/>
  <c r="AH651" i="7"/>
  <c r="AG651" i="7"/>
  <c r="AH650" i="7"/>
  <c r="AG650" i="7"/>
  <c r="AH649" i="7"/>
  <c r="AG649" i="7"/>
  <c r="AH648" i="7"/>
  <c r="AG648" i="7"/>
  <c r="AH647" i="7"/>
  <c r="AG647" i="7"/>
  <c r="AH646" i="7"/>
  <c r="AG646" i="7"/>
  <c r="AH645" i="7"/>
  <c r="AG645" i="7"/>
  <c r="AH644" i="7"/>
  <c r="AG644" i="7"/>
  <c r="I519" i="7"/>
  <c r="I523" i="7" s="1"/>
  <c r="I527" i="7" s="1"/>
  <c r="I531" i="7" s="1"/>
  <c r="I535" i="7" s="1"/>
  <c r="I539" i="7" s="1"/>
  <c r="I543" i="7" s="1"/>
  <c r="I547" i="7" s="1"/>
  <c r="I483" i="7"/>
  <c r="I487" i="7" s="1"/>
  <c r="I491" i="7" s="1"/>
  <c r="I495" i="7" s="1"/>
  <c r="I499" i="7" s="1"/>
  <c r="I503" i="7" s="1"/>
  <c r="I507" i="7" s="1"/>
  <c r="I511" i="7" s="1"/>
  <c r="I515" i="7" s="1"/>
  <c r="I479" i="7"/>
  <c r="I475" i="7"/>
  <c r="I471" i="7"/>
  <c r="I467" i="7"/>
  <c r="I463" i="7"/>
  <c r="I459" i="7"/>
  <c r="I455" i="7"/>
  <c r="I451" i="7"/>
  <c r="I447" i="7"/>
  <c r="I427" i="7"/>
  <c r="I431" i="7" s="1"/>
  <c r="I435" i="7" s="1"/>
  <c r="I403" i="7"/>
  <c r="I407" i="7" s="1"/>
  <c r="I411" i="7" s="1"/>
  <c r="I415" i="7" s="1"/>
  <c r="I419" i="7" s="1"/>
  <c r="I379" i="7"/>
  <c r="I383" i="7" s="1"/>
  <c r="I387" i="7" s="1"/>
  <c r="I391" i="7" s="1"/>
  <c r="I395" i="7" s="1"/>
  <c r="I355" i="7"/>
  <c r="I359" i="7" s="1"/>
  <c r="I363" i="7" s="1"/>
  <c r="I367" i="7" s="1"/>
  <c r="I371" i="7" s="1"/>
  <c r="I331" i="7"/>
  <c r="I335" i="7" s="1"/>
  <c r="I339" i="7" s="1"/>
  <c r="I343" i="7" s="1"/>
  <c r="I347" i="7" s="1"/>
  <c r="I307" i="7"/>
  <c r="I311" i="7" s="1"/>
  <c r="I315" i="7" s="1"/>
  <c r="I319" i="7" s="1"/>
  <c r="I323" i="7" s="1"/>
  <c r="I283" i="7"/>
  <c r="I287" i="7" s="1"/>
  <c r="I291" i="7" s="1"/>
  <c r="I295" i="7" s="1"/>
  <c r="I299" i="7" s="1"/>
  <c r="I259" i="7"/>
  <c r="I263" i="7" s="1"/>
  <c r="I267" i="7" s="1"/>
  <c r="I271" i="7" s="1"/>
  <c r="I275" i="7" s="1"/>
  <c r="I235" i="7"/>
  <c r="I239" i="7" s="1"/>
  <c r="I243" i="7" s="1"/>
  <c r="I247" i="7" s="1"/>
  <c r="I251" i="7" s="1"/>
  <c r="I211" i="7"/>
  <c r="I215" i="7" s="1"/>
  <c r="I219" i="7" s="1"/>
  <c r="I223" i="7" s="1"/>
  <c r="I227" i="7" s="1"/>
  <c r="I187" i="7"/>
  <c r="I191" i="7" s="1"/>
  <c r="I195" i="7" s="1"/>
  <c r="I199" i="7" s="1"/>
  <c r="I203" i="7" s="1"/>
  <c r="I179" i="7"/>
  <c r="I175" i="7"/>
  <c r="I171" i="7"/>
  <c r="I167" i="7"/>
  <c r="I163" i="7"/>
  <c r="O727" i="7"/>
  <c r="M727" i="7"/>
  <c r="L727" i="7"/>
  <c r="K727" i="7"/>
  <c r="J727" i="7"/>
  <c r="B725" i="7"/>
  <c r="B726" i="7" s="1"/>
  <c r="B727" i="7" s="1"/>
  <c r="C727" i="7" s="1"/>
  <c r="F727" i="7" s="1"/>
  <c r="G727" i="7" s="1"/>
  <c r="N727" i="7" s="1"/>
  <c r="F724" i="7"/>
  <c r="O723" i="7"/>
  <c r="N723" i="7"/>
  <c r="M723" i="7"/>
  <c r="L723" i="7"/>
  <c r="K723" i="7"/>
  <c r="J723" i="7"/>
  <c r="B721" i="7"/>
  <c r="B722" i="7" s="1"/>
  <c r="B723" i="7" s="1"/>
  <c r="C723" i="7" s="1"/>
  <c r="F723" i="7" s="1"/>
  <c r="G723" i="7" s="1"/>
  <c r="F720" i="7"/>
  <c r="O719" i="7"/>
  <c r="M719" i="7"/>
  <c r="L719" i="7"/>
  <c r="K719" i="7"/>
  <c r="J719" i="7"/>
  <c r="B717" i="7"/>
  <c r="B718" i="7" s="1"/>
  <c r="B719" i="7" s="1"/>
  <c r="C719" i="7" s="1"/>
  <c r="F719" i="7" s="1"/>
  <c r="G719" i="7" s="1"/>
  <c r="N719" i="7" s="1"/>
  <c r="F716" i="7"/>
  <c r="O715" i="7"/>
  <c r="M715" i="7"/>
  <c r="L715" i="7"/>
  <c r="K715" i="7"/>
  <c r="J715" i="7"/>
  <c r="B713" i="7"/>
  <c r="B714" i="7" s="1"/>
  <c r="B715" i="7" s="1"/>
  <c r="C715" i="7" s="1"/>
  <c r="O711" i="7"/>
  <c r="M711" i="7"/>
  <c r="L711" i="7"/>
  <c r="K711" i="7"/>
  <c r="J711" i="7"/>
  <c r="O707" i="7"/>
  <c r="M707" i="7"/>
  <c r="L707" i="7"/>
  <c r="K707" i="7"/>
  <c r="J707" i="7"/>
  <c r="O695" i="7"/>
  <c r="M695" i="7"/>
  <c r="L695" i="7"/>
  <c r="K695" i="7"/>
  <c r="J695" i="7"/>
  <c r="B710" i="7"/>
  <c r="B711" i="7" s="1"/>
  <c r="C711" i="7" s="1"/>
  <c r="B709" i="7"/>
  <c r="B705" i="7"/>
  <c r="B706" i="7" s="1"/>
  <c r="B707" i="7" s="1"/>
  <c r="C707" i="7" s="1"/>
  <c r="O703" i="7"/>
  <c r="M703" i="7"/>
  <c r="L703" i="7"/>
  <c r="K703" i="7"/>
  <c r="J703" i="7"/>
  <c r="B701" i="7"/>
  <c r="O699" i="7"/>
  <c r="M699" i="7"/>
  <c r="L699" i="7"/>
  <c r="K699" i="7"/>
  <c r="J699" i="7"/>
  <c r="B697" i="7"/>
  <c r="B693" i="7"/>
  <c r="O691" i="7"/>
  <c r="M691" i="7"/>
  <c r="L691" i="7"/>
  <c r="K691" i="7"/>
  <c r="J691" i="7"/>
  <c r="B689" i="7"/>
  <c r="O687" i="7"/>
  <c r="M687" i="7"/>
  <c r="L687" i="7"/>
  <c r="K687" i="7"/>
  <c r="J687" i="7"/>
  <c r="B685" i="7"/>
  <c r="O683" i="7"/>
  <c r="M683" i="7"/>
  <c r="L683" i="7"/>
  <c r="K683" i="7"/>
  <c r="J683" i="7"/>
  <c r="B681" i="7"/>
  <c r="O679" i="7"/>
  <c r="M679" i="7"/>
  <c r="L679" i="7"/>
  <c r="K679" i="7"/>
  <c r="J679" i="7"/>
  <c r="B677" i="7"/>
  <c r="O675" i="7"/>
  <c r="M675" i="7"/>
  <c r="L675" i="7"/>
  <c r="K675" i="7"/>
  <c r="J675" i="7"/>
  <c r="B673" i="7"/>
  <c r="O671" i="7"/>
  <c r="M671" i="7"/>
  <c r="L671" i="7"/>
  <c r="K671" i="7"/>
  <c r="J671" i="7"/>
  <c r="B669" i="7"/>
  <c r="O667" i="7"/>
  <c r="M667" i="7"/>
  <c r="L667" i="7"/>
  <c r="K667" i="7"/>
  <c r="J667" i="7"/>
  <c r="B665" i="7"/>
  <c r="O663" i="7"/>
  <c r="M663" i="7"/>
  <c r="L663" i="7"/>
  <c r="K663" i="7"/>
  <c r="J663" i="7"/>
  <c r="B661" i="7"/>
  <c r="O659" i="7"/>
  <c r="M659" i="7"/>
  <c r="L659" i="7"/>
  <c r="K659" i="7"/>
  <c r="J659" i="7"/>
  <c r="B657" i="7"/>
  <c r="O655" i="7"/>
  <c r="M655" i="7"/>
  <c r="L655" i="7"/>
  <c r="K655" i="7"/>
  <c r="J655" i="7"/>
  <c r="B653" i="7"/>
  <c r="B649" i="7"/>
  <c r="O651" i="7"/>
  <c r="M651" i="7"/>
  <c r="L651" i="7"/>
  <c r="K651" i="7"/>
  <c r="J651" i="7"/>
  <c r="O647" i="7"/>
  <c r="M647" i="7"/>
  <c r="L647" i="7"/>
  <c r="K647" i="7"/>
  <c r="J647" i="7"/>
  <c r="B645" i="7"/>
  <c r="E31" i="5"/>
  <c r="O643" i="7"/>
  <c r="M643" i="7"/>
  <c r="L643" i="7"/>
  <c r="K643" i="7"/>
  <c r="J643" i="7"/>
  <c r="B641" i="7"/>
  <c r="AI325" i="7" l="1"/>
  <c r="AH572" i="7"/>
  <c r="AH571" i="7"/>
  <c r="AH568" i="7"/>
  <c r="AH567" i="7"/>
  <c r="AH564" i="7"/>
  <c r="AH563" i="7"/>
  <c r="AH559" i="7"/>
  <c r="AH555" i="7"/>
  <c r="AH552" i="7"/>
  <c r="O639" i="7"/>
  <c r="AH574" i="7" s="1"/>
  <c r="M639" i="7"/>
  <c r="L639" i="7"/>
  <c r="K639" i="7"/>
  <c r="J639" i="7"/>
  <c r="B637" i="7"/>
  <c r="F636" i="7"/>
  <c r="O635" i="7"/>
  <c r="AH573" i="7" s="1"/>
  <c r="M635" i="7"/>
  <c r="L635" i="7"/>
  <c r="K635" i="7"/>
  <c r="J635" i="7"/>
  <c r="B633" i="7"/>
  <c r="B634" i="7" s="1"/>
  <c r="B635" i="7" s="1"/>
  <c r="C635" i="7" s="1"/>
  <c r="O631" i="7"/>
  <c r="M631" i="7"/>
  <c r="L631" i="7"/>
  <c r="K631" i="7"/>
  <c r="J631" i="7"/>
  <c r="B629" i="7"/>
  <c r="F628" i="7"/>
  <c r="O627" i="7"/>
  <c r="M627" i="7"/>
  <c r="L627" i="7"/>
  <c r="K627" i="7"/>
  <c r="J627" i="7"/>
  <c r="B625" i="7"/>
  <c r="F624" i="7"/>
  <c r="O623" i="7"/>
  <c r="AH570" i="7" s="1"/>
  <c r="M623" i="7"/>
  <c r="L623" i="7"/>
  <c r="K623" i="7"/>
  <c r="J623" i="7"/>
  <c r="B621" i="7"/>
  <c r="O619" i="7"/>
  <c r="AH569" i="7" s="1"/>
  <c r="M619" i="7"/>
  <c r="L619" i="7"/>
  <c r="K619" i="7"/>
  <c r="J619" i="7"/>
  <c r="B617" i="7"/>
  <c r="B618" i="7" s="1"/>
  <c r="B619" i="7" s="1"/>
  <c r="C619" i="7" s="1"/>
  <c r="O615" i="7"/>
  <c r="M615" i="7"/>
  <c r="L615" i="7"/>
  <c r="K615" i="7"/>
  <c r="J615" i="7"/>
  <c r="B613" i="7"/>
  <c r="F612" i="7"/>
  <c r="O611" i="7"/>
  <c r="M611" i="7"/>
  <c r="L611" i="7"/>
  <c r="K611" i="7"/>
  <c r="J611" i="7"/>
  <c r="B609" i="7"/>
  <c r="O607" i="7"/>
  <c r="AH566" i="7" s="1"/>
  <c r="M607" i="7"/>
  <c r="L607" i="7"/>
  <c r="K607" i="7"/>
  <c r="J607" i="7"/>
  <c r="B605" i="7"/>
  <c r="O603" i="7"/>
  <c r="AH565" i="7" s="1"/>
  <c r="M603" i="7"/>
  <c r="L603" i="7"/>
  <c r="K603" i="7"/>
  <c r="J603" i="7"/>
  <c r="B601" i="7"/>
  <c r="F596" i="7"/>
  <c r="F592" i="7"/>
  <c r="F580" i="7"/>
  <c r="F576" i="7"/>
  <c r="F572" i="7"/>
  <c r="F564" i="7"/>
  <c r="F560" i="7"/>
  <c r="F548" i="7"/>
  <c r="O599" i="7"/>
  <c r="M599" i="7"/>
  <c r="L599" i="7"/>
  <c r="K599" i="7"/>
  <c r="J599" i="7"/>
  <c r="B597" i="7"/>
  <c r="O595" i="7"/>
  <c r="M595" i="7"/>
  <c r="L595" i="7"/>
  <c r="K595" i="7"/>
  <c r="J595" i="7"/>
  <c r="B593" i="7"/>
  <c r="B594" i="7" s="1"/>
  <c r="B595" i="7" s="1"/>
  <c r="C595" i="7" s="1"/>
  <c r="F595" i="7" s="1"/>
  <c r="G595" i="7" s="1"/>
  <c r="N595" i="7" s="1"/>
  <c r="AG563" i="7" s="1"/>
  <c r="O591" i="7"/>
  <c r="AH562" i="7" s="1"/>
  <c r="M591" i="7"/>
  <c r="L591" i="7"/>
  <c r="K591" i="7"/>
  <c r="J591" i="7"/>
  <c r="B589" i="7"/>
  <c r="O587" i="7"/>
  <c r="AH561" i="7" s="1"/>
  <c r="M587" i="7"/>
  <c r="L587" i="7"/>
  <c r="K587" i="7"/>
  <c r="J587" i="7"/>
  <c r="B585" i="7"/>
  <c r="O583" i="7"/>
  <c r="AH560" i="7" s="1"/>
  <c r="M583" i="7"/>
  <c r="L583" i="7"/>
  <c r="K583" i="7"/>
  <c r="J583" i="7"/>
  <c r="B581" i="7"/>
  <c r="O579" i="7"/>
  <c r="M579" i="7"/>
  <c r="L579" i="7"/>
  <c r="K579" i="7"/>
  <c r="J579" i="7"/>
  <c r="B577" i="7"/>
  <c r="O575" i="7"/>
  <c r="AH558" i="7" s="1"/>
  <c r="M575" i="7"/>
  <c r="L575" i="7"/>
  <c r="K575" i="7"/>
  <c r="J575" i="7"/>
  <c r="B573" i="7"/>
  <c r="O571" i="7"/>
  <c r="AH557" i="7" s="1"/>
  <c r="M571" i="7"/>
  <c r="L571" i="7"/>
  <c r="K571" i="7"/>
  <c r="J571" i="7"/>
  <c r="B569" i="7"/>
  <c r="O567" i="7"/>
  <c r="AH556" i="7" s="1"/>
  <c r="M567" i="7"/>
  <c r="L567" i="7"/>
  <c r="K567" i="7"/>
  <c r="J567" i="7"/>
  <c r="B565" i="7"/>
  <c r="O563" i="7"/>
  <c r="M563" i="7"/>
  <c r="L563" i="7"/>
  <c r="K563" i="7"/>
  <c r="J563" i="7"/>
  <c r="B562" i="7"/>
  <c r="B563" i="7" s="1"/>
  <c r="C563" i="7" s="1"/>
  <c r="B561" i="7"/>
  <c r="O559" i="7"/>
  <c r="AH554" i="7" s="1"/>
  <c r="M559" i="7"/>
  <c r="L559" i="7"/>
  <c r="K559" i="7"/>
  <c r="J559" i="7"/>
  <c r="B557" i="7"/>
  <c r="O555" i="7"/>
  <c r="AH553" i="7" s="1"/>
  <c r="M555" i="7"/>
  <c r="L555" i="7"/>
  <c r="K555" i="7"/>
  <c r="J555" i="7"/>
  <c r="B553" i="7"/>
  <c r="O551" i="7"/>
  <c r="M551" i="7"/>
  <c r="L551" i="7"/>
  <c r="K551" i="7"/>
  <c r="J551" i="7"/>
  <c r="B549" i="7"/>
  <c r="AH466" i="7"/>
  <c r="AH461" i="7"/>
  <c r="AH460" i="7"/>
  <c r="O547" i="7"/>
  <c r="AH470" i="7" s="1"/>
  <c r="M547" i="7"/>
  <c r="L547" i="7"/>
  <c r="K547" i="7"/>
  <c r="J547" i="7"/>
  <c r="B545" i="7"/>
  <c r="O543" i="7"/>
  <c r="AH469" i="7" s="1"/>
  <c r="M543" i="7"/>
  <c r="L543" i="7"/>
  <c r="K543" i="7"/>
  <c r="J543" i="7"/>
  <c r="B541" i="7"/>
  <c r="O539" i="7"/>
  <c r="AH468" i="7" s="1"/>
  <c r="M539" i="7"/>
  <c r="L539" i="7"/>
  <c r="K539" i="7"/>
  <c r="J539" i="7"/>
  <c r="B537" i="7"/>
  <c r="O535" i="7"/>
  <c r="AH467" i="7" s="1"/>
  <c r="M535" i="7"/>
  <c r="L535" i="7"/>
  <c r="K535" i="7"/>
  <c r="J535" i="7"/>
  <c r="B533" i="7"/>
  <c r="F532" i="7"/>
  <c r="O531" i="7"/>
  <c r="M531" i="7"/>
  <c r="L531" i="7"/>
  <c r="K531" i="7"/>
  <c r="J531" i="7"/>
  <c r="B529" i="7"/>
  <c r="O527" i="7"/>
  <c r="AH465" i="7" s="1"/>
  <c r="M527" i="7"/>
  <c r="L527" i="7"/>
  <c r="K527" i="7"/>
  <c r="J527" i="7"/>
  <c r="B525" i="7"/>
  <c r="O523" i="7"/>
  <c r="AH464" i="7" s="1"/>
  <c r="M523" i="7"/>
  <c r="L523" i="7"/>
  <c r="K523" i="7"/>
  <c r="J523" i="7"/>
  <c r="B521" i="7"/>
  <c r="O519" i="7"/>
  <c r="AH463" i="7" s="1"/>
  <c r="M519" i="7"/>
  <c r="L519" i="7"/>
  <c r="K519" i="7"/>
  <c r="J519" i="7"/>
  <c r="B517" i="7"/>
  <c r="O515" i="7"/>
  <c r="AH462" i="7" s="1"/>
  <c r="M515" i="7"/>
  <c r="L515" i="7"/>
  <c r="K515" i="7"/>
  <c r="J515" i="7"/>
  <c r="B513" i="7"/>
  <c r="O511" i="7"/>
  <c r="M511" i="7"/>
  <c r="L511" i="7"/>
  <c r="K511" i="7"/>
  <c r="J511" i="7"/>
  <c r="B509" i="7"/>
  <c r="O507" i="7"/>
  <c r="M507" i="7"/>
  <c r="L507" i="7"/>
  <c r="K507" i="7"/>
  <c r="J507" i="7"/>
  <c r="B505" i="7"/>
  <c r="B506" i="7" s="1"/>
  <c r="B507" i="7" s="1"/>
  <c r="C507" i="7" s="1"/>
  <c r="O503" i="7"/>
  <c r="AH459" i="7" s="1"/>
  <c r="M503" i="7"/>
  <c r="L503" i="7"/>
  <c r="K503" i="7"/>
  <c r="J503" i="7"/>
  <c r="B501" i="7"/>
  <c r="O499" i="7"/>
  <c r="AH458" i="7" s="1"/>
  <c r="M499" i="7"/>
  <c r="L499" i="7"/>
  <c r="K499" i="7"/>
  <c r="J499" i="7"/>
  <c r="B497" i="7"/>
  <c r="O495" i="7"/>
  <c r="AH457" i="7" s="1"/>
  <c r="M495" i="7"/>
  <c r="L495" i="7"/>
  <c r="K495" i="7"/>
  <c r="J495" i="7"/>
  <c r="B493" i="7"/>
  <c r="O491" i="7"/>
  <c r="AH456" i="7" s="1"/>
  <c r="M491" i="7"/>
  <c r="L491" i="7"/>
  <c r="K491" i="7"/>
  <c r="J491" i="7"/>
  <c r="B489" i="7"/>
  <c r="B490" i="7" s="1"/>
  <c r="B491" i="7" s="1"/>
  <c r="C491" i="7" s="1"/>
  <c r="O487" i="7"/>
  <c r="AH455" i="7" s="1"/>
  <c r="M487" i="7"/>
  <c r="L487" i="7"/>
  <c r="K487" i="7"/>
  <c r="J487" i="7"/>
  <c r="B485" i="7"/>
  <c r="O483" i="7"/>
  <c r="AH454" i="7" s="1"/>
  <c r="M483" i="7"/>
  <c r="L483" i="7"/>
  <c r="K483" i="7"/>
  <c r="J483" i="7"/>
  <c r="B481" i="7"/>
  <c r="O479" i="7"/>
  <c r="AH453" i="7" s="1"/>
  <c r="M479" i="7"/>
  <c r="L479" i="7"/>
  <c r="K479" i="7"/>
  <c r="J479" i="7"/>
  <c r="B477" i="7"/>
  <c r="O475" i="7"/>
  <c r="AH452" i="7" s="1"/>
  <c r="M475" i="7"/>
  <c r="L475" i="7"/>
  <c r="K475" i="7"/>
  <c r="J475" i="7"/>
  <c r="B473" i="7"/>
  <c r="B474" i="7" s="1"/>
  <c r="B475" i="7" s="1"/>
  <c r="C475" i="7" s="1"/>
  <c r="O471" i="7"/>
  <c r="AH451" i="7" s="1"/>
  <c r="M471" i="7"/>
  <c r="L471" i="7"/>
  <c r="K471" i="7"/>
  <c r="J471" i="7"/>
  <c r="B469" i="7"/>
  <c r="O467" i="7"/>
  <c r="AH450" i="7" s="1"/>
  <c r="M467" i="7"/>
  <c r="L467" i="7"/>
  <c r="K467" i="7"/>
  <c r="J467" i="7"/>
  <c r="B465" i="7"/>
  <c r="O463" i="7"/>
  <c r="AH449" i="7" s="1"/>
  <c r="M463" i="7"/>
  <c r="L463" i="7"/>
  <c r="K463" i="7"/>
  <c r="J463" i="7"/>
  <c r="B461" i="7"/>
  <c r="O459" i="7"/>
  <c r="AH448" i="7" s="1"/>
  <c r="M459" i="7"/>
  <c r="L459" i="7"/>
  <c r="K459" i="7"/>
  <c r="J459" i="7"/>
  <c r="B457" i="7"/>
  <c r="B458" i="7" s="1"/>
  <c r="B459" i="7" s="1"/>
  <c r="C459" i="7" s="1"/>
  <c r="O455" i="7"/>
  <c r="AH447" i="7" s="1"/>
  <c r="M455" i="7"/>
  <c r="L455" i="7"/>
  <c r="K455" i="7"/>
  <c r="J455" i="7"/>
  <c r="B453" i="7"/>
  <c r="O451" i="7"/>
  <c r="AH446" i="7" s="1"/>
  <c r="M451" i="7"/>
  <c r="L451" i="7"/>
  <c r="K451" i="7"/>
  <c r="J451" i="7"/>
  <c r="B449" i="7"/>
  <c r="O447" i="7"/>
  <c r="AH445" i="7" s="1"/>
  <c r="M447" i="7"/>
  <c r="L447" i="7"/>
  <c r="K447" i="7"/>
  <c r="J447" i="7"/>
  <c r="B445" i="7"/>
  <c r="AE30" i="7"/>
  <c r="AE29" i="7"/>
  <c r="AE28" i="7"/>
  <c r="AE27" i="7"/>
  <c r="AE26" i="7"/>
  <c r="AE25" i="7"/>
  <c r="AE24" i="7"/>
  <c r="AE23" i="7"/>
  <c r="AE22" i="7"/>
  <c r="AE21" i="7"/>
  <c r="AE20" i="7"/>
  <c r="AE19" i="7"/>
  <c r="AE18" i="7"/>
  <c r="AE17" i="7"/>
  <c r="AE16" i="7"/>
  <c r="AE15" i="7"/>
  <c r="AE14" i="7"/>
  <c r="AE13" i="7"/>
  <c r="AE12" i="7"/>
  <c r="F21" i="7" s="1"/>
  <c r="AE11" i="7"/>
  <c r="AE10" i="7"/>
  <c r="AE9" i="7"/>
  <c r="AE8" i="7"/>
  <c r="F432" i="7" s="1"/>
  <c r="AE7" i="7"/>
  <c r="AE6" i="7"/>
  <c r="AE5" i="7"/>
  <c r="F452" i="7" s="1"/>
  <c r="AE4" i="7"/>
  <c r="AE3" i="7"/>
  <c r="F640" i="7" s="1"/>
  <c r="B6" i="7"/>
  <c r="B666" i="7" s="1"/>
  <c r="B667" i="7" s="1"/>
  <c r="C667" i="7" s="1"/>
  <c r="O443" i="7"/>
  <c r="AH444" i="7" s="1"/>
  <c r="M443" i="7"/>
  <c r="L443" i="7"/>
  <c r="K443" i="7"/>
  <c r="J443" i="7"/>
  <c r="O439" i="7"/>
  <c r="AH323" i="7" s="1"/>
  <c r="M439" i="7"/>
  <c r="L439" i="7"/>
  <c r="K439" i="7"/>
  <c r="J439" i="7"/>
  <c r="O435" i="7"/>
  <c r="AH322" i="7" s="1"/>
  <c r="M435" i="7"/>
  <c r="L435" i="7"/>
  <c r="K435" i="7"/>
  <c r="J435" i="7"/>
  <c r="O431" i="7"/>
  <c r="AH321" i="7" s="1"/>
  <c r="M431" i="7"/>
  <c r="L431" i="7"/>
  <c r="K431" i="7"/>
  <c r="J431" i="7"/>
  <c r="O427" i="7"/>
  <c r="AH320" i="7" s="1"/>
  <c r="M427" i="7"/>
  <c r="L427" i="7"/>
  <c r="K427" i="7"/>
  <c r="J427" i="7"/>
  <c r="O423" i="7"/>
  <c r="AH319" i="7" s="1"/>
  <c r="M423" i="7"/>
  <c r="L423" i="7"/>
  <c r="K423" i="7"/>
  <c r="J423" i="7"/>
  <c r="J419" i="7"/>
  <c r="K419" i="7"/>
  <c r="L419" i="7"/>
  <c r="M419" i="7"/>
  <c r="O419" i="7"/>
  <c r="AH318" i="7" s="1"/>
  <c r="O415" i="7"/>
  <c r="AH317" i="7" s="1"/>
  <c r="M415" i="7"/>
  <c r="L415" i="7"/>
  <c r="K415" i="7"/>
  <c r="J415" i="7"/>
  <c r="O411" i="7"/>
  <c r="AH316" i="7" s="1"/>
  <c r="M411" i="7"/>
  <c r="L411" i="7"/>
  <c r="K411" i="7"/>
  <c r="J411" i="7"/>
  <c r="O407" i="7"/>
  <c r="AH315" i="7" s="1"/>
  <c r="M407" i="7"/>
  <c r="L407" i="7"/>
  <c r="K407" i="7"/>
  <c r="J407" i="7"/>
  <c r="O403" i="7"/>
  <c r="AH314" i="7" s="1"/>
  <c r="M403" i="7"/>
  <c r="L403" i="7"/>
  <c r="K403" i="7"/>
  <c r="J403" i="7"/>
  <c r="O399" i="7"/>
  <c r="AH313" i="7" s="1"/>
  <c r="M399" i="7"/>
  <c r="L399" i="7"/>
  <c r="K399" i="7"/>
  <c r="J399" i="7"/>
  <c r="F396" i="7"/>
  <c r="O395" i="7"/>
  <c r="AH312" i="7" s="1"/>
  <c r="M395" i="7"/>
  <c r="L395" i="7"/>
  <c r="K395" i="7"/>
  <c r="J395" i="7"/>
  <c r="O391" i="7"/>
  <c r="AH311" i="7" s="1"/>
  <c r="M391" i="7"/>
  <c r="L391" i="7"/>
  <c r="K391" i="7"/>
  <c r="J391" i="7"/>
  <c r="O387" i="7"/>
  <c r="AH310" i="7" s="1"/>
  <c r="M387" i="7"/>
  <c r="L387" i="7"/>
  <c r="K387" i="7"/>
  <c r="J387" i="7"/>
  <c r="O383" i="7"/>
  <c r="AH309" i="7" s="1"/>
  <c r="M383" i="7"/>
  <c r="L383" i="7"/>
  <c r="K383" i="7"/>
  <c r="J383" i="7"/>
  <c r="O379" i="7"/>
  <c r="AH308" i="7" s="1"/>
  <c r="M379" i="7"/>
  <c r="L379" i="7"/>
  <c r="K379" i="7"/>
  <c r="J379" i="7"/>
  <c r="O375" i="7"/>
  <c r="AH307" i="7" s="1"/>
  <c r="M375" i="7"/>
  <c r="L375" i="7"/>
  <c r="K375" i="7"/>
  <c r="J375" i="7"/>
  <c r="O371" i="7"/>
  <c r="AH306" i="7" s="1"/>
  <c r="M371" i="7"/>
  <c r="L371" i="7"/>
  <c r="K371" i="7"/>
  <c r="J371" i="7"/>
  <c r="O367" i="7"/>
  <c r="AH305" i="7" s="1"/>
  <c r="M367" i="7"/>
  <c r="L367" i="7"/>
  <c r="K367" i="7"/>
  <c r="J367" i="7"/>
  <c r="F352" i="7"/>
  <c r="F316" i="7"/>
  <c r="F280" i="7"/>
  <c r="F69" i="7"/>
  <c r="F77" i="7"/>
  <c r="F81" i="7"/>
  <c r="F145" i="7"/>
  <c r="O363" i="7"/>
  <c r="AH304" i="7" s="1"/>
  <c r="M363" i="7"/>
  <c r="L363" i="7"/>
  <c r="K363" i="7"/>
  <c r="J363" i="7"/>
  <c r="O359" i="7"/>
  <c r="AH303" i="7" s="1"/>
  <c r="M359" i="7"/>
  <c r="L359" i="7"/>
  <c r="K359" i="7"/>
  <c r="J359" i="7"/>
  <c r="O355" i="7"/>
  <c r="AH302" i="7" s="1"/>
  <c r="M355" i="7"/>
  <c r="L355" i="7"/>
  <c r="K355" i="7"/>
  <c r="J355" i="7"/>
  <c r="O351" i="7"/>
  <c r="AH301" i="7" s="1"/>
  <c r="M351" i="7"/>
  <c r="L351" i="7"/>
  <c r="K351" i="7"/>
  <c r="J351" i="7"/>
  <c r="O347" i="7"/>
  <c r="AH300" i="7" s="1"/>
  <c r="M347" i="7"/>
  <c r="L347" i="7"/>
  <c r="K347" i="7"/>
  <c r="J347" i="7"/>
  <c r="O343" i="7"/>
  <c r="AH299" i="7" s="1"/>
  <c r="M343" i="7"/>
  <c r="L343" i="7"/>
  <c r="K343" i="7"/>
  <c r="J343" i="7"/>
  <c r="O339" i="7"/>
  <c r="AH298" i="7" s="1"/>
  <c r="M339" i="7"/>
  <c r="L339" i="7"/>
  <c r="K339" i="7"/>
  <c r="J339" i="7"/>
  <c r="O335" i="7"/>
  <c r="AH297" i="7" s="1"/>
  <c r="M335" i="7"/>
  <c r="L335" i="7"/>
  <c r="K335" i="7"/>
  <c r="J335" i="7"/>
  <c r="O331" i="7"/>
  <c r="AH296" i="7" s="1"/>
  <c r="M331" i="7"/>
  <c r="L331" i="7"/>
  <c r="K331" i="7"/>
  <c r="J331" i="7"/>
  <c r="O327" i="7"/>
  <c r="AH295" i="7" s="1"/>
  <c r="M327" i="7"/>
  <c r="L327" i="7"/>
  <c r="K327" i="7"/>
  <c r="J327" i="7"/>
  <c r="O323" i="7"/>
  <c r="AH294" i="7" s="1"/>
  <c r="M323" i="7"/>
  <c r="L323" i="7"/>
  <c r="K323" i="7"/>
  <c r="J323" i="7"/>
  <c r="O319" i="7"/>
  <c r="AH293" i="7" s="1"/>
  <c r="M319" i="7"/>
  <c r="L319" i="7"/>
  <c r="K319" i="7"/>
  <c r="J319" i="7"/>
  <c r="O315" i="7"/>
  <c r="AH292" i="7" s="1"/>
  <c r="M315" i="7"/>
  <c r="L315" i="7"/>
  <c r="K315" i="7"/>
  <c r="J315" i="7"/>
  <c r="O311" i="7"/>
  <c r="AH291" i="7" s="1"/>
  <c r="M311" i="7"/>
  <c r="L311" i="7"/>
  <c r="K311" i="7"/>
  <c r="J311" i="7"/>
  <c r="O307" i="7"/>
  <c r="AH290" i="7" s="1"/>
  <c r="M307" i="7"/>
  <c r="L307" i="7"/>
  <c r="K307" i="7"/>
  <c r="J307" i="7"/>
  <c r="O303" i="7"/>
  <c r="AH289" i="7" s="1"/>
  <c r="M303" i="7"/>
  <c r="L303" i="7"/>
  <c r="K303" i="7"/>
  <c r="J303" i="7"/>
  <c r="O299" i="7"/>
  <c r="AH288" i="7" s="1"/>
  <c r="M299" i="7"/>
  <c r="L299" i="7"/>
  <c r="K299" i="7"/>
  <c r="J299" i="7"/>
  <c r="O295" i="7"/>
  <c r="AH287" i="7" s="1"/>
  <c r="M295" i="7"/>
  <c r="L295" i="7"/>
  <c r="K295" i="7"/>
  <c r="J295" i="7"/>
  <c r="O291" i="7"/>
  <c r="AH286" i="7" s="1"/>
  <c r="M291" i="7"/>
  <c r="L291" i="7"/>
  <c r="K291" i="7"/>
  <c r="J291" i="7"/>
  <c r="O287" i="7"/>
  <c r="AH285" i="7" s="1"/>
  <c r="M287" i="7"/>
  <c r="L287" i="7"/>
  <c r="K287" i="7"/>
  <c r="J287" i="7"/>
  <c r="O283" i="7"/>
  <c r="AH284" i="7" s="1"/>
  <c r="M283" i="7"/>
  <c r="L283" i="7"/>
  <c r="K283" i="7"/>
  <c r="J283" i="7"/>
  <c r="O279" i="7"/>
  <c r="M279" i="7"/>
  <c r="L279" i="7"/>
  <c r="K279" i="7"/>
  <c r="J279" i="7"/>
  <c r="J275" i="7"/>
  <c r="K275" i="7"/>
  <c r="L275" i="7"/>
  <c r="M275" i="7"/>
  <c r="O275" i="7"/>
  <c r="AH189" i="7" s="1"/>
  <c r="AC3" i="4"/>
  <c r="K271" i="7"/>
  <c r="K267" i="7"/>
  <c r="K263" i="7"/>
  <c r="K259" i="7"/>
  <c r="K255" i="7"/>
  <c r="K251" i="7"/>
  <c r="K247" i="7"/>
  <c r="K243" i="7"/>
  <c r="K239" i="7"/>
  <c r="K235" i="7"/>
  <c r="K231" i="7"/>
  <c r="K227" i="7"/>
  <c r="K223" i="7"/>
  <c r="K219" i="7"/>
  <c r="K215" i="7"/>
  <c r="K211" i="7"/>
  <c r="K207" i="7"/>
  <c r="K203" i="7"/>
  <c r="K199" i="7"/>
  <c r="K195" i="7"/>
  <c r="K191" i="7"/>
  <c r="K187" i="7"/>
  <c r="K183" i="7"/>
  <c r="K179" i="7"/>
  <c r="K175" i="7"/>
  <c r="K171" i="7"/>
  <c r="K167" i="7"/>
  <c r="K163" i="7"/>
  <c r="K159" i="7"/>
  <c r="O271" i="7"/>
  <c r="AH188" i="7" s="1"/>
  <c r="M271" i="7"/>
  <c r="L271" i="7"/>
  <c r="J271" i="7"/>
  <c r="O267" i="7"/>
  <c r="AH187" i="7" s="1"/>
  <c r="M267" i="7"/>
  <c r="L267" i="7"/>
  <c r="J267" i="7"/>
  <c r="F264" i="7"/>
  <c r="O263" i="7"/>
  <c r="AH186" i="7" s="1"/>
  <c r="M263" i="7"/>
  <c r="L263" i="7"/>
  <c r="J263" i="7"/>
  <c r="F260" i="7"/>
  <c r="O259" i="7"/>
  <c r="AH185" i="7" s="1"/>
  <c r="M259" i="7"/>
  <c r="L259" i="7"/>
  <c r="J259" i="7"/>
  <c r="O255" i="7"/>
  <c r="AH184" i="7" s="1"/>
  <c r="M255" i="7"/>
  <c r="L255" i="7"/>
  <c r="J255" i="7"/>
  <c r="O251" i="7"/>
  <c r="AH183" i="7" s="1"/>
  <c r="M251" i="7"/>
  <c r="L251" i="7"/>
  <c r="J251" i="7"/>
  <c r="O247" i="7"/>
  <c r="AH182" i="7" s="1"/>
  <c r="M247" i="7"/>
  <c r="L247" i="7"/>
  <c r="J247" i="7"/>
  <c r="O243" i="7"/>
  <c r="AH181" i="7" s="1"/>
  <c r="M243" i="7"/>
  <c r="L243" i="7"/>
  <c r="J243" i="7"/>
  <c r="F240" i="7"/>
  <c r="O239" i="7"/>
  <c r="AH180" i="7" s="1"/>
  <c r="M239" i="7"/>
  <c r="L239" i="7"/>
  <c r="J239" i="7"/>
  <c r="F236" i="7"/>
  <c r="O235" i="7"/>
  <c r="AH179" i="7" s="1"/>
  <c r="M235" i="7"/>
  <c r="L235" i="7"/>
  <c r="J235" i="7"/>
  <c r="F232" i="7"/>
  <c r="O231" i="7"/>
  <c r="AH178" i="7" s="1"/>
  <c r="M231" i="7"/>
  <c r="L231" i="7"/>
  <c r="J231" i="7"/>
  <c r="O227" i="7"/>
  <c r="AH177" i="7" s="1"/>
  <c r="M227" i="7"/>
  <c r="L227" i="7"/>
  <c r="J227" i="7"/>
  <c r="F224" i="7"/>
  <c r="O223" i="7"/>
  <c r="AH176" i="7" s="1"/>
  <c r="M223" i="7"/>
  <c r="L223" i="7"/>
  <c r="J223" i="7"/>
  <c r="O219" i="7"/>
  <c r="AH175" i="7" s="1"/>
  <c r="M219" i="7"/>
  <c r="L219" i="7"/>
  <c r="J219" i="7"/>
  <c r="F216" i="7"/>
  <c r="O215" i="7"/>
  <c r="AH174" i="7" s="1"/>
  <c r="M215" i="7"/>
  <c r="L215" i="7"/>
  <c r="J215" i="7"/>
  <c r="O211" i="7"/>
  <c r="AH173" i="7" s="1"/>
  <c r="M211" i="7"/>
  <c r="L211" i="7"/>
  <c r="J211" i="7"/>
  <c r="O207" i="7"/>
  <c r="AH172" i="7" s="1"/>
  <c r="M207" i="7"/>
  <c r="L207" i="7"/>
  <c r="J207" i="7"/>
  <c r="O203" i="7"/>
  <c r="AH171" i="7" s="1"/>
  <c r="M203" i="7"/>
  <c r="L203" i="7"/>
  <c r="J203" i="7"/>
  <c r="F200" i="7"/>
  <c r="O199" i="7"/>
  <c r="AH170" i="7" s="1"/>
  <c r="M199" i="7"/>
  <c r="L199" i="7"/>
  <c r="J199" i="7"/>
  <c r="F196" i="7"/>
  <c r="O195" i="7"/>
  <c r="AH169" i="7" s="1"/>
  <c r="M195" i="7"/>
  <c r="L195" i="7"/>
  <c r="J195" i="7"/>
  <c r="F192" i="7"/>
  <c r="O191" i="7"/>
  <c r="AH168" i="7" s="1"/>
  <c r="M191" i="7"/>
  <c r="L191" i="7"/>
  <c r="J191" i="7"/>
  <c r="O187" i="7"/>
  <c r="AH167" i="7" s="1"/>
  <c r="M187" i="7"/>
  <c r="L187" i="7"/>
  <c r="J187" i="7"/>
  <c r="F180" i="7"/>
  <c r="O183" i="7"/>
  <c r="AH166" i="7" s="1"/>
  <c r="M183" i="7"/>
  <c r="L183" i="7"/>
  <c r="J183" i="7"/>
  <c r="O179" i="7"/>
  <c r="AH165" i="7" s="1"/>
  <c r="M179" i="7"/>
  <c r="L179" i="7"/>
  <c r="J179" i="7"/>
  <c r="F176" i="7"/>
  <c r="O175" i="7"/>
  <c r="AH164" i="7" s="1"/>
  <c r="M175" i="7"/>
  <c r="L175" i="7"/>
  <c r="J175" i="7"/>
  <c r="F172" i="7"/>
  <c r="O171" i="7"/>
  <c r="AH163" i="7" s="1"/>
  <c r="M171" i="7"/>
  <c r="L171" i="7"/>
  <c r="J171" i="7"/>
  <c r="F168" i="7"/>
  <c r="O167" i="7"/>
  <c r="AH162" i="7" s="1"/>
  <c r="M167" i="7"/>
  <c r="L167" i="7"/>
  <c r="J167" i="7"/>
  <c r="O163" i="7"/>
  <c r="AH161" i="7" s="1"/>
  <c r="M163" i="7"/>
  <c r="L163" i="7"/>
  <c r="J163" i="7"/>
  <c r="F160" i="7"/>
  <c r="O159" i="7"/>
  <c r="AH160" i="7" s="1"/>
  <c r="M159" i="7"/>
  <c r="L159" i="7"/>
  <c r="J159" i="7"/>
  <c r="D121" i="7"/>
  <c r="K124" i="7"/>
  <c r="J16" i="7"/>
  <c r="K16" i="7"/>
  <c r="L16" i="7"/>
  <c r="M16" i="7"/>
  <c r="O16" i="7"/>
  <c r="AH14" i="7" s="1"/>
  <c r="O152" i="7"/>
  <c r="AH48" i="7" s="1"/>
  <c r="M152" i="7"/>
  <c r="L152" i="7"/>
  <c r="K152" i="7"/>
  <c r="J152" i="7"/>
  <c r="D149" i="7"/>
  <c r="O148" i="7"/>
  <c r="AH47" i="7" s="1"/>
  <c r="M148" i="7"/>
  <c r="L148" i="7"/>
  <c r="K148" i="7"/>
  <c r="J148" i="7"/>
  <c r="D145" i="7"/>
  <c r="O144" i="7"/>
  <c r="AH46" i="7" s="1"/>
  <c r="M144" i="7"/>
  <c r="L144" i="7"/>
  <c r="K144" i="7"/>
  <c r="J144" i="7"/>
  <c r="D141" i="7"/>
  <c r="O140" i="7"/>
  <c r="AH45" i="7" s="1"/>
  <c r="M140" i="7"/>
  <c r="L140" i="7"/>
  <c r="K140" i="7"/>
  <c r="J140" i="7"/>
  <c r="D137" i="7"/>
  <c r="O136" i="7"/>
  <c r="M136" i="7"/>
  <c r="L136" i="7"/>
  <c r="K136" i="7"/>
  <c r="J136" i="7"/>
  <c r="D133" i="7"/>
  <c r="O132" i="7"/>
  <c r="AH43" i="7" s="1"/>
  <c r="M132" i="7"/>
  <c r="L132" i="7"/>
  <c r="K132" i="7"/>
  <c r="J132" i="7"/>
  <c r="D129" i="7"/>
  <c r="O128" i="7"/>
  <c r="AH42" i="7" s="1"/>
  <c r="M128" i="7"/>
  <c r="L128" i="7"/>
  <c r="K128" i="7"/>
  <c r="J128" i="7"/>
  <c r="D125" i="7"/>
  <c r="O124" i="7"/>
  <c r="AH41" i="7" s="1"/>
  <c r="M124" i="7"/>
  <c r="L124" i="7"/>
  <c r="J124" i="7"/>
  <c r="O120" i="7"/>
  <c r="AH40" i="7" s="1"/>
  <c r="M120" i="7"/>
  <c r="L120" i="7"/>
  <c r="K120" i="7"/>
  <c r="J120" i="7"/>
  <c r="D117" i="7"/>
  <c r="O116" i="7"/>
  <c r="AH39" i="7" s="1"/>
  <c r="M116" i="7"/>
  <c r="L116" i="7"/>
  <c r="K116" i="7"/>
  <c r="J116" i="7"/>
  <c r="D113" i="7"/>
  <c r="O112" i="7"/>
  <c r="M112" i="7"/>
  <c r="L112" i="7"/>
  <c r="K112" i="7"/>
  <c r="J112" i="7"/>
  <c r="D109" i="7"/>
  <c r="O108" i="7"/>
  <c r="AH37" i="7" s="1"/>
  <c r="M108" i="7"/>
  <c r="L108" i="7"/>
  <c r="K108" i="7"/>
  <c r="J108" i="7"/>
  <c r="D105" i="7"/>
  <c r="O104" i="7"/>
  <c r="AH36" i="7" s="1"/>
  <c r="M104" i="7"/>
  <c r="L104" i="7"/>
  <c r="K104" i="7"/>
  <c r="J104" i="7"/>
  <c r="D101" i="7"/>
  <c r="O100" i="7"/>
  <c r="AH35" i="7" s="1"/>
  <c r="M100" i="7"/>
  <c r="L100" i="7"/>
  <c r="K100" i="7"/>
  <c r="J100" i="7"/>
  <c r="O96" i="7"/>
  <c r="AH34" i="7" s="1"/>
  <c r="M96" i="7"/>
  <c r="L96" i="7"/>
  <c r="K96" i="7"/>
  <c r="J96" i="7"/>
  <c r="O92" i="7"/>
  <c r="AH33" i="7" s="1"/>
  <c r="M92" i="7"/>
  <c r="L92" i="7"/>
  <c r="K92" i="7"/>
  <c r="J92" i="7"/>
  <c r="O88" i="7"/>
  <c r="AH32" i="7" s="1"/>
  <c r="M88" i="7"/>
  <c r="L88" i="7"/>
  <c r="K88" i="7"/>
  <c r="J88" i="7"/>
  <c r="O84" i="7"/>
  <c r="AH31" i="7" s="1"/>
  <c r="M84" i="7"/>
  <c r="L84" i="7"/>
  <c r="K84" i="7"/>
  <c r="J84" i="7"/>
  <c r="D81" i="7"/>
  <c r="O80" i="7"/>
  <c r="AH30" i="7" s="1"/>
  <c r="M80" i="7"/>
  <c r="L80" i="7"/>
  <c r="K80" i="7"/>
  <c r="J80" i="7"/>
  <c r="D77" i="7"/>
  <c r="O76" i="7"/>
  <c r="AH29" i="7" s="1"/>
  <c r="M76" i="7"/>
  <c r="L76" i="7"/>
  <c r="K76" i="7"/>
  <c r="J76" i="7"/>
  <c r="D73" i="7"/>
  <c r="O72" i="7"/>
  <c r="AH28" i="7" s="1"/>
  <c r="M72" i="7"/>
  <c r="L72" i="7"/>
  <c r="K72" i="7"/>
  <c r="J72" i="7"/>
  <c r="D69" i="7"/>
  <c r="O68" i="7"/>
  <c r="AH27" i="7" s="1"/>
  <c r="M68" i="7"/>
  <c r="L68" i="7"/>
  <c r="K68" i="7"/>
  <c r="J68" i="7"/>
  <c r="O64" i="7"/>
  <c r="AH26" i="7" s="1"/>
  <c r="M64" i="7"/>
  <c r="L64" i="7"/>
  <c r="K64" i="7"/>
  <c r="J64" i="7"/>
  <c r="O60" i="7"/>
  <c r="AH25" i="7" s="1"/>
  <c r="M60" i="7"/>
  <c r="L60" i="7"/>
  <c r="K60" i="7"/>
  <c r="J60" i="7"/>
  <c r="O56" i="7"/>
  <c r="M56" i="7"/>
  <c r="L56" i="7"/>
  <c r="K56" i="7"/>
  <c r="J56" i="7"/>
  <c r="O52" i="7"/>
  <c r="AH23" i="7" s="1"/>
  <c r="M52" i="7"/>
  <c r="L52" i="7"/>
  <c r="K52" i="7"/>
  <c r="J52" i="7"/>
  <c r="D49" i="7"/>
  <c r="O48" i="7"/>
  <c r="AH22" i="7" s="1"/>
  <c r="M48" i="7"/>
  <c r="L48" i="7"/>
  <c r="K48" i="7"/>
  <c r="J48" i="7"/>
  <c r="D45" i="7"/>
  <c r="AH44" i="7"/>
  <c r="O44" i="7"/>
  <c r="AH21" i="7" s="1"/>
  <c r="M44" i="7"/>
  <c r="L44" i="7"/>
  <c r="K44" i="7"/>
  <c r="J44" i="7"/>
  <c r="D41" i="7"/>
  <c r="O40" i="7"/>
  <c r="AH20" i="7" s="1"/>
  <c r="M40" i="7"/>
  <c r="L40" i="7"/>
  <c r="K40" i="7"/>
  <c r="J40" i="7"/>
  <c r="AH38" i="7"/>
  <c r="D37" i="7"/>
  <c r="O36" i="7"/>
  <c r="AH19" i="7" s="1"/>
  <c r="M36" i="7"/>
  <c r="L36" i="7"/>
  <c r="K36" i="7"/>
  <c r="J36" i="7"/>
  <c r="D33" i="7"/>
  <c r="O32" i="7"/>
  <c r="AH18" i="7" s="1"/>
  <c r="M32" i="7"/>
  <c r="L32" i="7"/>
  <c r="K32" i="7"/>
  <c r="J32" i="7"/>
  <c r="D29" i="7"/>
  <c r="O28" i="7"/>
  <c r="AH17" i="7" s="1"/>
  <c r="M28" i="7"/>
  <c r="L28" i="7"/>
  <c r="K28" i="7"/>
  <c r="J28" i="7"/>
  <c r="D25" i="7"/>
  <c r="AH24" i="7"/>
  <c r="O24" i="7"/>
  <c r="AH16" i="7" s="1"/>
  <c r="M24" i="7"/>
  <c r="L24" i="7"/>
  <c r="K24" i="7"/>
  <c r="J24" i="7"/>
  <c r="D21" i="7"/>
  <c r="O20" i="7"/>
  <c r="AH15" i="7" s="1"/>
  <c r="M20" i="7"/>
  <c r="L20" i="7"/>
  <c r="K20" i="7"/>
  <c r="J20" i="7"/>
  <c r="D17" i="7"/>
  <c r="D13" i="7"/>
  <c r="O12" i="7"/>
  <c r="AH13" i="7" s="1"/>
  <c r="M12" i="7"/>
  <c r="L12" i="7"/>
  <c r="K12" i="7"/>
  <c r="J12" i="7"/>
  <c r="D9" i="7"/>
  <c r="F708" i="7" l="1"/>
  <c r="F711" i="7" s="1"/>
  <c r="G711" i="7" s="1"/>
  <c r="N711" i="7" s="1"/>
  <c r="F712" i="7"/>
  <c r="F715" i="7" s="1"/>
  <c r="G715" i="7" s="1"/>
  <c r="N715" i="7" s="1"/>
  <c r="B614" i="7"/>
  <c r="B615" i="7" s="1"/>
  <c r="C615" i="7" s="1"/>
  <c r="F615" i="7" s="1"/>
  <c r="G615" i="7" s="1"/>
  <c r="N615" i="7" s="1"/>
  <c r="AG568" i="7" s="1"/>
  <c r="B554" i="7"/>
  <c r="B555" i="7" s="1"/>
  <c r="C555" i="7" s="1"/>
  <c r="B602" i="7"/>
  <c r="B603" i="7" s="1"/>
  <c r="C603" i="7" s="1"/>
  <c r="F603" i="7" s="1"/>
  <c r="G603" i="7" s="1"/>
  <c r="N603" i="7" s="1"/>
  <c r="AG565" i="7" s="1"/>
  <c r="B606" i="7"/>
  <c r="B607" i="7" s="1"/>
  <c r="C607" i="7" s="1"/>
  <c r="F607" i="7" s="1"/>
  <c r="G607" i="7" s="1"/>
  <c r="N607" i="7" s="1"/>
  <c r="AG566" i="7" s="1"/>
  <c r="B694" i="7"/>
  <c r="B695" i="7" s="1"/>
  <c r="C695" i="7" s="1"/>
  <c r="B674" i="7"/>
  <c r="B675" i="7" s="1"/>
  <c r="C675" i="7" s="1"/>
  <c r="F141" i="7"/>
  <c r="F37" i="7"/>
  <c r="F528" i="7"/>
  <c r="B534" i="7"/>
  <c r="B535" i="7" s="1"/>
  <c r="C535" i="7" s="1"/>
  <c r="B638" i="7"/>
  <c r="B639" i="7" s="1"/>
  <c r="C639" i="7" s="1"/>
  <c r="F639" i="7" s="1"/>
  <c r="G639" i="7" s="1"/>
  <c r="N639" i="7" s="1"/>
  <c r="AG574" i="7" s="1"/>
  <c r="B690" i="7"/>
  <c r="B691" i="7" s="1"/>
  <c r="C691" i="7" s="1"/>
  <c r="B662" i="7"/>
  <c r="B663" i="7" s="1"/>
  <c r="C663" i="7" s="1"/>
  <c r="F137" i="7"/>
  <c r="F17" i="7"/>
  <c r="B550" i="7"/>
  <c r="B551" i="7" s="1"/>
  <c r="C551" i="7" s="1"/>
  <c r="F551" i="7" s="1"/>
  <c r="G551" i="7" s="1"/>
  <c r="N551" i="7" s="1"/>
  <c r="AG552" i="7" s="1"/>
  <c r="B630" i="7"/>
  <c r="B631" i="7" s="1"/>
  <c r="C631" i="7" s="1"/>
  <c r="F631" i="7" s="1"/>
  <c r="G631" i="7" s="1"/>
  <c r="N631" i="7" s="1"/>
  <c r="AG572" i="7" s="1"/>
  <c r="B642" i="7"/>
  <c r="B643" i="7" s="1"/>
  <c r="C643" i="7" s="1"/>
  <c r="F643" i="7" s="1"/>
  <c r="G643" i="7" s="1"/>
  <c r="N643" i="7" s="1"/>
  <c r="B678" i="7"/>
  <c r="B679" i="7" s="1"/>
  <c r="C679" i="7" s="1"/>
  <c r="F619" i="7"/>
  <c r="G619" i="7" s="1"/>
  <c r="N619" i="7" s="1"/>
  <c r="AG569" i="7" s="1"/>
  <c r="B610" i="7"/>
  <c r="B611" i="7" s="1"/>
  <c r="C611" i="7" s="1"/>
  <c r="F228" i="7"/>
  <c r="F248" i="7"/>
  <c r="F133" i="7"/>
  <c r="F13" i="7"/>
  <c r="B546" i="7"/>
  <c r="B547" i="7" s="1"/>
  <c r="C547" i="7" s="1"/>
  <c r="F552" i="7"/>
  <c r="F555" i="7" s="1"/>
  <c r="G555" i="7" s="1"/>
  <c r="N555" i="7" s="1"/>
  <c r="AG553" i="7" s="1"/>
  <c r="F584" i="7"/>
  <c r="F620" i="7"/>
  <c r="B626" i="7"/>
  <c r="B627" i="7" s="1"/>
  <c r="C627" i="7" s="1"/>
  <c r="F627" i="7" s="1"/>
  <c r="G627" i="7" s="1"/>
  <c r="N627" i="7" s="1"/>
  <c r="AG571" i="7" s="1"/>
  <c r="B646" i="7"/>
  <c r="B647" i="7" s="1"/>
  <c r="C647" i="7" s="1"/>
  <c r="B686" i="7"/>
  <c r="B687" i="7" s="1"/>
  <c r="C687" i="7" s="1"/>
  <c r="B558" i="7"/>
  <c r="B559" i="7" s="1"/>
  <c r="C559" i="7" s="1"/>
  <c r="F208" i="7"/>
  <c r="F256" i="7"/>
  <c r="F101" i="7"/>
  <c r="F9" i="7"/>
  <c r="F644" i="7"/>
  <c r="F647" i="7" s="1"/>
  <c r="G647" i="7" s="1"/>
  <c r="N647" i="7" s="1"/>
  <c r="F704" i="7"/>
  <c r="F707" i="7" s="1"/>
  <c r="G707" i="7" s="1"/>
  <c r="N707" i="7" s="1"/>
  <c r="F684" i="7"/>
  <c r="F692" i="7"/>
  <c r="F688" i="7"/>
  <c r="F676" i="7"/>
  <c r="F668" i="7"/>
  <c r="F656" i="7"/>
  <c r="F696" i="7"/>
  <c r="F672" i="7"/>
  <c r="F648" i="7"/>
  <c r="F652" i="7"/>
  <c r="F660" i="7"/>
  <c r="F700" i="7"/>
  <c r="F680" i="7"/>
  <c r="F664" i="7"/>
  <c r="F667" i="7" s="1"/>
  <c r="G667" i="7" s="1"/>
  <c r="N667" i="7" s="1"/>
  <c r="B598" i="7"/>
  <c r="B599" i="7" s="1"/>
  <c r="C599" i="7" s="1"/>
  <c r="F556" i="7"/>
  <c r="F588" i="7"/>
  <c r="F608" i="7"/>
  <c r="F611" i="7" s="1"/>
  <c r="G611" i="7" s="1"/>
  <c r="N611" i="7" s="1"/>
  <c r="AG567" i="7" s="1"/>
  <c r="F616" i="7"/>
  <c r="B622" i="7"/>
  <c r="B623" i="7" s="1"/>
  <c r="C623" i="7" s="1"/>
  <c r="F623" i="7" s="1"/>
  <c r="G623" i="7" s="1"/>
  <c r="N623" i="7" s="1"/>
  <c r="AG570" i="7" s="1"/>
  <c r="B698" i="7"/>
  <c r="B699" i="7" s="1"/>
  <c r="C699" i="7" s="1"/>
  <c r="B658" i="7"/>
  <c r="B659" i="7" s="1"/>
  <c r="C659" i="7" s="1"/>
  <c r="F659" i="7" s="1"/>
  <c r="G659" i="7" s="1"/>
  <c r="N659" i="7" s="1"/>
  <c r="B670" i="7"/>
  <c r="B671" i="7" s="1"/>
  <c r="C671" i="7" s="1"/>
  <c r="B650" i="7"/>
  <c r="B651" i="7" s="1"/>
  <c r="C651" i="7" s="1"/>
  <c r="B654" i="7"/>
  <c r="B655" i="7" s="1"/>
  <c r="C655" i="7" s="1"/>
  <c r="B682" i="7"/>
  <c r="B683" i="7" s="1"/>
  <c r="C683" i="7" s="1"/>
  <c r="F184" i="7"/>
  <c r="F204" i="7"/>
  <c r="F73" i="7"/>
  <c r="B502" i="7"/>
  <c r="B503" i="7" s="1"/>
  <c r="C503" i="7" s="1"/>
  <c r="B538" i="7"/>
  <c r="B539" i="7" s="1"/>
  <c r="C539" i="7" s="1"/>
  <c r="B590" i="7"/>
  <c r="B591" i="7" s="1"/>
  <c r="C591" i="7" s="1"/>
  <c r="F568" i="7"/>
  <c r="F600" i="7"/>
  <c r="F604" i="7"/>
  <c r="F632" i="7"/>
  <c r="F635" i="7" s="1"/>
  <c r="G635" i="7" s="1"/>
  <c r="N635" i="7" s="1"/>
  <c r="AG573" i="7" s="1"/>
  <c r="B702" i="7"/>
  <c r="B703" i="7" s="1"/>
  <c r="C703" i="7" s="1"/>
  <c r="F703" i="7" s="1"/>
  <c r="G703" i="7" s="1"/>
  <c r="N703" i="7" s="1"/>
  <c r="F599" i="7"/>
  <c r="G599" i="7" s="1"/>
  <c r="N599" i="7" s="1"/>
  <c r="AG564" i="7" s="1"/>
  <c r="F288" i="7"/>
  <c r="F328" i="7"/>
  <c r="F364" i="7"/>
  <c r="F392" i="7"/>
  <c r="F524" i="7"/>
  <c r="B530" i="7"/>
  <c r="B531" i="7" s="1"/>
  <c r="C531" i="7" s="1"/>
  <c r="F531" i="7" s="1"/>
  <c r="G531" i="7" s="1"/>
  <c r="N531" i="7" s="1"/>
  <c r="AG466" i="7" s="1"/>
  <c r="B582" i="7"/>
  <c r="B583" i="7" s="1"/>
  <c r="C583" i="7" s="1"/>
  <c r="F583" i="7" s="1"/>
  <c r="G583" i="7" s="1"/>
  <c r="N583" i="7" s="1"/>
  <c r="AG560" i="7" s="1"/>
  <c r="B586" i="7"/>
  <c r="B587" i="7" s="1"/>
  <c r="C587" i="7" s="1"/>
  <c r="F360" i="7"/>
  <c r="F296" i="7"/>
  <c r="F332" i="7"/>
  <c r="F376" i="7"/>
  <c r="F404" i="7"/>
  <c r="B454" i="7"/>
  <c r="B455" i="7" s="1"/>
  <c r="C455" i="7" s="1"/>
  <c r="B470" i="7"/>
  <c r="B471" i="7" s="1"/>
  <c r="C471" i="7" s="1"/>
  <c r="B486" i="7"/>
  <c r="B487" i="7" s="1"/>
  <c r="C487" i="7" s="1"/>
  <c r="F520" i="7"/>
  <c r="B526" i="7"/>
  <c r="B527" i="7" s="1"/>
  <c r="C527" i="7" s="1"/>
  <c r="F284" i="7"/>
  <c r="F535" i="7"/>
  <c r="G535" i="7" s="1"/>
  <c r="N535" i="7" s="1"/>
  <c r="AG467" i="7" s="1"/>
  <c r="F300" i="7"/>
  <c r="F336" i="7"/>
  <c r="F388" i="7"/>
  <c r="F416" i="7"/>
  <c r="F508" i="7"/>
  <c r="F516" i="7"/>
  <c r="B522" i="7"/>
  <c r="B523" i="7" s="1"/>
  <c r="C523" i="7" s="1"/>
  <c r="B578" i="7"/>
  <c r="B579" i="7" s="1"/>
  <c r="C579" i="7" s="1"/>
  <c r="F320" i="7"/>
  <c r="F304" i="7"/>
  <c r="F340" i="7"/>
  <c r="F372" i="7"/>
  <c r="B450" i="7"/>
  <c r="B451" i="7" s="1"/>
  <c r="C451" i="7" s="1"/>
  <c r="B466" i="7"/>
  <c r="B467" i="7" s="1"/>
  <c r="C467" i="7" s="1"/>
  <c r="B482" i="7"/>
  <c r="B483" i="7" s="1"/>
  <c r="C483" i="7" s="1"/>
  <c r="B498" i="7"/>
  <c r="B499" i="7" s="1"/>
  <c r="C499" i="7" s="1"/>
  <c r="F499" i="7" s="1"/>
  <c r="G499" i="7" s="1"/>
  <c r="N499" i="7" s="1"/>
  <c r="AG458" i="7" s="1"/>
  <c r="F512" i="7"/>
  <c r="B518" i="7"/>
  <c r="B519" i="7" s="1"/>
  <c r="C519" i="7" s="1"/>
  <c r="F544" i="7"/>
  <c r="F547" i="7" s="1"/>
  <c r="G547" i="7" s="1"/>
  <c r="N547" i="7" s="1"/>
  <c r="AG470" i="7" s="1"/>
  <c r="B574" i="7"/>
  <c r="B575" i="7" s="1"/>
  <c r="C575" i="7" s="1"/>
  <c r="F428" i="7"/>
  <c r="F308" i="7"/>
  <c r="F344" i="7"/>
  <c r="F412" i="7"/>
  <c r="B510" i="7"/>
  <c r="B511" i="7" s="1"/>
  <c r="C511" i="7" s="1"/>
  <c r="F511" i="7" s="1"/>
  <c r="G511" i="7" s="1"/>
  <c r="N511" i="7" s="1"/>
  <c r="AG461" i="7" s="1"/>
  <c r="B514" i="7"/>
  <c r="B515" i="7" s="1"/>
  <c r="C515" i="7" s="1"/>
  <c r="F515" i="7" s="1"/>
  <c r="G515" i="7" s="1"/>
  <c r="N515" i="7" s="1"/>
  <c r="AG462" i="7" s="1"/>
  <c r="F540" i="7"/>
  <c r="F563" i="7"/>
  <c r="G563" i="7" s="1"/>
  <c r="N563" i="7" s="1"/>
  <c r="AG555" i="7" s="1"/>
  <c r="B570" i="7"/>
  <c r="B571" i="7" s="1"/>
  <c r="C571" i="7" s="1"/>
  <c r="F380" i="7"/>
  <c r="F312" i="7"/>
  <c r="F348" i="7"/>
  <c r="F424" i="7"/>
  <c r="B446" i="7"/>
  <c r="B447" i="7" s="1"/>
  <c r="C447" i="7" s="1"/>
  <c r="B462" i="7"/>
  <c r="B463" i="7" s="1"/>
  <c r="C463" i="7" s="1"/>
  <c r="B478" i="7"/>
  <c r="B479" i="7" s="1"/>
  <c r="C479" i="7" s="1"/>
  <c r="B494" i="7"/>
  <c r="B495" i="7" s="1"/>
  <c r="C495" i="7" s="1"/>
  <c r="F500" i="7"/>
  <c r="F503" i="7" s="1"/>
  <c r="G503" i="7" s="1"/>
  <c r="N503" i="7" s="1"/>
  <c r="AG459" i="7" s="1"/>
  <c r="F504" i="7"/>
  <c r="F507" i="7" s="1"/>
  <c r="G507" i="7" s="1"/>
  <c r="N507" i="7" s="1"/>
  <c r="AG460" i="7" s="1"/>
  <c r="F536" i="7"/>
  <c r="F539" i="7" s="1"/>
  <c r="G539" i="7" s="1"/>
  <c r="N539" i="7" s="1"/>
  <c r="AG468" i="7" s="1"/>
  <c r="B542" i="7"/>
  <c r="B543" i="7" s="1"/>
  <c r="C543" i="7" s="1"/>
  <c r="F559" i="7"/>
  <c r="G559" i="7" s="1"/>
  <c r="N559" i="7" s="1"/>
  <c r="AG554" i="7" s="1"/>
  <c r="B566" i="7"/>
  <c r="B567" i="7" s="1"/>
  <c r="C567" i="7" s="1"/>
  <c r="F567" i="7" s="1"/>
  <c r="G567" i="7" s="1"/>
  <c r="N567" i="7" s="1"/>
  <c r="AG556" i="7" s="1"/>
  <c r="F472" i="7"/>
  <c r="F475" i="7" s="1"/>
  <c r="G475" i="7" s="1"/>
  <c r="N475" i="7" s="1"/>
  <c r="AG452" i="7" s="1"/>
  <c r="F456" i="7"/>
  <c r="F459" i="7" s="1"/>
  <c r="G459" i="7" s="1"/>
  <c r="N459" i="7" s="1"/>
  <c r="AG448" i="7" s="1"/>
  <c r="F164" i="7"/>
  <c r="F212" i="7"/>
  <c r="F244" i="7"/>
  <c r="F276" i="7"/>
  <c r="F113" i="7"/>
  <c r="F49" i="7"/>
  <c r="F460" i="7"/>
  <c r="F464" i="7"/>
  <c r="F467" i="7" s="1"/>
  <c r="G467" i="7" s="1"/>
  <c r="N467" i="7" s="1"/>
  <c r="AG450" i="7" s="1"/>
  <c r="F480" i="7"/>
  <c r="F483" i="7" s="1"/>
  <c r="G483" i="7" s="1"/>
  <c r="N483" i="7" s="1"/>
  <c r="AG454" i="7" s="1"/>
  <c r="F109" i="7"/>
  <c r="F45" i="7"/>
  <c r="F156" i="7"/>
  <c r="F188" i="7"/>
  <c r="F220" i="7"/>
  <c r="F252" i="7"/>
  <c r="F105" i="7"/>
  <c r="F41" i="7"/>
  <c r="F292" i="7"/>
  <c r="F324" i="7"/>
  <c r="F356" i="7"/>
  <c r="F368" i="7"/>
  <c r="F384" i="7"/>
  <c r="F400" i="7"/>
  <c r="F420" i="7"/>
  <c r="F436" i="7"/>
  <c r="F496" i="7"/>
  <c r="F476" i="7"/>
  <c r="F479" i="7" s="1"/>
  <c r="G479" i="7" s="1"/>
  <c r="N479" i="7" s="1"/>
  <c r="AG453" i="7" s="1"/>
  <c r="F440" i="7"/>
  <c r="F492" i="7"/>
  <c r="F495" i="7" s="1"/>
  <c r="G495" i="7" s="1"/>
  <c r="N495" i="7" s="1"/>
  <c r="AG457" i="7" s="1"/>
  <c r="F468" i="7"/>
  <c r="F484" i="7"/>
  <c r="F487" i="7" s="1"/>
  <c r="G487" i="7" s="1"/>
  <c r="N487" i="7" s="1"/>
  <c r="AG455" i="7" s="1"/>
  <c r="F488" i="7"/>
  <c r="F491" i="7" s="1"/>
  <c r="G491" i="7" s="1"/>
  <c r="N491" i="7" s="1"/>
  <c r="AG456" i="7" s="1"/>
  <c r="F455" i="7"/>
  <c r="G455" i="7" s="1"/>
  <c r="N455" i="7" s="1"/>
  <c r="AG447" i="7" s="1"/>
  <c r="F448" i="7"/>
  <c r="F451" i="7" s="1"/>
  <c r="G451" i="7" s="1"/>
  <c r="N451" i="7" s="1"/>
  <c r="AG446" i="7" s="1"/>
  <c r="F444" i="7"/>
  <c r="F447" i="7" s="1"/>
  <c r="G447" i="7" s="1"/>
  <c r="N447" i="7" s="1"/>
  <c r="AG445" i="7" s="1"/>
  <c r="F272" i="7"/>
  <c r="F129" i="7"/>
  <c r="F97" i="7"/>
  <c r="F65" i="7"/>
  <c r="F33" i="7"/>
  <c r="F125" i="7"/>
  <c r="F93" i="7"/>
  <c r="F61" i="7"/>
  <c r="F29" i="7"/>
  <c r="F121" i="7"/>
  <c r="F89" i="7"/>
  <c r="F57" i="7"/>
  <c r="F25" i="7"/>
  <c r="F268" i="7"/>
  <c r="F149" i="7"/>
  <c r="F117" i="7"/>
  <c r="F85" i="7"/>
  <c r="F53" i="7"/>
  <c r="F408" i="7"/>
  <c r="F699" i="7" l="1"/>
  <c r="G699" i="7" s="1"/>
  <c r="N699" i="7" s="1"/>
  <c r="F655" i="7"/>
  <c r="G655" i="7" s="1"/>
  <c r="N655" i="7" s="1"/>
  <c r="AH576" i="7"/>
  <c r="F679" i="7"/>
  <c r="G679" i="7" s="1"/>
  <c r="N679" i="7" s="1"/>
  <c r="F691" i="7"/>
  <c r="G691" i="7" s="1"/>
  <c r="N691" i="7" s="1"/>
  <c r="F683" i="7"/>
  <c r="G683" i="7" s="1"/>
  <c r="N683" i="7" s="1"/>
  <c r="F687" i="7"/>
  <c r="G687" i="7" s="1"/>
  <c r="N687" i="7" s="1"/>
  <c r="F587" i="7"/>
  <c r="G587" i="7" s="1"/>
  <c r="N587" i="7" s="1"/>
  <c r="AG561" i="7" s="1"/>
  <c r="F591" i="7"/>
  <c r="G591" i="7" s="1"/>
  <c r="N591" i="7" s="1"/>
  <c r="AG562" i="7" s="1"/>
  <c r="F651" i="7"/>
  <c r="G651" i="7" s="1"/>
  <c r="N651" i="7" s="1"/>
  <c r="F543" i="7"/>
  <c r="G543" i="7" s="1"/>
  <c r="N543" i="7" s="1"/>
  <c r="AG469" i="7" s="1"/>
  <c r="F671" i="7"/>
  <c r="G671" i="7" s="1"/>
  <c r="N671" i="7" s="1"/>
  <c r="F675" i="7"/>
  <c r="G675" i="7" s="1"/>
  <c r="N675" i="7" s="1"/>
  <c r="F663" i="7"/>
  <c r="G663" i="7" s="1"/>
  <c r="N663" i="7" s="1"/>
  <c r="F695" i="7"/>
  <c r="G695" i="7" s="1"/>
  <c r="N695" i="7" s="1"/>
  <c r="F519" i="7"/>
  <c r="G519" i="7" s="1"/>
  <c r="N519" i="7" s="1"/>
  <c r="AG463" i="7" s="1"/>
  <c r="F527" i="7"/>
  <c r="G527" i="7" s="1"/>
  <c r="N527" i="7" s="1"/>
  <c r="AG465" i="7" s="1"/>
  <c r="F571" i="7"/>
  <c r="G571" i="7" s="1"/>
  <c r="N571" i="7" s="1"/>
  <c r="AG557" i="7" s="1"/>
  <c r="AG576" i="7" s="1"/>
  <c r="F579" i="7"/>
  <c r="G579" i="7" s="1"/>
  <c r="N579" i="7" s="1"/>
  <c r="AG559" i="7" s="1"/>
  <c r="F471" i="7"/>
  <c r="G471" i="7" s="1"/>
  <c r="N471" i="7" s="1"/>
  <c r="AG451" i="7" s="1"/>
  <c r="F463" i="7"/>
  <c r="G463" i="7" s="1"/>
  <c r="N463" i="7" s="1"/>
  <c r="AG449" i="7" s="1"/>
  <c r="F575" i="7"/>
  <c r="G575" i="7" s="1"/>
  <c r="N575" i="7" s="1"/>
  <c r="AG558" i="7" s="1"/>
  <c r="F523" i="7"/>
  <c r="G523" i="7" s="1"/>
  <c r="N523" i="7" s="1"/>
  <c r="AG464" i="7" s="1"/>
  <c r="B3" i="4" l="1"/>
  <c r="D3" i="4"/>
  <c r="M3" i="4"/>
  <c r="B425" i="7" l="1"/>
  <c r="B426" i="7" s="1"/>
  <c r="B427" i="7" s="1"/>
  <c r="C427" i="7" s="1"/>
  <c r="F427" i="7" s="1"/>
  <c r="G427" i="7" s="1"/>
  <c r="N427" i="7" s="1"/>
  <c r="AG320" i="7" s="1"/>
  <c r="B389" i="7"/>
  <c r="B390" i="7" s="1"/>
  <c r="B391" i="7" s="1"/>
  <c r="C391" i="7" s="1"/>
  <c r="F391" i="7" s="1"/>
  <c r="G391" i="7" s="1"/>
  <c r="N391" i="7" s="1"/>
  <c r="AG311" i="7" s="1"/>
  <c r="B357" i="7"/>
  <c r="B358" i="7" s="1"/>
  <c r="B359" i="7" s="1"/>
  <c r="C359" i="7" s="1"/>
  <c r="F359" i="7" s="1"/>
  <c r="G359" i="7" s="1"/>
  <c r="N359" i="7" s="1"/>
  <c r="AG303" i="7" s="1"/>
  <c r="B289" i="7"/>
  <c r="B290" i="7" s="1"/>
  <c r="B291" i="7" s="1"/>
  <c r="C291" i="7" s="1"/>
  <c r="F291" i="7" s="1"/>
  <c r="G291" i="7" s="1"/>
  <c r="N291" i="7" s="1"/>
  <c r="AG286" i="7" s="1"/>
  <c r="B225" i="7"/>
  <c r="B226" i="7" s="1"/>
  <c r="B227" i="7" s="1"/>
  <c r="C227" i="7" s="1"/>
  <c r="F227" i="7" s="1"/>
  <c r="G227" i="7" s="1"/>
  <c r="N227" i="7" s="1"/>
  <c r="AG177" i="7" s="1"/>
  <c r="B209" i="7"/>
  <c r="B210" i="7" s="1"/>
  <c r="B211" i="7" s="1"/>
  <c r="C211" i="7" s="1"/>
  <c r="F211" i="7" s="1"/>
  <c r="G211" i="7" s="1"/>
  <c r="N211" i="7" s="1"/>
  <c r="AG173" i="7" s="1"/>
  <c r="B193" i="7"/>
  <c r="B194" i="7" s="1"/>
  <c r="B195" i="7" s="1"/>
  <c r="C195" i="7" s="1"/>
  <c r="F195" i="7" s="1"/>
  <c r="G195" i="7" s="1"/>
  <c r="N195" i="7" s="1"/>
  <c r="AG169" i="7" s="1"/>
  <c r="B177" i="7"/>
  <c r="B178" i="7" s="1"/>
  <c r="B179" i="7" s="1"/>
  <c r="C179" i="7" s="1"/>
  <c r="F179" i="7" s="1"/>
  <c r="G179" i="7" s="1"/>
  <c r="N179" i="7" s="1"/>
  <c r="AG165" i="7" s="1"/>
  <c r="B58" i="7"/>
  <c r="B59" i="7" s="1"/>
  <c r="B60" i="7" s="1"/>
  <c r="C60" i="7" s="1"/>
  <c r="F60" i="7" s="1"/>
  <c r="G60" i="7" s="1"/>
  <c r="N60" i="7" s="1"/>
  <c r="AG25" i="7" s="1"/>
  <c r="B305" i="7"/>
  <c r="B306" i="7" s="1"/>
  <c r="B307" i="7" s="1"/>
  <c r="C307" i="7" s="1"/>
  <c r="F307" i="7" s="1"/>
  <c r="G307" i="7" s="1"/>
  <c r="N307" i="7" s="1"/>
  <c r="AG290" i="7" s="1"/>
  <c r="B409" i="7"/>
  <c r="B410" i="7" s="1"/>
  <c r="B411" i="7" s="1"/>
  <c r="C411" i="7" s="1"/>
  <c r="F411" i="7" s="1"/>
  <c r="G411" i="7" s="1"/>
  <c r="N411" i="7" s="1"/>
  <c r="AG316" i="7" s="1"/>
  <c r="B393" i="7"/>
  <c r="B394" i="7" s="1"/>
  <c r="B395" i="7" s="1"/>
  <c r="C395" i="7" s="1"/>
  <c r="F395" i="7" s="1"/>
  <c r="G395" i="7" s="1"/>
  <c r="N395" i="7" s="1"/>
  <c r="AG312" i="7" s="1"/>
  <c r="B341" i="7"/>
  <c r="B342" i="7" s="1"/>
  <c r="B343" i="7" s="1"/>
  <c r="C343" i="7" s="1"/>
  <c r="F343" i="7" s="1"/>
  <c r="G343" i="7" s="1"/>
  <c r="N343" i="7" s="1"/>
  <c r="AG299" i="7" s="1"/>
  <c r="B325" i="7"/>
  <c r="B326" i="7" s="1"/>
  <c r="B327" i="7" s="1"/>
  <c r="C327" i="7" s="1"/>
  <c r="F327" i="7" s="1"/>
  <c r="G327" i="7" s="1"/>
  <c r="N327" i="7" s="1"/>
  <c r="AG295" i="7" s="1"/>
  <c r="B309" i="7"/>
  <c r="B310" i="7" s="1"/>
  <c r="B311" i="7" s="1"/>
  <c r="C311" i="7" s="1"/>
  <c r="F311" i="7" s="1"/>
  <c r="G311" i="7" s="1"/>
  <c r="N311" i="7" s="1"/>
  <c r="AG291" i="7" s="1"/>
  <c r="B293" i="7"/>
  <c r="B294" i="7" s="1"/>
  <c r="B295" i="7" s="1"/>
  <c r="C295" i="7" s="1"/>
  <c r="F295" i="7" s="1"/>
  <c r="G295" i="7" s="1"/>
  <c r="N295" i="7" s="1"/>
  <c r="AG287" i="7" s="1"/>
  <c r="B261" i="7"/>
  <c r="B262" i="7" s="1"/>
  <c r="B263" i="7" s="1"/>
  <c r="C263" i="7" s="1"/>
  <c r="F263" i="7" s="1"/>
  <c r="G263" i="7" s="1"/>
  <c r="N263" i="7" s="1"/>
  <c r="AG186" i="7" s="1"/>
  <c r="B245" i="7"/>
  <c r="B246" i="7" s="1"/>
  <c r="B247" i="7" s="1"/>
  <c r="C247" i="7" s="1"/>
  <c r="F247" i="7" s="1"/>
  <c r="G247" i="7" s="1"/>
  <c r="N247" i="7" s="1"/>
  <c r="AG182" i="7" s="1"/>
  <c r="B54" i="7"/>
  <c r="B55" i="7" s="1"/>
  <c r="B56" i="7" s="1"/>
  <c r="C56" i="7" s="1"/>
  <c r="F56" i="7" s="1"/>
  <c r="G56" i="7" s="1"/>
  <c r="N56" i="7" s="1"/>
  <c r="AG24" i="7" s="1"/>
  <c r="B185" i="7"/>
  <c r="B186" i="7" s="1"/>
  <c r="B187" i="7" s="1"/>
  <c r="C187" i="7" s="1"/>
  <c r="F187" i="7" s="1"/>
  <c r="G187" i="7" s="1"/>
  <c r="N187" i="7" s="1"/>
  <c r="AG167" i="7" s="1"/>
  <c r="B257" i="7"/>
  <c r="B258" i="7" s="1"/>
  <c r="B259" i="7" s="1"/>
  <c r="C259" i="7" s="1"/>
  <c r="F259" i="7" s="1"/>
  <c r="G259" i="7" s="1"/>
  <c r="N259" i="7" s="1"/>
  <c r="AG185" i="7" s="1"/>
  <c r="B429" i="7"/>
  <c r="B430" i="7" s="1"/>
  <c r="B431" i="7" s="1"/>
  <c r="C431" i="7" s="1"/>
  <c r="F431" i="7" s="1"/>
  <c r="G431" i="7" s="1"/>
  <c r="N431" i="7" s="1"/>
  <c r="AG321" i="7" s="1"/>
  <c r="B397" i="7"/>
  <c r="B398" i="7" s="1"/>
  <c r="B399" i="7" s="1"/>
  <c r="C399" i="7" s="1"/>
  <c r="F399" i="7" s="1"/>
  <c r="G399" i="7" s="1"/>
  <c r="N399" i="7" s="1"/>
  <c r="AG313" i="7" s="1"/>
  <c r="B365" i="7"/>
  <c r="B366" i="7" s="1"/>
  <c r="B367" i="7" s="1"/>
  <c r="C367" i="7" s="1"/>
  <c r="F367" i="7" s="1"/>
  <c r="G367" i="7" s="1"/>
  <c r="N367" i="7" s="1"/>
  <c r="AG305" i="7" s="1"/>
  <c r="B361" i="7"/>
  <c r="B362" i="7" s="1"/>
  <c r="B363" i="7" s="1"/>
  <c r="C363" i="7" s="1"/>
  <c r="F363" i="7" s="1"/>
  <c r="G363" i="7" s="1"/>
  <c r="N363" i="7" s="1"/>
  <c r="AG304" i="7" s="1"/>
  <c r="B229" i="7"/>
  <c r="B230" i="7" s="1"/>
  <c r="B231" i="7" s="1"/>
  <c r="C231" i="7" s="1"/>
  <c r="F231" i="7" s="1"/>
  <c r="G231" i="7" s="1"/>
  <c r="N231" i="7" s="1"/>
  <c r="AG178" i="7" s="1"/>
  <c r="B213" i="7"/>
  <c r="B214" i="7" s="1"/>
  <c r="B215" i="7" s="1"/>
  <c r="C215" i="7" s="1"/>
  <c r="F215" i="7" s="1"/>
  <c r="G215" i="7" s="1"/>
  <c r="N215" i="7" s="1"/>
  <c r="AG174" i="7" s="1"/>
  <c r="B197" i="7"/>
  <c r="B198" i="7" s="1"/>
  <c r="B199" i="7" s="1"/>
  <c r="C199" i="7" s="1"/>
  <c r="F199" i="7" s="1"/>
  <c r="G199" i="7" s="1"/>
  <c r="N199" i="7" s="1"/>
  <c r="AG170" i="7" s="1"/>
  <c r="B98" i="7"/>
  <c r="B99" i="7" s="1"/>
  <c r="B100" i="7" s="1"/>
  <c r="C100" i="7" s="1"/>
  <c r="F100" i="7" s="1"/>
  <c r="G100" i="7" s="1"/>
  <c r="N100" i="7" s="1"/>
  <c r="AG35" i="7" s="1"/>
  <c r="B90" i="7"/>
  <c r="B91" i="7" s="1"/>
  <c r="B92" i="7" s="1"/>
  <c r="C92" i="7" s="1"/>
  <c r="F92" i="7" s="1"/>
  <c r="G92" i="7" s="1"/>
  <c r="N92" i="7" s="1"/>
  <c r="AG33" i="7" s="1"/>
  <c r="B433" i="7"/>
  <c r="B434" i="7" s="1"/>
  <c r="B435" i="7" s="1"/>
  <c r="C435" i="7" s="1"/>
  <c r="F435" i="7" s="1"/>
  <c r="G435" i="7" s="1"/>
  <c r="N435" i="7" s="1"/>
  <c r="AG322" i="7" s="1"/>
  <c r="B401" i="7"/>
  <c r="B402" i="7" s="1"/>
  <c r="B403" i="7" s="1"/>
  <c r="C403" i="7" s="1"/>
  <c r="F403" i="7" s="1"/>
  <c r="G403" i="7" s="1"/>
  <c r="N403" i="7" s="1"/>
  <c r="AG314" i="7" s="1"/>
  <c r="B369" i="7"/>
  <c r="B370" i="7" s="1"/>
  <c r="B371" i="7" s="1"/>
  <c r="C371" i="7" s="1"/>
  <c r="F371" i="7" s="1"/>
  <c r="G371" i="7" s="1"/>
  <c r="N371" i="7" s="1"/>
  <c r="AG306" i="7" s="1"/>
  <c r="B345" i="7"/>
  <c r="B346" i="7" s="1"/>
  <c r="B347" i="7" s="1"/>
  <c r="C347" i="7" s="1"/>
  <c r="F347" i="7" s="1"/>
  <c r="G347" i="7" s="1"/>
  <c r="N347" i="7" s="1"/>
  <c r="AG300" i="7" s="1"/>
  <c r="B329" i="7"/>
  <c r="B330" i="7" s="1"/>
  <c r="B331" i="7" s="1"/>
  <c r="C331" i="7" s="1"/>
  <c r="F331" i="7" s="1"/>
  <c r="G331" i="7" s="1"/>
  <c r="N331" i="7" s="1"/>
  <c r="AG296" i="7" s="1"/>
  <c r="B313" i="7"/>
  <c r="B314" i="7" s="1"/>
  <c r="B315" i="7" s="1"/>
  <c r="C315" i="7" s="1"/>
  <c r="F315" i="7" s="1"/>
  <c r="G315" i="7" s="1"/>
  <c r="N315" i="7" s="1"/>
  <c r="AG292" i="7" s="1"/>
  <c r="B297" i="7"/>
  <c r="B298" i="7" s="1"/>
  <c r="B299" i="7" s="1"/>
  <c r="C299" i="7" s="1"/>
  <c r="F299" i="7" s="1"/>
  <c r="G299" i="7" s="1"/>
  <c r="N299" i="7" s="1"/>
  <c r="AG288" i="7" s="1"/>
  <c r="B265" i="7"/>
  <c r="B266" i="7" s="1"/>
  <c r="B267" i="7" s="1"/>
  <c r="C267" i="7" s="1"/>
  <c r="F267" i="7" s="1"/>
  <c r="G267" i="7" s="1"/>
  <c r="N267" i="7" s="1"/>
  <c r="AG187" i="7" s="1"/>
  <c r="B249" i="7"/>
  <c r="B250" i="7" s="1"/>
  <c r="B251" i="7" s="1"/>
  <c r="C251" i="7" s="1"/>
  <c r="F251" i="7" s="1"/>
  <c r="G251" i="7" s="1"/>
  <c r="N251" i="7" s="1"/>
  <c r="AG183" i="7" s="1"/>
  <c r="B233" i="7"/>
  <c r="B234" i="7" s="1"/>
  <c r="B235" i="7" s="1"/>
  <c r="C235" i="7" s="1"/>
  <c r="F235" i="7" s="1"/>
  <c r="G235" i="7" s="1"/>
  <c r="N235" i="7" s="1"/>
  <c r="AG179" i="7" s="1"/>
  <c r="B181" i="7"/>
  <c r="B182" i="7" s="1"/>
  <c r="B183" i="7" s="1"/>
  <c r="C183" i="7" s="1"/>
  <c r="F183" i="7" s="1"/>
  <c r="G183" i="7" s="1"/>
  <c r="N183" i="7" s="1"/>
  <c r="AG166" i="7" s="1"/>
  <c r="B165" i="7"/>
  <c r="B166" i="7" s="1"/>
  <c r="B167" i="7" s="1"/>
  <c r="C167" i="7" s="1"/>
  <c r="F167" i="7" s="1"/>
  <c r="G167" i="7" s="1"/>
  <c r="N167" i="7" s="1"/>
  <c r="AG162" i="7" s="1"/>
  <c r="B94" i="7"/>
  <c r="B95" i="7" s="1"/>
  <c r="B96" i="7" s="1"/>
  <c r="C96" i="7" s="1"/>
  <c r="F96" i="7" s="1"/>
  <c r="G96" i="7" s="1"/>
  <c r="N96" i="7" s="1"/>
  <c r="AG34" i="7" s="1"/>
  <c r="B169" i="7"/>
  <c r="B170" i="7" s="1"/>
  <c r="B171" i="7" s="1"/>
  <c r="C171" i="7" s="1"/>
  <c r="F171" i="7" s="1"/>
  <c r="G171" i="7" s="1"/>
  <c r="N171" i="7" s="1"/>
  <c r="AG163" i="7" s="1"/>
  <c r="B385" i="7"/>
  <c r="B386" i="7" s="1"/>
  <c r="B387" i="7" s="1"/>
  <c r="C387" i="7" s="1"/>
  <c r="F387" i="7" s="1"/>
  <c r="G387" i="7" s="1"/>
  <c r="N387" i="7" s="1"/>
  <c r="AG310" i="7" s="1"/>
  <c r="B277" i="7"/>
  <c r="B278" i="7" s="1"/>
  <c r="B279" i="7" s="1"/>
  <c r="C279" i="7" s="1"/>
  <c r="F279" i="7" s="1"/>
  <c r="G279" i="7" s="1"/>
  <c r="N279" i="7" s="1"/>
  <c r="B421" i="7"/>
  <c r="B422" i="7" s="1"/>
  <c r="B423" i="7" s="1"/>
  <c r="C423" i="7" s="1"/>
  <c r="F423" i="7" s="1"/>
  <c r="G423" i="7" s="1"/>
  <c r="N423" i="7" s="1"/>
  <c r="AG319" i="7" s="1"/>
  <c r="B405" i="7"/>
  <c r="B406" i="7" s="1"/>
  <c r="B407" i="7" s="1"/>
  <c r="C407" i="7" s="1"/>
  <c r="F407" i="7" s="1"/>
  <c r="G407" i="7" s="1"/>
  <c r="N407" i="7" s="1"/>
  <c r="AG315" i="7" s="1"/>
  <c r="B373" i="7"/>
  <c r="B374" i="7" s="1"/>
  <c r="B375" i="7" s="1"/>
  <c r="C375" i="7" s="1"/>
  <c r="F375" i="7" s="1"/>
  <c r="G375" i="7" s="1"/>
  <c r="N375" i="7" s="1"/>
  <c r="AG307" i="7" s="1"/>
  <c r="B349" i="7"/>
  <c r="B350" i="7" s="1"/>
  <c r="B351" i="7" s="1"/>
  <c r="C351" i="7" s="1"/>
  <c r="F351" i="7" s="1"/>
  <c r="G351" i="7" s="1"/>
  <c r="N351" i="7" s="1"/>
  <c r="AG301" i="7" s="1"/>
  <c r="B281" i="7"/>
  <c r="B282" i="7" s="1"/>
  <c r="B283" i="7" s="1"/>
  <c r="C283" i="7" s="1"/>
  <c r="F283" i="7" s="1"/>
  <c r="G283" i="7" s="1"/>
  <c r="N283" i="7" s="1"/>
  <c r="AG284" i="7" s="1"/>
  <c r="B217" i="7"/>
  <c r="B218" i="7" s="1"/>
  <c r="B219" i="7" s="1"/>
  <c r="C219" i="7" s="1"/>
  <c r="F219" i="7" s="1"/>
  <c r="G219" i="7" s="1"/>
  <c r="N219" i="7" s="1"/>
  <c r="AG175" i="7" s="1"/>
  <c r="B201" i="7"/>
  <c r="B202" i="7" s="1"/>
  <c r="B203" i="7" s="1"/>
  <c r="C203" i="7" s="1"/>
  <c r="F203" i="7" s="1"/>
  <c r="G203" i="7" s="1"/>
  <c r="N203" i="7" s="1"/>
  <c r="AG171" i="7" s="1"/>
  <c r="B161" i="7"/>
  <c r="B162" i="7" s="1"/>
  <c r="B163" i="7" s="1"/>
  <c r="C163" i="7" s="1"/>
  <c r="F163" i="7" s="1"/>
  <c r="G163" i="7" s="1"/>
  <c r="N163" i="7" s="1"/>
  <c r="AG161" i="7" s="1"/>
  <c r="B441" i="7"/>
  <c r="B442" i="7" s="1"/>
  <c r="B443" i="7" s="1"/>
  <c r="C443" i="7" s="1"/>
  <c r="F443" i="7" s="1"/>
  <c r="G443" i="7" s="1"/>
  <c r="N443" i="7" s="1"/>
  <c r="AG444" i="7" s="1"/>
  <c r="B437" i="7"/>
  <c r="B438" i="7" s="1"/>
  <c r="B439" i="7" s="1"/>
  <c r="C439" i="7" s="1"/>
  <c r="F439" i="7" s="1"/>
  <c r="G439" i="7" s="1"/>
  <c r="N439" i="7" s="1"/>
  <c r="AG323" i="7" s="1"/>
  <c r="B413" i="7"/>
  <c r="B414" i="7" s="1"/>
  <c r="B415" i="7" s="1"/>
  <c r="C415" i="7" s="1"/>
  <c r="F415" i="7" s="1"/>
  <c r="G415" i="7" s="1"/>
  <c r="N415" i="7" s="1"/>
  <c r="AG317" i="7" s="1"/>
  <c r="B377" i="7"/>
  <c r="B378" i="7" s="1"/>
  <c r="B379" i="7" s="1"/>
  <c r="C379" i="7" s="1"/>
  <c r="F379" i="7" s="1"/>
  <c r="G379" i="7" s="1"/>
  <c r="N379" i="7" s="1"/>
  <c r="AG308" i="7" s="1"/>
  <c r="B333" i="7"/>
  <c r="B334" i="7" s="1"/>
  <c r="B335" i="7" s="1"/>
  <c r="C335" i="7" s="1"/>
  <c r="F335" i="7" s="1"/>
  <c r="G335" i="7" s="1"/>
  <c r="N335" i="7" s="1"/>
  <c r="AG297" i="7" s="1"/>
  <c r="B317" i="7"/>
  <c r="B318" i="7" s="1"/>
  <c r="B319" i="7" s="1"/>
  <c r="C319" i="7" s="1"/>
  <c r="F319" i="7" s="1"/>
  <c r="G319" i="7" s="1"/>
  <c r="N319" i="7" s="1"/>
  <c r="AG293" i="7" s="1"/>
  <c r="B301" i="7"/>
  <c r="B302" i="7" s="1"/>
  <c r="B303" i="7" s="1"/>
  <c r="C303" i="7" s="1"/>
  <c r="F303" i="7" s="1"/>
  <c r="G303" i="7" s="1"/>
  <c r="N303" i="7" s="1"/>
  <c r="AG289" i="7" s="1"/>
  <c r="B269" i="7"/>
  <c r="B270" i="7" s="1"/>
  <c r="B271" i="7" s="1"/>
  <c r="C271" i="7" s="1"/>
  <c r="F271" i="7" s="1"/>
  <c r="G271" i="7" s="1"/>
  <c r="N271" i="7" s="1"/>
  <c r="AG188" i="7" s="1"/>
  <c r="B253" i="7"/>
  <c r="B254" i="7" s="1"/>
  <c r="B255" i="7" s="1"/>
  <c r="C255" i="7" s="1"/>
  <c r="F255" i="7" s="1"/>
  <c r="G255" i="7" s="1"/>
  <c r="N255" i="7" s="1"/>
  <c r="AG184" i="7" s="1"/>
  <c r="B237" i="7"/>
  <c r="B238" i="7" s="1"/>
  <c r="B239" i="7" s="1"/>
  <c r="C239" i="7" s="1"/>
  <c r="F239" i="7" s="1"/>
  <c r="G239" i="7" s="1"/>
  <c r="N239" i="7" s="1"/>
  <c r="AG180" i="7" s="1"/>
  <c r="B157" i="7"/>
  <c r="B158" i="7" s="1"/>
  <c r="B159" i="7" s="1"/>
  <c r="C159" i="7" s="1"/>
  <c r="F159" i="7" s="1"/>
  <c r="G159" i="7" s="1"/>
  <c r="N159" i="7" s="1"/>
  <c r="AG160" i="7" s="1"/>
  <c r="B86" i="7"/>
  <c r="B87" i="7" s="1"/>
  <c r="B88" i="7" s="1"/>
  <c r="C88" i="7" s="1"/>
  <c r="F88" i="7" s="1"/>
  <c r="G88" i="7" s="1"/>
  <c r="N88" i="7" s="1"/>
  <c r="AG32" i="7" s="1"/>
  <c r="B337" i="7"/>
  <c r="B338" i="7" s="1"/>
  <c r="B339" i="7" s="1"/>
  <c r="C339" i="7" s="1"/>
  <c r="F339" i="7" s="1"/>
  <c r="G339" i="7" s="1"/>
  <c r="N339" i="7" s="1"/>
  <c r="AG298" i="7" s="1"/>
  <c r="B241" i="7"/>
  <c r="B242" i="7" s="1"/>
  <c r="B243" i="7" s="1"/>
  <c r="C243" i="7" s="1"/>
  <c r="F243" i="7" s="1"/>
  <c r="G243" i="7" s="1"/>
  <c r="N243" i="7" s="1"/>
  <c r="AG181" i="7" s="1"/>
  <c r="B381" i="7"/>
  <c r="B382" i="7" s="1"/>
  <c r="B383" i="7" s="1"/>
  <c r="C383" i="7" s="1"/>
  <c r="F383" i="7" s="1"/>
  <c r="G383" i="7" s="1"/>
  <c r="N383" i="7" s="1"/>
  <c r="AG309" i="7" s="1"/>
  <c r="B353" i="7"/>
  <c r="B354" i="7" s="1"/>
  <c r="B355" i="7" s="1"/>
  <c r="C355" i="7" s="1"/>
  <c r="F355" i="7" s="1"/>
  <c r="G355" i="7" s="1"/>
  <c r="N355" i="7" s="1"/>
  <c r="AG302" i="7" s="1"/>
  <c r="B285" i="7"/>
  <c r="B286" i="7" s="1"/>
  <c r="B287" i="7" s="1"/>
  <c r="C287" i="7" s="1"/>
  <c r="F287" i="7" s="1"/>
  <c r="G287" i="7" s="1"/>
  <c r="N287" i="7" s="1"/>
  <c r="AG285" i="7" s="1"/>
  <c r="B221" i="7"/>
  <c r="B222" i="7" s="1"/>
  <c r="B223" i="7" s="1"/>
  <c r="C223" i="7" s="1"/>
  <c r="F223" i="7" s="1"/>
  <c r="G223" i="7" s="1"/>
  <c r="N223" i="7" s="1"/>
  <c r="AG176" i="7" s="1"/>
  <c r="B205" i="7"/>
  <c r="B206" i="7" s="1"/>
  <c r="B207" i="7" s="1"/>
  <c r="C207" i="7" s="1"/>
  <c r="F207" i="7" s="1"/>
  <c r="G207" i="7" s="1"/>
  <c r="N207" i="7" s="1"/>
  <c r="AG172" i="7" s="1"/>
  <c r="B189" i="7"/>
  <c r="B190" i="7" s="1"/>
  <c r="B191" i="7" s="1"/>
  <c r="C191" i="7" s="1"/>
  <c r="F191" i="7" s="1"/>
  <c r="G191" i="7" s="1"/>
  <c r="N191" i="7" s="1"/>
  <c r="AG168" i="7" s="1"/>
  <c r="B173" i="7"/>
  <c r="B174" i="7" s="1"/>
  <c r="B175" i="7" s="1"/>
  <c r="C175" i="7" s="1"/>
  <c r="F175" i="7" s="1"/>
  <c r="G175" i="7" s="1"/>
  <c r="N175" i="7" s="1"/>
  <c r="AG164" i="7" s="1"/>
  <c r="B66" i="7"/>
  <c r="B67" i="7" s="1"/>
  <c r="B68" i="7" s="1"/>
  <c r="C68" i="7" s="1"/>
  <c r="F68" i="7" s="1"/>
  <c r="G68" i="7" s="1"/>
  <c r="N68" i="7" s="1"/>
  <c r="AG27" i="7" s="1"/>
  <c r="B417" i="7"/>
  <c r="B418" i="7" s="1"/>
  <c r="B419" i="7" s="1"/>
  <c r="C419" i="7" s="1"/>
  <c r="F419" i="7" s="1"/>
  <c r="G419" i="7" s="1"/>
  <c r="N419" i="7" s="1"/>
  <c r="AG318" i="7" s="1"/>
  <c r="B321" i="7"/>
  <c r="B322" i="7" s="1"/>
  <c r="B323" i="7" s="1"/>
  <c r="C323" i="7" s="1"/>
  <c r="F323" i="7" s="1"/>
  <c r="G323" i="7" s="1"/>
  <c r="N323" i="7" s="1"/>
  <c r="AG294" i="7" s="1"/>
  <c r="B273" i="7"/>
  <c r="B274" i="7" s="1"/>
  <c r="B275" i="7" s="1"/>
  <c r="C275" i="7" s="1"/>
  <c r="F275" i="7" s="1"/>
  <c r="G275" i="7" s="1"/>
  <c r="N275" i="7" s="1"/>
  <c r="AG189" i="7" s="1"/>
  <c r="B62" i="7"/>
  <c r="B63" i="7" s="1"/>
  <c r="B64" i="7" s="1"/>
  <c r="C64" i="7" s="1"/>
  <c r="F64" i="7" s="1"/>
  <c r="G64" i="7" s="1"/>
  <c r="N64" i="7" s="1"/>
  <c r="AG26" i="7" s="1"/>
  <c r="B14" i="7"/>
  <c r="B15" i="7" s="1"/>
  <c r="B16" i="7" s="1"/>
  <c r="C16" i="7" s="1"/>
  <c r="F16" i="7" s="1"/>
  <c r="G16" i="7" s="1"/>
  <c r="N16" i="7" s="1"/>
  <c r="AG14" i="7" s="1"/>
  <c r="B106" i="7"/>
  <c r="B107" i="7" s="1"/>
  <c r="B108" i="7" s="1"/>
  <c r="C108" i="7" s="1"/>
  <c r="F108" i="7" s="1"/>
  <c r="G108" i="7" s="1"/>
  <c r="N108" i="7" s="1"/>
  <c r="AG37" i="7" s="1"/>
  <c r="B34" i="7"/>
  <c r="B35" i="7" s="1"/>
  <c r="B36" i="7" s="1"/>
  <c r="C36" i="7" s="1"/>
  <c r="F36" i="7" s="1"/>
  <c r="G36" i="7" s="1"/>
  <c r="N36" i="7" s="1"/>
  <c r="AG19" i="7" s="1"/>
  <c r="B114" i="7"/>
  <c r="B115" i="7" s="1"/>
  <c r="B116" i="7" s="1"/>
  <c r="C116" i="7" s="1"/>
  <c r="F116" i="7" s="1"/>
  <c r="G116" i="7" s="1"/>
  <c r="N116" i="7" s="1"/>
  <c r="AG39" i="7" s="1"/>
  <c r="B70" i="7"/>
  <c r="B71" i="7" s="1"/>
  <c r="B72" i="7" s="1"/>
  <c r="C72" i="7" s="1"/>
  <c r="F72" i="7" s="1"/>
  <c r="G72" i="7" s="1"/>
  <c r="N72" i="7" s="1"/>
  <c r="AG28" i="7" s="1"/>
  <c r="B78" i="7"/>
  <c r="B79" i="7" s="1"/>
  <c r="B80" i="7" s="1"/>
  <c r="C80" i="7" s="1"/>
  <c r="F80" i="7" s="1"/>
  <c r="G80" i="7" s="1"/>
  <c r="N80" i="7" s="1"/>
  <c r="AG30" i="7" s="1"/>
  <c r="B10" i="7"/>
  <c r="B11" i="7" s="1"/>
  <c r="B12" i="7" s="1"/>
  <c r="C12" i="7" s="1"/>
  <c r="F12" i="7" s="1"/>
  <c r="G12" i="7" s="1"/>
  <c r="N12" i="7" s="1"/>
  <c r="AG13" i="7" s="1"/>
  <c r="B126" i="7"/>
  <c r="B127" i="7" s="1"/>
  <c r="B128" i="7" s="1"/>
  <c r="C128" i="7" s="1"/>
  <c r="F128" i="7" s="1"/>
  <c r="G128" i="7" s="1"/>
  <c r="N128" i="7" s="1"/>
  <c r="AG42" i="7" s="1"/>
  <c r="B110" i="7"/>
  <c r="B111" i="7" s="1"/>
  <c r="B112" i="7" s="1"/>
  <c r="C112" i="7" s="1"/>
  <c r="F112" i="7" s="1"/>
  <c r="G112" i="7" s="1"/>
  <c r="N112" i="7" s="1"/>
  <c r="AG38" i="7" s="1"/>
  <c r="B102" i="7"/>
  <c r="B103" i="7" s="1"/>
  <c r="B104" i="7" s="1"/>
  <c r="C104" i="7" s="1"/>
  <c r="F104" i="7" s="1"/>
  <c r="G104" i="7" s="1"/>
  <c r="N104" i="7" s="1"/>
  <c r="AG36" i="7" s="1"/>
  <c r="B30" i="7"/>
  <c r="B31" i="7" s="1"/>
  <c r="B32" i="7" s="1"/>
  <c r="C32" i="7" s="1"/>
  <c r="F32" i="7" s="1"/>
  <c r="G32" i="7" s="1"/>
  <c r="N32" i="7" s="1"/>
  <c r="AG18" i="7" s="1"/>
  <c r="B142" i="7"/>
  <c r="B143" i="7" s="1"/>
  <c r="B144" i="7" s="1"/>
  <c r="C144" i="7" s="1"/>
  <c r="F144" i="7" s="1"/>
  <c r="G144" i="7" s="1"/>
  <c r="N144" i="7" s="1"/>
  <c r="AG46" i="7" s="1"/>
  <c r="B134" i="7"/>
  <c r="B135" i="7" s="1"/>
  <c r="B136" i="7" s="1"/>
  <c r="C136" i="7" s="1"/>
  <c r="F136" i="7" s="1"/>
  <c r="G136" i="7" s="1"/>
  <c r="N136" i="7" s="1"/>
  <c r="AG44" i="7" s="1"/>
  <c r="B138" i="7"/>
  <c r="B139" i="7" s="1"/>
  <c r="B140" i="7" s="1"/>
  <c r="C140" i="7" s="1"/>
  <c r="F140" i="7" s="1"/>
  <c r="G140" i="7" s="1"/>
  <c r="N140" i="7" s="1"/>
  <c r="AG45" i="7" s="1"/>
  <c r="B118" i="7"/>
  <c r="B119" i="7" s="1"/>
  <c r="B120" i="7" s="1"/>
  <c r="C120" i="7" s="1"/>
  <c r="F120" i="7" s="1"/>
  <c r="G120" i="7" s="1"/>
  <c r="N120" i="7" s="1"/>
  <c r="AG40" i="7" s="1"/>
  <c r="B38" i="7"/>
  <c r="B39" i="7" s="1"/>
  <c r="B40" i="7" s="1"/>
  <c r="C40" i="7" s="1"/>
  <c r="F40" i="7" s="1"/>
  <c r="G40" i="7" s="1"/>
  <c r="N40" i="7" s="1"/>
  <c r="AG20" i="7" s="1"/>
  <c r="B122" i="7"/>
  <c r="B123" i="7" s="1"/>
  <c r="B124" i="7" s="1"/>
  <c r="C124" i="7" s="1"/>
  <c r="F124" i="7" s="1"/>
  <c r="G124" i="7" s="1"/>
  <c r="N124" i="7" s="1"/>
  <c r="AG41" i="7" s="1"/>
  <c r="B74" i="7"/>
  <c r="B75" i="7" s="1"/>
  <c r="B76" i="7" s="1"/>
  <c r="C76" i="7" s="1"/>
  <c r="F76" i="7" s="1"/>
  <c r="G76" i="7" s="1"/>
  <c r="N76" i="7" s="1"/>
  <c r="AG29" i="7" s="1"/>
  <c r="B18" i="7"/>
  <c r="B19" i="7" s="1"/>
  <c r="B20" i="7" s="1"/>
  <c r="C20" i="7" s="1"/>
  <c r="F20" i="7" s="1"/>
  <c r="G20" i="7" s="1"/>
  <c r="N20" i="7" s="1"/>
  <c r="AG15" i="7" s="1"/>
  <c r="B130" i="7"/>
  <c r="B131" i="7" s="1"/>
  <c r="B132" i="7" s="1"/>
  <c r="C132" i="7" s="1"/>
  <c r="F132" i="7" s="1"/>
  <c r="G132" i="7" s="1"/>
  <c r="N132" i="7" s="1"/>
  <c r="AG43" i="7" s="1"/>
  <c r="B42" i="7"/>
  <c r="B43" i="7" s="1"/>
  <c r="B44" i="7" s="1"/>
  <c r="C44" i="7" s="1"/>
  <c r="F44" i="7" s="1"/>
  <c r="G44" i="7" s="1"/>
  <c r="N44" i="7" s="1"/>
  <c r="AG21" i="7" s="1"/>
  <c r="B22" i="7"/>
  <c r="B23" i="7" s="1"/>
  <c r="B24" i="7" s="1"/>
  <c r="C24" i="7" s="1"/>
  <c r="F24" i="7" s="1"/>
  <c r="G24" i="7" s="1"/>
  <c r="N24" i="7" s="1"/>
  <c r="AG16" i="7" s="1"/>
  <c r="B26" i="7"/>
  <c r="B27" i="7" s="1"/>
  <c r="B28" i="7" s="1"/>
  <c r="C28" i="7" s="1"/>
  <c r="F28" i="7" s="1"/>
  <c r="G28" i="7" s="1"/>
  <c r="N28" i="7" s="1"/>
  <c r="AG17" i="7" s="1"/>
  <c r="B146" i="7"/>
  <c r="B147" i="7" s="1"/>
  <c r="B148" i="7" s="1"/>
  <c r="C148" i="7" s="1"/>
  <c r="F148" i="7" s="1"/>
  <c r="G148" i="7" s="1"/>
  <c r="N148" i="7" s="1"/>
  <c r="AG47" i="7" s="1"/>
  <c r="B46" i="7"/>
  <c r="B47" i="7" s="1"/>
  <c r="B48" i="7" s="1"/>
  <c r="C48" i="7" s="1"/>
  <c r="F48" i="7" s="1"/>
  <c r="G48" i="7" s="1"/>
  <c r="N48" i="7" s="1"/>
  <c r="AG22" i="7" s="1"/>
  <c r="B150" i="7"/>
  <c r="B151" i="7" s="1"/>
  <c r="B152" i="7" s="1"/>
  <c r="C152" i="7" s="1"/>
  <c r="F152" i="7" s="1"/>
  <c r="G152" i="7" s="1"/>
  <c r="N152" i="7" s="1"/>
  <c r="AG48" i="7" s="1"/>
  <c r="B82" i="7"/>
  <c r="B83" i="7" s="1"/>
  <c r="B84" i="7" s="1"/>
  <c r="C84" i="7" s="1"/>
  <c r="F84" i="7" s="1"/>
  <c r="G84" i="7" s="1"/>
  <c r="N84" i="7" s="1"/>
  <c r="AG31" i="7" s="1"/>
  <c r="B50" i="7"/>
  <c r="B51" i="7" s="1"/>
  <c r="B52" i="7" s="1"/>
  <c r="C52" i="7" s="1"/>
  <c r="F52" i="7" s="1"/>
  <c r="G52" i="7" s="1"/>
  <c r="N52" i="7" s="1"/>
  <c r="AG23" i="7" s="1"/>
  <c r="FM35" i="3"/>
  <c r="FM34" i="3"/>
  <c r="FM33" i="3"/>
  <c r="FM32" i="3"/>
  <c r="FM31" i="3"/>
  <c r="FM30" i="3"/>
  <c r="FM29" i="3"/>
  <c r="FM28" i="3"/>
  <c r="FM27" i="3"/>
  <c r="FM26" i="3"/>
  <c r="FM25" i="3"/>
  <c r="FM24" i="3"/>
  <c r="FM23" i="3"/>
  <c r="FM22" i="3"/>
  <c r="FM21" i="3"/>
  <c r="FM20" i="3"/>
  <c r="FM19" i="3"/>
  <c r="FM18" i="3"/>
  <c r="FM17" i="3"/>
  <c r="FM16" i="3"/>
  <c r="FM15" i="3"/>
  <c r="FM14" i="3"/>
  <c r="FM13" i="3"/>
  <c r="FM12" i="3"/>
  <c r="FM11" i="3"/>
  <c r="FM10" i="3"/>
  <c r="FM9" i="3"/>
  <c r="FM8" i="3"/>
  <c r="FM7" i="3"/>
  <c r="FL35" i="3"/>
  <c r="FL34" i="3"/>
  <c r="FL33" i="3"/>
  <c r="FL32" i="3"/>
  <c r="FL31" i="3"/>
  <c r="FL30" i="3"/>
  <c r="FL29" i="3"/>
  <c r="FL28" i="3"/>
  <c r="FL27" i="3"/>
  <c r="FL26" i="3"/>
  <c r="FL25" i="3"/>
  <c r="FL24" i="3"/>
  <c r="FL23" i="3"/>
  <c r="FL22" i="3"/>
  <c r="FL21" i="3"/>
  <c r="FL20" i="3"/>
  <c r="FL19" i="3"/>
  <c r="FL18" i="3"/>
  <c r="FL17" i="3"/>
  <c r="FL16" i="3"/>
  <c r="FL15" i="3"/>
  <c r="FL14" i="3"/>
  <c r="FL13" i="3"/>
  <c r="FL12" i="3"/>
  <c r="FL11" i="3"/>
  <c r="FL10" i="3"/>
  <c r="FL9" i="3"/>
  <c r="FL8" i="3"/>
  <c r="FL7" i="3"/>
  <c r="FK35" i="3"/>
  <c r="FK34" i="3"/>
  <c r="FK33" i="3"/>
  <c r="FK32" i="3"/>
  <c r="FK31" i="3"/>
  <c r="FK30" i="3"/>
  <c r="FK29" i="3"/>
  <c r="FK28" i="3"/>
  <c r="FK27" i="3"/>
  <c r="FK26" i="3"/>
  <c r="FK25" i="3"/>
  <c r="FK24" i="3"/>
  <c r="FK23" i="3"/>
  <c r="FK22" i="3"/>
  <c r="FK21" i="3"/>
  <c r="FK20" i="3"/>
  <c r="FK19" i="3"/>
  <c r="FK18" i="3"/>
  <c r="FK17" i="3"/>
  <c r="FK16" i="3"/>
  <c r="FK15" i="3"/>
  <c r="FK14" i="3"/>
  <c r="FK13" i="3"/>
  <c r="FK12" i="3"/>
  <c r="FK11" i="3"/>
  <c r="FK10" i="3"/>
  <c r="FK9" i="3"/>
  <c r="FK8" i="3"/>
  <c r="FK7" i="3"/>
  <c r="FJ35" i="3"/>
  <c r="FJ34" i="3"/>
  <c r="FJ33" i="3"/>
  <c r="FJ32" i="3"/>
  <c r="FJ31" i="3"/>
  <c r="FJ30" i="3"/>
  <c r="FJ29" i="3"/>
  <c r="FJ28" i="3"/>
  <c r="FJ27" i="3"/>
  <c r="FJ26" i="3"/>
  <c r="FJ25" i="3"/>
  <c r="FJ24" i="3"/>
  <c r="FJ23" i="3"/>
  <c r="FJ22" i="3"/>
  <c r="FJ21" i="3"/>
  <c r="FJ20" i="3"/>
  <c r="FJ19" i="3"/>
  <c r="FJ18" i="3"/>
  <c r="FJ17" i="3"/>
  <c r="FJ16" i="3"/>
  <c r="FJ15" i="3"/>
  <c r="FJ14" i="3"/>
  <c r="FJ13" i="3"/>
  <c r="FJ12" i="3"/>
  <c r="FJ11" i="3"/>
  <c r="FJ10" i="3"/>
  <c r="FJ9" i="3"/>
  <c r="FJ8" i="3"/>
  <c r="FJ7" i="3"/>
  <c r="FI35" i="3"/>
  <c r="FI34" i="3"/>
  <c r="FI33" i="3"/>
  <c r="FI32" i="3"/>
  <c r="FI31" i="3"/>
  <c r="FI30" i="3"/>
  <c r="FI29" i="3"/>
  <c r="FI28" i="3"/>
  <c r="FI27" i="3"/>
  <c r="FI26" i="3"/>
  <c r="FI25" i="3"/>
  <c r="FI24" i="3"/>
  <c r="FI23" i="3"/>
  <c r="FI22" i="3"/>
  <c r="FI21" i="3"/>
  <c r="FI20" i="3"/>
  <c r="FI19" i="3"/>
  <c r="FI18" i="3"/>
  <c r="FI17" i="3"/>
  <c r="FI16" i="3"/>
  <c r="FI15" i="3"/>
  <c r="FI14" i="3"/>
  <c r="FI13" i="3"/>
  <c r="FI12" i="3"/>
  <c r="FI11" i="3"/>
  <c r="FI10" i="3"/>
  <c r="FI9" i="3"/>
  <c r="FI8" i="3"/>
  <c r="FI7" i="3"/>
  <c r="FH35" i="3"/>
  <c r="FH34" i="3"/>
  <c r="FH33" i="3"/>
  <c r="FH32" i="3"/>
  <c r="FH31" i="3"/>
  <c r="FH30" i="3"/>
  <c r="FH29" i="3"/>
  <c r="FH28" i="3"/>
  <c r="FH27" i="3"/>
  <c r="FH26" i="3"/>
  <c r="FH25" i="3"/>
  <c r="FH24" i="3"/>
  <c r="FH23" i="3"/>
  <c r="FH22" i="3"/>
  <c r="FH21" i="3"/>
  <c r="FH20" i="3"/>
  <c r="FH19" i="3"/>
  <c r="FH18" i="3"/>
  <c r="FH17" i="3"/>
  <c r="FH16" i="3"/>
  <c r="FH15" i="3"/>
  <c r="FH14" i="3"/>
  <c r="FH13" i="3"/>
  <c r="FH12" i="3"/>
  <c r="FH11" i="3"/>
  <c r="FH10" i="3"/>
  <c r="FH9" i="3"/>
  <c r="FH8" i="3"/>
  <c r="FH7" i="3"/>
  <c r="AH472" i="7" l="1"/>
  <c r="AG472" i="7"/>
  <c r="AH325" i="7"/>
  <c r="AG325" i="7"/>
  <c r="AG51" i="7"/>
  <c r="AH51" i="7"/>
  <c r="AH191" i="7"/>
  <c r="AG191" i="7"/>
  <c r="G4" i="4"/>
  <c r="V35" i="3" l="1"/>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J4" i="4" l="1"/>
  <c r="B2" i="6"/>
  <c r="A2" i="6" s="1"/>
  <c r="D2" i="6"/>
  <c r="C3" i="6"/>
  <c r="C4" i="6" s="1"/>
  <c r="C5" i="6" l="1"/>
  <c r="D4" i="6"/>
  <c r="B4" i="6"/>
  <c r="A4" i="6" s="1"/>
  <c r="B3" i="6"/>
  <c r="A3" i="6" s="1"/>
  <c r="D3" i="6"/>
  <c r="F30" i="5"/>
  <c r="F29" i="5"/>
  <c r="F28" i="5"/>
  <c r="F27" i="5"/>
  <c r="F26" i="5"/>
  <c r="F25" i="5"/>
  <c r="F24" i="5"/>
  <c r="F23" i="5"/>
  <c r="F22" i="5"/>
  <c r="F21" i="5"/>
  <c r="F20" i="5"/>
  <c r="F19" i="5"/>
  <c r="F18" i="5"/>
  <c r="F17" i="5"/>
  <c r="F16" i="5"/>
  <c r="F15" i="5"/>
  <c r="F14" i="5"/>
  <c r="F13" i="5"/>
  <c r="F12" i="5"/>
  <c r="F11" i="5"/>
  <c r="F10" i="5"/>
  <c r="F9" i="5"/>
  <c r="F8" i="5"/>
  <c r="F7" i="5"/>
  <c r="F6" i="5"/>
  <c r="F5" i="5"/>
  <c r="F3" i="5"/>
  <c r="F2" i="5"/>
  <c r="EK7" i="3" s="1"/>
  <c r="F4" i="5"/>
  <c r="W10" i="3" l="1"/>
  <c r="C6" i="6"/>
  <c r="D5" i="6"/>
  <c r="B5" i="6"/>
  <c r="A5" i="6" s="1"/>
  <c r="AA9" i="3"/>
  <c r="F9" i="3"/>
  <c r="W11" i="3"/>
  <c r="T11" i="3"/>
  <c r="S11" i="3"/>
  <c r="Q11" i="3"/>
  <c r="R11" i="3" s="1"/>
  <c r="O11" i="3"/>
  <c r="K11" i="3"/>
  <c r="G11" i="3"/>
  <c r="D11" i="3"/>
  <c r="U11" i="3" s="1"/>
  <c r="C11" i="3"/>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C7" i="6" l="1"/>
  <c r="D6" i="6"/>
  <c r="B6" i="6"/>
  <c r="A6" i="6" s="1"/>
  <c r="AF11" i="3"/>
  <c r="AE11" i="3"/>
  <c r="AB11" i="3"/>
  <c r="Y11" i="3"/>
  <c r="AD11" i="3"/>
  <c r="AA11" i="3"/>
  <c r="A6" i="5" s="1"/>
  <c r="X11" i="3"/>
  <c r="AC11" i="3"/>
  <c r="Z11" i="3"/>
  <c r="F11" i="3"/>
  <c r="C8" i="6" l="1"/>
  <c r="B7" i="6"/>
  <c r="A7" i="6" s="1"/>
  <c r="D7" i="6"/>
  <c r="B11" i="3"/>
  <c r="FO11" i="3"/>
  <c r="C9" i="6" l="1"/>
  <c r="B8" i="6"/>
  <c r="A8" i="6" s="1"/>
  <c r="D8" i="6"/>
  <c r="C10" i="6" l="1"/>
  <c r="D9" i="6"/>
  <c r="B9" i="6"/>
  <c r="A9" i="6" s="1"/>
  <c r="C11" i="6" l="1"/>
  <c r="D10" i="6"/>
  <c r="B10" i="6"/>
  <c r="A10" i="6" s="1"/>
  <c r="Q31" i="3"/>
  <c r="R31" i="3" s="1"/>
  <c r="C12" i="6" l="1"/>
  <c r="B11" i="6"/>
  <c r="A11" i="6" s="1"/>
  <c r="D11" i="6"/>
  <c r="Q21" i="3"/>
  <c r="R21" i="3" s="1"/>
  <c r="Q8" i="3"/>
  <c r="R8" i="3" s="1"/>
  <c r="C13" i="6" l="1"/>
  <c r="D12" i="6"/>
  <c r="B12" i="6"/>
  <c r="A12" i="6" s="1"/>
  <c r="Q7" i="3"/>
  <c r="R7" i="3" s="1"/>
  <c r="C14" i="6" l="1"/>
  <c r="D13" i="6"/>
  <c r="B13" i="6"/>
  <c r="A13" i="6" s="1"/>
  <c r="H23" i="5"/>
  <c r="H24" i="5" s="1"/>
  <c r="G23" i="5"/>
  <c r="S28" i="3" s="1"/>
  <c r="G24" i="5"/>
  <c r="S29" i="3" s="1"/>
  <c r="G25" i="5"/>
  <c r="I23" i="5"/>
  <c r="T28" i="3" s="1"/>
  <c r="I24" i="5"/>
  <c r="D28" i="3"/>
  <c r="U28" i="3" s="1"/>
  <c r="D27" i="3"/>
  <c r="U27" i="3" s="1"/>
  <c r="S27" i="3"/>
  <c r="T27" i="3"/>
  <c r="H16" i="5"/>
  <c r="D21" i="3" s="1"/>
  <c r="U21" i="3" s="1"/>
  <c r="H17" i="5"/>
  <c r="D22" i="3" s="1"/>
  <c r="U22" i="3" s="1"/>
  <c r="G16" i="5"/>
  <c r="S21" i="3" s="1"/>
  <c r="I16" i="5"/>
  <c r="I17" i="5" s="1"/>
  <c r="D20" i="3"/>
  <c r="U20" i="3" s="1"/>
  <c r="S20" i="3"/>
  <c r="T20" i="3"/>
  <c r="H12" i="5"/>
  <c r="H13" i="5" s="1"/>
  <c r="G12" i="5"/>
  <c r="S17" i="3" s="1"/>
  <c r="I12" i="5"/>
  <c r="I13" i="5" s="1"/>
  <c r="T17" i="3"/>
  <c r="D16" i="3"/>
  <c r="U16" i="3" s="1"/>
  <c r="S16" i="3"/>
  <c r="T16" i="3"/>
  <c r="H8" i="5"/>
  <c r="D13" i="3" s="1"/>
  <c r="U13" i="3" s="1"/>
  <c r="H9" i="5"/>
  <c r="D14" i="3" s="1"/>
  <c r="U14" i="3" s="1"/>
  <c r="G8" i="5"/>
  <c r="G9" i="5" s="1"/>
  <c r="G10" i="5" s="1"/>
  <c r="S15" i="3" s="1"/>
  <c r="I8" i="5"/>
  <c r="I9" i="5" s="1"/>
  <c r="S14" i="3"/>
  <c r="D12" i="3"/>
  <c r="U12" i="3" s="1"/>
  <c r="S12" i="3"/>
  <c r="T12" i="3"/>
  <c r="H5" i="5"/>
  <c r="D10" i="3" s="1"/>
  <c r="U10" i="3" s="1"/>
  <c r="G5" i="5"/>
  <c r="I5" i="5"/>
  <c r="T10" i="3" s="1"/>
  <c r="D9" i="3"/>
  <c r="U9" i="3" s="1"/>
  <c r="T9" i="3"/>
  <c r="H3" i="5"/>
  <c r="D8" i="3" s="1"/>
  <c r="G3" i="5"/>
  <c r="S8" i="3" s="1"/>
  <c r="I3" i="5"/>
  <c r="T8" i="3" s="1"/>
  <c r="D7" i="3"/>
  <c r="U7" i="3" s="1"/>
  <c r="S7" i="3"/>
  <c r="T7" i="3"/>
  <c r="T3" i="4"/>
  <c r="Q35" i="3"/>
  <c r="R35" i="3" s="1"/>
  <c r="Q34" i="3"/>
  <c r="R34" i="3" s="1"/>
  <c r="Q33" i="3"/>
  <c r="R33" i="3" s="1"/>
  <c r="Q32" i="3"/>
  <c r="R32" i="3" s="1"/>
  <c r="Q30" i="3"/>
  <c r="R30" i="3" s="1"/>
  <c r="Q29" i="3"/>
  <c r="R29" i="3" s="1"/>
  <c r="Q28" i="3"/>
  <c r="R28" i="3" s="1"/>
  <c r="Q27" i="3"/>
  <c r="R27" i="3" s="1"/>
  <c r="Q26" i="3"/>
  <c r="R26" i="3" s="1"/>
  <c r="Q25" i="3"/>
  <c r="R25" i="3" s="1"/>
  <c r="Q24" i="3"/>
  <c r="R24" i="3" s="1"/>
  <c r="Q23" i="3"/>
  <c r="R23" i="3" s="1"/>
  <c r="Q22" i="3"/>
  <c r="R22" i="3" s="1"/>
  <c r="Q20" i="3"/>
  <c r="R20" i="3" s="1"/>
  <c r="Q19" i="3"/>
  <c r="R19" i="3" s="1"/>
  <c r="Q18" i="3"/>
  <c r="R18" i="3" s="1"/>
  <c r="Q17" i="3"/>
  <c r="R17" i="3" s="1"/>
  <c r="Q16" i="3"/>
  <c r="R16" i="3" s="1"/>
  <c r="Q15" i="3"/>
  <c r="R15" i="3" s="1"/>
  <c r="Q14" i="3"/>
  <c r="R14" i="3" s="1"/>
  <c r="Q13" i="3"/>
  <c r="R13" i="3" s="1"/>
  <c r="Q12" i="3"/>
  <c r="R12" i="3" s="1"/>
  <c r="Q10" i="3"/>
  <c r="R10" i="3" s="1"/>
  <c r="Q9" i="3"/>
  <c r="R9" i="3" s="1"/>
  <c r="O19" i="3"/>
  <c r="O18" i="3"/>
  <c r="O17" i="3"/>
  <c r="O16" i="3"/>
  <c r="O15" i="3"/>
  <c r="O14" i="3"/>
  <c r="O13" i="3"/>
  <c r="O12" i="3"/>
  <c r="O10" i="3"/>
  <c r="O9" i="3"/>
  <c r="O8" i="3"/>
  <c r="O7" i="3"/>
  <c r="K35" i="3"/>
  <c r="K34" i="3"/>
  <c r="K33" i="3"/>
  <c r="K32" i="3"/>
  <c r="K31" i="3"/>
  <c r="K30" i="3"/>
  <c r="K29" i="3"/>
  <c r="K28" i="3"/>
  <c r="K27" i="3"/>
  <c r="K26" i="3"/>
  <c r="K25" i="3"/>
  <c r="K24" i="3"/>
  <c r="K23" i="3"/>
  <c r="K22" i="3"/>
  <c r="K21" i="3"/>
  <c r="K20" i="3"/>
  <c r="K19" i="3"/>
  <c r="K18" i="3"/>
  <c r="K17" i="3"/>
  <c r="K16" i="3"/>
  <c r="K15" i="3"/>
  <c r="K14" i="3"/>
  <c r="K13" i="3"/>
  <c r="K12" i="3"/>
  <c r="K10" i="3"/>
  <c r="K9" i="3"/>
  <c r="K8" i="3"/>
  <c r="K7" i="3"/>
  <c r="A3" i="4"/>
  <c r="L3" i="4" s="1"/>
  <c r="H3" i="4"/>
  <c r="G35" i="3"/>
  <c r="C35" i="3"/>
  <c r="G34" i="3"/>
  <c r="C34" i="3"/>
  <c r="G33" i="3"/>
  <c r="C33" i="3"/>
  <c r="G32" i="3"/>
  <c r="C32" i="3"/>
  <c r="G31" i="3"/>
  <c r="C31" i="3"/>
  <c r="G30" i="3"/>
  <c r="C30" i="3"/>
  <c r="G29" i="3"/>
  <c r="C29" i="3"/>
  <c r="G28" i="3"/>
  <c r="C28" i="3"/>
  <c r="G27" i="3"/>
  <c r="C27" i="3"/>
  <c r="G26" i="3"/>
  <c r="C26" i="3"/>
  <c r="G25" i="3"/>
  <c r="C25" i="3"/>
  <c r="G24" i="3"/>
  <c r="C24" i="3"/>
  <c r="G23" i="3"/>
  <c r="C23" i="3"/>
  <c r="G22" i="3"/>
  <c r="C22" i="3"/>
  <c r="G21" i="3"/>
  <c r="C21" i="3"/>
  <c r="G20" i="3"/>
  <c r="C20" i="3"/>
  <c r="G19" i="3"/>
  <c r="C19" i="3"/>
  <c r="G18" i="3"/>
  <c r="C18" i="3"/>
  <c r="G17" i="3"/>
  <c r="C17" i="3"/>
  <c r="G16" i="3"/>
  <c r="C16" i="3"/>
  <c r="G15" i="3"/>
  <c r="C15" i="3"/>
  <c r="G14" i="3"/>
  <c r="C14" i="3"/>
  <c r="G13" i="3"/>
  <c r="C13" i="3"/>
  <c r="G12" i="3"/>
  <c r="C12" i="3"/>
  <c r="G10" i="3"/>
  <c r="C10" i="3"/>
  <c r="G9" i="3"/>
  <c r="C9" i="3"/>
  <c r="G8" i="3"/>
  <c r="C8" i="3"/>
  <c r="G7" i="3"/>
  <c r="C7" i="3"/>
  <c r="DO33" i="3" l="1"/>
  <c r="DR34" i="3"/>
  <c r="DI25" i="3"/>
  <c r="DN25" i="3"/>
  <c r="DI26" i="3"/>
  <c r="DI27" i="3"/>
  <c r="DO27" i="3"/>
  <c r="DQ35" i="3"/>
  <c r="DO35" i="3"/>
  <c r="DN10" i="3"/>
  <c r="DJ11" i="3"/>
  <c r="DR12" i="3"/>
  <c r="DQ33" i="3"/>
  <c r="DJ34" i="3"/>
  <c r="DO34" i="3"/>
  <c r="DM34" i="3"/>
  <c r="DN26" i="3"/>
  <c r="DL26" i="3"/>
  <c r="DI35" i="3"/>
  <c r="DL35" i="3"/>
  <c r="DN28" i="3"/>
  <c r="DK28" i="3"/>
  <c r="DK10" i="3"/>
  <c r="DN11" i="3"/>
  <c r="DL11" i="3"/>
  <c r="DM12" i="3"/>
  <c r="DJ12" i="3"/>
  <c r="DK13" i="3"/>
  <c r="DL33" i="3"/>
  <c r="DI33" i="3"/>
  <c r="DN33" i="3"/>
  <c r="DK25" i="3"/>
  <c r="DP25" i="3"/>
  <c r="DP26" i="3"/>
  <c r="DL27" i="3"/>
  <c r="DP10" i="3"/>
  <c r="DP11" i="3"/>
  <c r="DQ11" i="3"/>
  <c r="DP13" i="3"/>
  <c r="DQ34" i="3"/>
  <c r="DL34" i="3"/>
  <c r="DK26" i="3"/>
  <c r="DP27" i="3"/>
  <c r="DN27" i="3"/>
  <c r="DK33" i="3"/>
  <c r="DI34" i="3"/>
  <c r="DN34" i="3"/>
  <c r="DR25" i="3"/>
  <c r="DM25" i="3"/>
  <c r="DR26" i="3"/>
  <c r="DK27" i="3"/>
  <c r="DJ28" i="3"/>
  <c r="DO10" i="3"/>
  <c r="DM10" i="3"/>
  <c r="DR10" i="3"/>
  <c r="DK11" i="3"/>
  <c r="DL12" i="3"/>
  <c r="DQ12" i="3"/>
  <c r="DJ13" i="3"/>
  <c r="DP33" i="3"/>
  <c r="DJ25" i="3"/>
  <c r="DJ26" i="3"/>
  <c r="DR35" i="3"/>
  <c r="DP35" i="3"/>
  <c r="DM28" i="3"/>
  <c r="DQ10" i="3"/>
  <c r="DJ10" i="3"/>
  <c r="DO11" i="3"/>
  <c r="DN12" i="3"/>
  <c r="DI12" i="3"/>
  <c r="DO13" i="3"/>
  <c r="DR33" i="3"/>
  <c r="DK34" i="3"/>
  <c r="DO25" i="3"/>
  <c r="DO26" i="3"/>
  <c r="DM26" i="3"/>
  <c r="DR27" i="3"/>
  <c r="DJ35" i="3"/>
  <c r="DQ28" i="3"/>
  <c r="DI10" i="3"/>
  <c r="DL10" i="3"/>
  <c r="DM11" i="3"/>
  <c r="DO12" i="3"/>
  <c r="DK12" i="3"/>
  <c r="DN13" i="3"/>
  <c r="DL13" i="3"/>
  <c r="DQ13" i="3"/>
  <c r="DQ27" i="3"/>
  <c r="DM35" i="3"/>
  <c r="DI28" i="3"/>
  <c r="DM13" i="3"/>
  <c r="DI29" i="3"/>
  <c r="DL30" i="3"/>
  <c r="DO30" i="3"/>
  <c r="DR9" i="3"/>
  <c r="DP9" i="3"/>
  <c r="DL23" i="3"/>
  <c r="DO23" i="3"/>
  <c r="DI31" i="3"/>
  <c r="DQ18" i="3"/>
  <c r="DN18" i="3"/>
  <c r="DL18" i="3"/>
  <c r="DI19" i="3"/>
  <c r="DN19" i="3"/>
  <c r="DJ19" i="3"/>
  <c r="DO20" i="3"/>
  <c r="DR20" i="3"/>
  <c r="DQ26" i="3"/>
  <c r="DK35" i="3"/>
  <c r="DN29" i="3"/>
  <c r="DK29" i="3"/>
  <c r="DQ25" i="3"/>
  <c r="DM27" i="3"/>
  <c r="DR13" i="3"/>
  <c r="DN30" i="3"/>
  <c r="DQ30" i="3"/>
  <c r="DO9" i="3"/>
  <c r="DL15" i="3"/>
  <c r="DJ15" i="3"/>
  <c r="DN15" i="3"/>
  <c r="DK23" i="3"/>
  <c r="DI23" i="3"/>
  <c r="DP31" i="3"/>
  <c r="DP19" i="3"/>
  <c r="DL19" i="3"/>
  <c r="DM20" i="3"/>
  <c r="DJ33" i="3"/>
  <c r="DP34" i="3"/>
  <c r="DJ27" i="3"/>
  <c r="DP28" i="3"/>
  <c r="DI13" i="3"/>
  <c r="DR29" i="3"/>
  <c r="DK30" i="3"/>
  <c r="DI30" i="3"/>
  <c r="DL9" i="3"/>
  <c r="DP15" i="3"/>
  <c r="DN23" i="3"/>
  <c r="DL25" i="3"/>
  <c r="DM33" i="3"/>
  <c r="DR11" i="3"/>
  <c r="DP12" i="3"/>
  <c r="DM29" i="3"/>
  <c r="DP30" i="3"/>
  <c r="DQ9" i="3"/>
  <c r="DN9" i="3"/>
  <c r="DK9" i="3"/>
  <c r="DK15" i="3"/>
  <c r="DO15" i="3"/>
  <c r="DM15" i="3"/>
  <c r="DR23" i="3"/>
  <c r="DO31" i="3"/>
  <c r="DJ18" i="3"/>
  <c r="DO18" i="3"/>
  <c r="DO19" i="3"/>
  <c r="DL28" i="3"/>
  <c r="DI11" i="3"/>
  <c r="DM30" i="3"/>
  <c r="DR30" i="3"/>
  <c r="DI9" i="3"/>
  <c r="DQ15" i="3"/>
  <c r="DM23" i="3"/>
  <c r="DJ23" i="3"/>
  <c r="DL31" i="3"/>
  <c r="DM19" i="3"/>
  <c r="DK20" i="3"/>
  <c r="DN35" i="3"/>
  <c r="DO29" i="3"/>
  <c r="DI18" i="3"/>
  <c r="DQ20" i="3"/>
  <c r="DR14" i="3"/>
  <c r="DP14" i="3"/>
  <c r="DN14" i="3"/>
  <c r="DI22" i="3"/>
  <c r="DO7" i="3"/>
  <c r="DJ30" i="3"/>
  <c r="DJ9" i="3"/>
  <c r="DR15" i="3"/>
  <c r="DM31" i="3"/>
  <c r="DP18" i="3"/>
  <c r="DI20" i="3"/>
  <c r="DR21" i="3"/>
  <c r="DJ14" i="3"/>
  <c r="DN22" i="3"/>
  <c r="DK22" i="3"/>
  <c r="DQ7" i="3"/>
  <c r="DL7" i="3"/>
  <c r="DO17" i="3"/>
  <c r="DL29" i="3"/>
  <c r="DK18" i="3"/>
  <c r="DJ21" i="3"/>
  <c r="DL14" i="3"/>
  <c r="DR16" i="3"/>
  <c r="DP16" i="3"/>
  <c r="DR24" i="3"/>
  <c r="DO28" i="3"/>
  <c r="DJ29" i="3"/>
  <c r="DI15" i="3"/>
  <c r="DN31" i="3"/>
  <c r="DQ19" i="3"/>
  <c r="DP20" i="3"/>
  <c r="DO21" i="3"/>
  <c r="DM21" i="3"/>
  <c r="DR22" i="3"/>
  <c r="DP22" i="3"/>
  <c r="DN7" i="3"/>
  <c r="DR7" i="3"/>
  <c r="DJ16" i="3"/>
  <c r="DJ24" i="3"/>
  <c r="DM24" i="3"/>
  <c r="DR17" i="3"/>
  <c r="DQ17" i="3"/>
  <c r="DI17" i="3"/>
  <c r="DO8" i="3"/>
  <c r="DR28" i="3"/>
  <c r="DQ29" i="3"/>
  <c r="DQ23" i="3"/>
  <c r="DK31" i="3"/>
  <c r="DL20" i="3"/>
  <c r="DQ21" i="3"/>
  <c r="DQ14" i="3"/>
  <c r="DO14" i="3"/>
  <c r="DJ22" i="3"/>
  <c r="DP7" i="3"/>
  <c r="DK7" i="3"/>
  <c r="DM16" i="3"/>
  <c r="DL24" i="3"/>
  <c r="DO24" i="3"/>
  <c r="DL17" i="3"/>
  <c r="DK17" i="3"/>
  <c r="DJ17" i="3"/>
  <c r="DP23" i="3"/>
  <c r="DR31" i="3"/>
  <c r="DL21" i="3"/>
  <c r="DI21" i="3"/>
  <c r="DK14" i="3"/>
  <c r="DI14" i="3"/>
  <c r="DM22" i="3"/>
  <c r="DI7" i="3"/>
  <c r="DM7" i="3"/>
  <c r="DO16" i="3"/>
  <c r="DQ24" i="3"/>
  <c r="DN17" i="3"/>
  <c r="DM17" i="3"/>
  <c r="DP29" i="3"/>
  <c r="DJ31" i="3"/>
  <c r="DR18" i="3"/>
  <c r="DM18" i="3"/>
  <c r="DK19" i="3"/>
  <c r="DP21" i="3"/>
  <c r="DM14" i="3"/>
  <c r="DQ16" i="3"/>
  <c r="DI24" i="3"/>
  <c r="DK8" i="3"/>
  <c r="DR8" i="3"/>
  <c r="DI32" i="3"/>
  <c r="DM9" i="3"/>
  <c r="DI16" i="3"/>
  <c r="DL8" i="3"/>
  <c r="DJ8" i="3"/>
  <c r="DL32" i="3"/>
  <c r="DK32" i="3"/>
  <c r="DO32" i="3"/>
  <c r="DQ31" i="3"/>
  <c r="DR19" i="3"/>
  <c r="DL22" i="3"/>
  <c r="DP24" i="3"/>
  <c r="DM8" i="3"/>
  <c r="DI8" i="3"/>
  <c r="DQ8" i="3"/>
  <c r="DR32" i="3"/>
  <c r="DJ32" i="3"/>
  <c r="DP32" i="3"/>
  <c r="DN21" i="3"/>
  <c r="DQ22" i="3"/>
  <c r="DN24" i="3"/>
  <c r="DN32" i="3"/>
  <c r="DQ32" i="3"/>
  <c r="DN20" i="3"/>
  <c r="DN16" i="3"/>
  <c r="DP17" i="3"/>
  <c r="DN8" i="3"/>
  <c r="DJ20" i="3"/>
  <c r="DK21" i="3"/>
  <c r="DO22" i="3"/>
  <c r="DJ7" i="3"/>
  <c r="DK16" i="3"/>
  <c r="DL16" i="3"/>
  <c r="DK24" i="3"/>
  <c r="DP8" i="3"/>
  <c r="DM32" i="3"/>
  <c r="BL11" i="3"/>
  <c r="BR11" i="3"/>
  <c r="BT11" i="3"/>
  <c r="BK11" i="3"/>
  <c r="BP11" i="3"/>
  <c r="BQ11" i="3"/>
  <c r="BS11" i="3"/>
  <c r="BN11" i="3"/>
  <c r="BO11" i="3"/>
  <c r="BM11" i="3"/>
  <c r="I3" i="4"/>
  <c r="J3" i="4"/>
  <c r="K3" i="4"/>
  <c r="G3" i="4"/>
  <c r="F3" i="4"/>
  <c r="C15" i="6"/>
  <c r="D14" i="6"/>
  <c r="B14" i="6"/>
  <c r="A14" i="6" s="1"/>
  <c r="BT14" i="3"/>
  <c r="BT20" i="3"/>
  <c r="BT28" i="3"/>
  <c r="BT7" i="3"/>
  <c r="BT9" i="3"/>
  <c r="BT12" i="3"/>
  <c r="BT13" i="3"/>
  <c r="BT22" i="3"/>
  <c r="BT21" i="3"/>
  <c r="BT10" i="3"/>
  <c r="BT16" i="3"/>
  <c r="BT27" i="3"/>
  <c r="BO9" i="3"/>
  <c r="BM9" i="3"/>
  <c r="AF9" i="3"/>
  <c r="BN9" i="3"/>
  <c r="BK9" i="3"/>
  <c r="BQ9" i="3"/>
  <c r="BS9" i="3"/>
  <c r="BR9" i="3"/>
  <c r="CL9" i="3" s="1"/>
  <c r="BL9" i="3"/>
  <c r="BP9" i="3"/>
  <c r="BO21" i="3"/>
  <c r="BN21" i="3"/>
  <c r="BL21" i="3"/>
  <c r="AF21" i="3"/>
  <c r="BQ21" i="3"/>
  <c r="BP21" i="3"/>
  <c r="BS21" i="3"/>
  <c r="BM21" i="3"/>
  <c r="BK21" i="3"/>
  <c r="BR21" i="3"/>
  <c r="BS20" i="3"/>
  <c r="BL20" i="3"/>
  <c r="BR20" i="3"/>
  <c r="BQ20" i="3"/>
  <c r="CK20" i="3" s="1"/>
  <c r="AF20" i="3"/>
  <c r="BN20" i="3"/>
  <c r="BK20" i="3"/>
  <c r="BP20" i="3"/>
  <c r="BM20" i="3"/>
  <c r="BO20" i="3"/>
  <c r="BS7" i="3"/>
  <c r="BR7" i="3"/>
  <c r="CL7" i="3" s="1"/>
  <c r="AF7" i="3"/>
  <c r="BQ7" i="3"/>
  <c r="BM7" i="3"/>
  <c r="BL7" i="3"/>
  <c r="BP7" i="3"/>
  <c r="BO7" i="3"/>
  <c r="BK7" i="3"/>
  <c r="BN7" i="3"/>
  <c r="CH7" i="3" s="1"/>
  <c r="BK12" i="3"/>
  <c r="BS12" i="3"/>
  <c r="BL12" i="3"/>
  <c r="BR12" i="3"/>
  <c r="BN12" i="3"/>
  <c r="BQ12" i="3"/>
  <c r="AF12" i="3"/>
  <c r="BP12" i="3"/>
  <c r="BM12" i="3"/>
  <c r="BO12" i="3"/>
  <c r="BK28" i="3"/>
  <c r="BN28" i="3"/>
  <c r="BS28" i="3"/>
  <c r="BL28" i="3"/>
  <c r="BR28" i="3"/>
  <c r="BQ28" i="3"/>
  <c r="CK28" i="3" s="1"/>
  <c r="AF28" i="3"/>
  <c r="BO28" i="3"/>
  <c r="BP28" i="3"/>
  <c r="BM28" i="3"/>
  <c r="BQ22" i="3"/>
  <c r="BL22" i="3"/>
  <c r="BP22" i="3"/>
  <c r="BO22" i="3"/>
  <c r="AF22" i="3"/>
  <c r="BN22" i="3"/>
  <c r="BM22" i="3"/>
  <c r="BR22" i="3"/>
  <c r="BK22" i="3"/>
  <c r="BS22" i="3"/>
  <c r="BQ10" i="3"/>
  <c r="BP10" i="3"/>
  <c r="BK10" i="3"/>
  <c r="CE10" i="3" s="1"/>
  <c r="BS10" i="3"/>
  <c r="BO10" i="3"/>
  <c r="AF10" i="3"/>
  <c r="BN10" i="3"/>
  <c r="BL10" i="3"/>
  <c r="CF10" i="3" s="1"/>
  <c r="BR10" i="3"/>
  <c r="BM10" i="3"/>
  <c r="AF16" i="3"/>
  <c r="BM16" i="3"/>
  <c r="BL16" i="3"/>
  <c r="BS16" i="3"/>
  <c r="BK16" i="3"/>
  <c r="BR16" i="3"/>
  <c r="BN16" i="3"/>
  <c r="BQ16" i="3"/>
  <c r="BP16" i="3"/>
  <c r="BO16" i="3"/>
  <c r="BQ14" i="3"/>
  <c r="BL14" i="3"/>
  <c r="BP14" i="3"/>
  <c r="BS14" i="3"/>
  <c r="BR14" i="3"/>
  <c r="BO14" i="3"/>
  <c r="AF14" i="3"/>
  <c r="BN14" i="3"/>
  <c r="BM14" i="3"/>
  <c r="BK14" i="3"/>
  <c r="BO13" i="3"/>
  <c r="BN13" i="3"/>
  <c r="BL13" i="3"/>
  <c r="BK13" i="3"/>
  <c r="CE13" i="3" s="1"/>
  <c r="BP13" i="3"/>
  <c r="AF13" i="3"/>
  <c r="BS13" i="3"/>
  <c r="BM13" i="3"/>
  <c r="BQ13" i="3"/>
  <c r="BR13" i="3"/>
  <c r="BS27" i="3"/>
  <c r="BK27" i="3"/>
  <c r="BR27" i="3"/>
  <c r="BM27" i="3"/>
  <c r="BQ27" i="3"/>
  <c r="BP27" i="3"/>
  <c r="BL27" i="3"/>
  <c r="BO27" i="3"/>
  <c r="BN27" i="3"/>
  <c r="AF27" i="3"/>
  <c r="Z12" i="3"/>
  <c r="AC12" i="3"/>
  <c r="X12" i="3"/>
  <c r="AA12" i="3"/>
  <c r="AD12" i="3"/>
  <c r="Y12" i="3"/>
  <c r="AE12" i="3"/>
  <c r="W12" i="3"/>
  <c r="AB12" i="3"/>
  <c r="AC21" i="3"/>
  <c r="W21" i="3"/>
  <c r="X21" i="3"/>
  <c r="AA21" i="3"/>
  <c r="Z21" i="3"/>
  <c r="AD21" i="3"/>
  <c r="Y21" i="3"/>
  <c r="AB21" i="3"/>
  <c r="AE21" i="3"/>
  <c r="X14" i="3"/>
  <c r="AA14" i="3"/>
  <c r="AD14" i="3"/>
  <c r="Y14" i="3"/>
  <c r="AB14" i="3"/>
  <c r="AE14" i="3"/>
  <c r="W14" i="3"/>
  <c r="Z14" i="3"/>
  <c r="AC14" i="3"/>
  <c r="AC13" i="3"/>
  <c r="Z13" i="3"/>
  <c r="X13" i="3"/>
  <c r="AA13" i="3"/>
  <c r="AD13" i="3"/>
  <c r="Y13" i="3"/>
  <c r="AB13" i="3"/>
  <c r="AE13" i="3"/>
  <c r="W13" i="3"/>
  <c r="Z28" i="3"/>
  <c r="AE28" i="3"/>
  <c r="W28" i="3"/>
  <c r="AC28" i="3"/>
  <c r="X28" i="3"/>
  <c r="AA28" i="3"/>
  <c r="AD28" i="3"/>
  <c r="Y28" i="3"/>
  <c r="AB28" i="3"/>
  <c r="AE7" i="3"/>
  <c r="AB10" i="3"/>
  <c r="AE10" i="3"/>
  <c r="X10" i="3"/>
  <c r="Y10" i="3"/>
  <c r="Z10" i="3"/>
  <c r="AC10" i="3"/>
  <c r="AA10" i="3"/>
  <c r="AD10" i="3"/>
  <c r="AD16" i="3"/>
  <c r="AA16" i="3"/>
  <c r="Y16" i="3"/>
  <c r="AB16" i="3"/>
  <c r="AE16" i="3"/>
  <c r="W16" i="3"/>
  <c r="Z16" i="3"/>
  <c r="AC16" i="3"/>
  <c r="X16" i="3"/>
  <c r="Z20" i="3"/>
  <c r="AC20" i="3"/>
  <c r="X20" i="3"/>
  <c r="AE20" i="3"/>
  <c r="W20" i="3"/>
  <c r="AA20" i="3"/>
  <c r="AD20" i="3"/>
  <c r="Y20" i="3"/>
  <c r="AB20" i="3"/>
  <c r="Y9" i="3"/>
  <c r="AB9" i="3"/>
  <c r="AE9" i="3"/>
  <c r="W9" i="3"/>
  <c r="Z9" i="3"/>
  <c r="AD9" i="3"/>
  <c r="AC9" i="3"/>
  <c r="X9" i="3"/>
  <c r="AE27" i="3"/>
  <c r="W27" i="3"/>
  <c r="AB27" i="3"/>
  <c r="Z27" i="3"/>
  <c r="AC27" i="3"/>
  <c r="X27" i="3"/>
  <c r="AA27" i="3"/>
  <c r="AD27" i="3"/>
  <c r="Y27" i="3"/>
  <c r="X22" i="3"/>
  <c r="AA22" i="3"/>
  <c r="AD22" i="3"/>
  <c r="AC22" i="3"/>
  <c r="Y22" i="3"/>
  <c r="AB22" i="3"/>
  <c r="AE22" i="3"/>
  <c r="W22" i="3"/>
  <c r="Z22" i="3"/>
  <c r="F10" i="3"/>
  <c r="FO10" i="3" s="1"/>
  <c r="F16" i="3"/>
  <c r="FO16" i="3" s="1"/>
  <c r="I18" i="5"/>
  <c r="T23" i="3" s="1"/>
  <c r="T22" i="3"/>
  <c r="U3" i="4"/>
  <c r="V3" i="4" s="1"/>
  <c r="F22" i="3"/>
  <c r="FO22" i="3" s="1"/>
  <c r="F21" i="3"/>
  <c r="FO21" i="3" s="1"/>
  <c r="F28" i="3"/>
  <c r="FO28" i="3" s="1"/>
  <c r="F7" i="3"/>
  <c r="F14" i="3"/>
  <c r="FO14" i="3" s="1"/>
  <c r="F20" i="3"/>
  <c r="FO20" i="3" s="1"/>
  <c r="FO9" i="3"/>
  <c r="F12" i="3"/>
  <c r="FO12" i="3" s="1"/>
  <c r="F13" i="3"/>
  <c r="FO13" i="3" s="1"/>
  <c r="T21" i="3"/>
  <c r="F27" i="3"/>
  <c r="FO27" i="3" s="1"/>
  <c r="G13" i="5"/>
  <c r="S18" i="3" s="1"/>
  <c r="I19" i="5"/>
  <c r="I20" i="5" s="1"/>
  <c r="D17" i="3"/>
  <c r="T13" i="3"/>
  <c r="G17" i="5"/>
  <c r="S13" i="3"/>
  <c r="H18" i="5"/>
  <c r="H19" i="5" s="1"/>
  <c r="U8" i="3"/>
  <c r="I10" i="5"/>
  <c r="T15" i="3" s="1"/>
  <c r="T14" i="3"/>
  <c r="Z3" i="4"/>
  <c r="Y3" i="4"/>
  <c r="H10" i="5"/>
  <c r="D15" i="3" s="1"/>
  <c r="I14" i="5"/>
  <c r="T19" i="3" s="1"/>
  <c r="T18" i="3"/>
  <c r="G14" i="5"/>
  <c r="S19" i="3" s="1"/>
  <c r="D29" i="3"/>
  <c r="H25" i="5"/>
  <c r="I25" i="5"/>
  <c r="T29" i="3"/>
  <c r="D18" i="3"/>
  <c r="H14" i="5"/>
  <c r="D19" i="3" s="1"/>
  <c r="G26" i="5"/>
  <c r="S30" i="3"/>
  <c r="DD33" i="3" l="1"/>
  <c r="DG33" i="3"/>
  <c r="DB34" i="3"/>
  <c r="CY34" i="3"/>
  <c r="DF25" i="3"/>
  <c r="DG27" i="3"/>
  <c r="DD27" i="3"/>
  <c r="DG35" i="3"/>
  <c r="DA28" i="3"/>
  <c r="DF28" i="3"/>
  <c r="DC28" i="3"/>
  <c r="DC12" i="3"/>
  <c r="DE12" i="3"/>
  <c r="CZ13" i="3"/>
  <c r="DC13" i="3"/>
  <c r="DA33" i="3"/>
  <c r="DC25" i="3"/>
  <c r="DH25" i="3"/>
  <c r="DC26" i="3"/>
  <c r="DC27" i="3"/>
  <c r="DA27" i="3"/>
  <c r="CY27" i="3"/>
  <c r="DA35" i="3"/>
  <c r="DH10" i="3"/>
  <c r="DE10" i="3"/>
  <c r="DD11" i="3"/>
  <c r="DE13" i="3"/>
  <c r="DD34" i="3"/>
  <c r="DA34" i="3"/>
  <c r="DG34" i="3"/>
  <c r="CZ25" i="3"/>
  <c r="DH26" i="3"/>
  <c r="DF26" i="3"/>
  <c r="DC35" i="3"/>
  <c r="DF35" i="3"/>
  <c r="DH28" i="3"/>
  <c r="DE28" i="3"/>
  <c r="CY28" i="3"/>
  <c r="DH11" i="3"/>
  <c r="DG11" i="3"/>
  <c r="DA11" i="3"/>
  <c r="DG12" i="3"/>
  <c r="DD12" i="3"/>
  <c r="CY13" i="3"/>
  <c r="DF33" i="3"/>
  <c r="DC33" i="3"/>
  <c r="DH33" i="3"/>
  <c r="DE25" i="3"/>
  <c r="DB25" i="3"/>
  <c r="CY25" i="3"/>
  <c r="DB26" i="3"/>
  <c r="CZ26" i="3"/>
  <c r="DF27" i="3"/>
  <c r="CZ33" i="3"/>
  <c r="CY33" i="3"/>
  <c r="DF34" i="3"/>
  <c r="DE26" i="3"/>
  <c r="DB27" i="3"/>
  <c r="DH27" i="3"/>
  <c r="DH35" i="3"/>
  <c r="DE35" i="3"/>
  <c r="DB28" i="3"/>
  <c r="DG10" i="3"/>
  <c r="CZ11" i="3"/>
  <c r="CY11" i="3"/>
  <c r="DB12" i="3"/>
  <c r="DG13" i="3"/>
  <c r="DE33" i="3"/>
  <c r="DC34" i="3"/>
  <c r="DH34" i="3"/>
  <c r="DG25" i="3"/>
  <c r="CZ27" i="3"/>
  <c r="DE27" i="3"/>
  <c r="CZ35" i="3"/>
  <c r="DD28" i="3"/>
  <c r="DD10" i="3"/>
  <c r="DE11" i="3"/>
  <c r="DF11" i="3"/>
  <c r="DB13" i="3"/>
  <c r="DB33" i="3"/>
  <c r="CZ34" i="3"/>
  <c r="DD25" i="3"/>
  <c r="DD26" i="3"/>
  <c r="CY26" i="3"/>
  <c r="DB35" i="3"/>
  <c r="CY35" i="3"/>
  <c r="DG28" i="3"/>
  <c r="CZ10" i="3"/>
  <c r="CZ12" i="3"/>
  <c r="DF12" i="3"/>
  <c r="DA10" i="3"/>
  <c r="DB11" i="3"/>
  <c r="DH12" i="3"/>
  <c r="DA29" i="3"/>
  <c r="DF29" i="3"/>
  <c r="DD30" i="3"/>
  <c r="DC15" i="3"/>
  <c r="DH31" i="3"/>
  <c r="DC10" i="3"/>
  <c r="DF10" i="3"/>
  <c r="CY12" i="3"/>
  <c r="DF13" i="3"/>
  <c r="DE34" i="3"/>
  <c r="DA26" i="3"/>
  <c r="DC11" i="3"/>
  <c r="DH29" i="3"/>
  <c r="DE29" i="3"/>
  <c r="DD9" i="3"/>
  <c r="CY9" i="3"/>
  <c r="DE31" i="3"/>
  <c r="DC18" i="3"/>
  <c r="CZ18" i="3"/>
  <c r="CZ19" i="3"/>
  <c r="CY19" i="3"/>
  <c r="DD20" i="3"/>
  <c r="DA25" i="3"/>
  <c r="DG26" i="3"/>
  <c r="DB10" i="3"/>
  <c r="CZ29" i="3"/>
  <c r="DH30" i="3"/>
  <c r="DG9" i="3"/>
  <c r="DF15" i="3"/>
  <c r="DD15" i="3"/>
  <c r="DB15" i="3"/>
  <c r="DE23" i="3"/>
  <c r="DC23" i="3"/>
  <c r="CY23" i="3"/>
  <c r="CZ28" i="3"/>
  <c r="DD29" i="3"/>
  <c r="DB29" i="3"/>
  <c r="DA9" i="3"/>
  <c r="DB23" i="3"/>
  <c r="CZ23" i="3"/>
  <c r="DD31" i="3"/>
  <c r="DG18" i="3"/>
  <c r="DE18" i="3"/>
  <c r="DE19" i="3"/>
  <c r="DD13" i="3"/>
  <c r="DG29" i="3"/>
  <c r="DB30" i="3"/>
  <c r="CZ9" i="3"/>
  <c r="DF9" i="3"/>
  <c r="DC9" i="3"/>
  <c r="DE15" i="3"/>
  <c r="DA15" i="3"/>
  <c r="CZ15" i="3"/>
  <c r="DA31" i="3"/>
  <c r="DD18" i="3"/>
  <c r="DA18" i="3"/>
  <c r="DA19" i="3"/>
  <c r="DB20" i="3"/>
  <c r="CZ20" i="3"/>
  <c r="CY10" i="3"/>
  <c r="DE30" i="3"/>
  <c r="CY30" i="3"/>
  <c r="DG23" i="3"/>
  <c r="DH23" i="3"/>
  <c r="DC31" i="3"/>
  <c r="CY31" i="3"/>
  <c r="DF18" i="3"/>
  <c r="DH19" i="3"/>
  <c r="DD19" i="3"/>
  <c r="DH20" i="3"/>
  <c r="DH21" i="3"/>
  <c r="DE21" i="3"/>
  <c r="DB21" i="3"/>
  <c r="DG14" i="3"/>
  <c r="CY14" i="3"/>
  <c r="DF22" i="3"/>
  <c r="DA22" i="3"/>
  <c r="CY22" i="3"/>
  <c r="DD7" i="3"/>
  <c r="DH15" i="3"/>
  <c r="DF23" i="3"/>
  <c r="DB31" i="3"/>
  <c r="CZ21" i="3"/>
  <c r="DB14" i="3"/>
  <c r="CZ14" i="3"/>
  <c r="DC22" i="3"/>
  <c r="DG7" i="3"/>
  <c r="DH16" i="3"/>
  <c r="DB24" i="3"/>
  <c r="CZ24" i="3"/>
  <c r="DH13" i="3"/>
  <c r="CY29" i="3"/>
  <c r="DH9" i="3"/>
  <c r="DG15" i="3"/>
  <c r="DG31" i="3"/>
  <c r="DB18" i="3"/>
  <c r="DC20" i="3"/>
  <c r="CY21" i="3"/>
  <c r="DD14" i="3"/>
  <c r="DA14" i="3"/>
  <c r="DH22" i="3"/>
  <c r="DE22" i="3"/>
  <c r="DF7" i="3"/>
  <c r="CZ16" i="3"/>
  <c r="CY24" i="3"/>
  <c r="DC30" i="3"/>
  <c r="CY15" i="3"/>
  <c r="DD23" i="3"/>
  <c r="DF31" i="3"/>
  <c r="CY18" i="3"/>
  <c r="DG19" i="3"/>
  <c r="DG20" i="3"/>
  <c r="DD21" i="3"/>
  <c r="DF14" i="3"/>
  <c r="DH14" i="3"/>
  <c r="CZ22" i="3"/>
  <c r="CY7" i="3"/>
  <c r="DB16" i="3"/>
  <c r="CY16" i="3"/>
  <c r="DA13" i="3"/>
  <c r="CZ31" i="3"/>
  <c r="DH18" i="3"/>
  <c r="DC19" i="3"/>
  <c r="DA21" i="3"/>
  <c r="DG21" i="3"/>
  <c r="DB22" i="3"/>
  <c r="DC7" i="3"/>
  <c r="DD16" i="3"/>
  <c r="DD24" i="3"/>
  <c r="DG24" i="3"/>
  <c r="DE17" i="3"/>
  <c r="DD17" i="3"/>
  <c r="DC29" i="3"/>
  <c r="CZ30" i="3"/>
  <c r="DA30" i="3"/>
  <c r="DE9" i="3"/>
  <c r="DB19" i="3"/>
  <c r="DF19" i="3"/>
  <c r="DA20" i="3"/>
  <c r="DF20" i="3"/>
  <c r="DD22" i="3"/>
  <c r="CZ7" i="3"/>
  <c r="DG16" i="3"/>
  <c r="DF24" i="3"/>
  <c r="DA24" i="3"/>
  <c r="DH17" i="3"/>
  <c r="DA12" i="3"/>
  <c r="DG30" i="3"/>
  <c r="DE20" i="3"/>
  <c r="DD35" i="3"/>
  <c r="DA23" i="3"/>
  <c r="CY20" i="3"/>
  <c r="DC21" i="3"/>
  <c r="DE16" i="3"/>
  <c r="DF16" i="3"/>
  <c r="DE24" i="3"/>
  <c r="DA17" i="3"/>
  <c r="DG17" i="3"/>
  <c r="DF8" i="3"/>
  <c r="DE32" i="3"/>
  <c r="DG32" i="3"/>
  <c r="DB32" i="3"/>
  <c r="DA32" i="3"/>
  <c r="CZ32" i="3"/>
  <c r="DB7" i="3"/>
  <c r="DA16" i="3"/>
  <c r="DE14" i="3"/>
  <c r="DC14" i="3"/>
  <c r="DG22" i="3"/>
  <c r="DC24" i="3"/>
  <c r="DA8" i="3"/>
  <c r="DB9" i="3"/>
  <c r="DC16" i="3"/>
  <c r="DC17" i="3"/>
  <c r="DB8" i="3"/>
  <c r="DH8" i="3"/>
  <c r="CY8" i="3"/>
  <c r="DD32" i="3"/>
  <c r="DC32" i="3"/>
  <c r="CZ17" i="3"/>
  <c r="DC8" i="3"/>
  <c r="CZ8" i="3"/>
  <c r="DG8" i="3"/>
  <c r="CY32" i="3"/>
  <c r="DH7" i="3"/>
  <c r="DB17" i="3"/>
  <c r="DF17" i="3"/>
  <c r="DF21" i="3"/>
  <c r="DE7" i="3"/>
  <c r="DH24" i="3"/>
  <c r="CY17" i="3"/>
  <c r="DE8" i="3"/>
  <c r="DF32" i="3"/>
  <c r="DF30" i="3"/>
  <c r="DA7" i="3"/>
  <c r="DD8" i="3"/>
  <c r="DH32" i="3"/>
  <c r="EF26" i="3"/>
  <c r="EF27" i="3"/>
  <c r="EF35" i="3"/>
  <c r="EE28" i="3"/>
  <c r="EC10" i="3"/>
  <c r="EC11" i="3"/>
  <c r="EI11" i="3"/>
  <c r="EE12" i="3"/>
  <c r="EK13" i="3"/>
  <c r="EK33" i="3"/>
  <c r="EI33" i="3"/>
  <c r="EG34" i="3"/>
  <c r="EJ25" i="3"/>
  <c r="EH25" i="3"/>
  <c r="EH26" i="3"/>
  <c r="EH27" i="3"/>
  <c r="EK27" i="3"/>
  <c r="EC27" i="3"/>
  <c r="EH35" i="3"/>
  <c r="EC28" i="3"/>
  <c r="EJ10" i="3"/>
  <c r="EC12" i="3"/>
  <c r="EG13" i="3"/>
  <c r="EE29" i="3"/>
  <c r="EK29" i="3"/>
  <c r="EF33" i="3"/>
  <c r="EI34" i="3"/>
  <c r="EL34" i="3"/>
  <c r="EE25" i="3"/>
  <c r="EE26" i="3"/>
  <c r="EK26" i="3"/>
  <c r="EE35" i="3"/>
  <c r="EK35" i="3"/>
  <c r="EG28" i="3"/>
  <c r="EJ28" i="3"/>
  <c r="EF10" i="3"/>
  <c r="ED10" i="3"/>
  <c r="ED11" i="3"/>
  <c r="EI12" i="3"/>
  <c r="EK12" i="3"/>
  <c r="EE13" i="3"/>
  <c r="EC29" i="3"/>
  <c r="EF34" i="3"/>
  <c r="ED34" i="3"/>
  <c r="EC25" i="3"/>
  <c r="EC26" i="3"/>
  <c r="EE27" i="3"/>
  <c r="EJ33" i="3"/>
  <c r="EH33" i="3"/>
  <c r="EL33" i="3"/>
  <c r="EJ27" i="3"/>
  <c r="EL28" i="3"/>
  <c r="EE10" i="3"/>
  <c r="ED12" i="3"/>
  <c r="EH12" i="3"/>
  <c r="EI13" i="3"/>
  <c r="EE33" i="3"/>
  <c r="EJ34" i="3"/>
  <c r="EH34" i="3"/>
  <c r="EG25" i="3"/>
  <c r="EK25" i="3"/>
  <c r="EG26" i="3"/>
  <c r="EJ26" i="3"/>
  <c r="EG27" i="3"/>
  <c r="EL27" i="3"/>
  <c r="EG35" i="3"/>
  <c r="EF28" i="3"/>
  <c r="ED28" i="3"/>
  <c r="EH28" i="3"/>
  <c r="EK10" i="3"/>
  <c r="EF11" i="3"/>
  <c r="EJ11" i="3"/>
  <c r="EL13" i="3"/>
  <c r="EL29" i="3"/>
  <c r="EC33" i="3"/>
  <c r="EE34" i="3"/>
  <c r="EK34" i="3"/>
  <c r="EI25" i="3"/>
  <c r="EL25" i="3"/>
  <c r="EI26" i="3"/>
  <c r="EL26" i="3"/>
  <c r="ED27" i="3"/>
  <c r="EI27" i="3"/>
  <c r="EI35" i="3"/>
  <c r="EL35" i="3"/>
  <c r="EF12" i="3"/>
  <c r="EG12" i="3"/>
  <c r="ED13" i="3"/>
  <c r="EH13" i="3"/>
  <c r="EF29" i="3"/>
  <c r="EF25" i="3"/>
  <c r="ED26" i="3"/>
  <c r="EK28" i="3"/>
  <c r="EI10" i="3"/>
  <c r="EI29" i="3"/>
  <c r="EI30" i="3"/>
  <c r="EG9" i="3"/>
  <c r="EL9" i="3"/>
  <c r="EC15" i="3"/>
  <c r="EG23" i="3"/>
  <c r="EH31" i="3"/>
  <c r="EE19" i="3"/>
  <c r="EG33" i="3"/>
  <c r="EC34" i="3"/>
  <c r="ED25" i="3"/>
  <c r="EC35" i="3"/>
  <c r="ED35" i="3"/>
  <c r="EI28" i="3"/>
  <c r="EL11" i="3"/>
  <c r="EC13" i="3"/>
  <c r="EE30" i="3"/>
  <c r="EK30" i="3"/>
  <c r="EF9" i="3"/>
  <c r="EK15" i="3"/>
  <c r="EK23" i="3"/>
  <c r="EI23" i="3"/>
  <c r="EE23" i="3"/>
  <c r="EL31" i="3"/>
  <c r="EH18" i="3"/>
  <c r="EE18" i="3"/>
  <c r="EK18" i="3"/>
  <c r="EF18" i="3"/>
  <c r="EH19" i="3"/>
  <c r="EF20" i="3"/>
  <c r="EH20" i="3"/>
  <c r="EF21" i="3"/>
  <c r="ED21" i="3"/>
  <c r="EH11" i="3"/>
  <c r="ED29" i="3"/>
  <c r="EH29" i="3"/>
  <c r="EC30" i="3"/>
  <c r="EH30" i="3"/>
  <c r="EJ9" i="3"/>
  <c r="ED9" i="3"/>
  <c r="EG15" i="3"/>
  <c r="EF23" i="3"/>
  <c r="ED31" i="3"/>
  <c r="ED33" i="3"/>
  <c r="EJ35" i="3"/>
  <c r="EG10" i="3"/>
  <c r="EH10" i="3"/>
  <c r="EE11" i="3"/>
  <c r="EJ12" i="3"/>
  <c r="EJ29" i="3"/>
  <c r="EJ30" i="3"/>
  <c r="EK9" i="3"/>
  <c r="EE9" i="3"/>
  <c r="EI9" i="3"/>
  <c r="EF15" i="3"/>
  <c r="EJ23" i="3"/>
  <c r="EL19" i="3"/>
  <c r="EE20" i="3"/>
  <c r="EK11" i="3"/>
  <c r="EF13" i="3"/>
  <c r="EG29" i="3"/>
  <c r="EL30" i="3"/>
  <c r="EH9" i="3"/>
  <c r="EL23" i="3"/>
  <c r="EK31" i="3"/>
  <c r="EI31" i="3"/>
  <c r="EC31" i="3"/>
  <c r="EG18" i="3"/>
  <c r="EL18" i="3"/>
  <c r="EJ18" i="3"/>
  <c r="EG19" i="3"/>
  <c r="ED19" i="3"/>
  <c r="EC19" i="3"/>
  <c r="EC20" i="3"/>
  <c r="EJ20" i="3"/>
  <c r="EC21" i="3"/>
  <c r="EL15" i="3"/>
  <c r="EJ31" i="3"/>
  <c r="EK19" i="3"/>
  <c r="EK14" i="3"/>
  <c r="EF22" i="3"/>
  <c r="EF7" i="3"/>
  <c r="EH16" i="3"/>
  <c r="EE16" i="3"/>
  <c r="EG11" i="3"/>
  <c r="EJ15" i="3"/>
  <c r="EC18" i="3"/>
  <c r="EI19" i="3"/>
  <c r="EI20" i="3"/>
  <c r="ED20" i="3"/>
  <c r="EK21" i="3"/>
  <c r="EG14" i="3"/>
  <c r="EE22" i="3"/>
  <c r="EK22" i="3"/>
  <c r="EJ7" i="3"/>
  <c r="EJ16" i="3"/>
  <c r="EC16" i="3"/>
  <c r="EG16" i="3"/>
  <c r="EE24" i="3"/>
  <c r="EL17" i="3"/>
  <c r="EJ17" i="3"/>
  <c r="EH17" i="3"/>
  <c r="EG17" i="3"/>
  <c r="EI15" i="3"/>
  <c r="EH15" i="3"/>
  <c r="EE31" i="3"/>
  <c r="EJ19" i="3"/>
  <c r="EJ21" i="3"/>
  <c r="EJ14" i="3"/>
  <c r="EE14" i="3"/>
  <c r="EC22" i="3"/>
  <c r="EH22" i="3"/>
  <c r="EE7" i="3"/>
  <c r="EC7" i="3"/>
  <c r="EH7" i="3"/>
  <c r="EC24" i="3"/>
  <c r="ED17" i="3"/>
  <c r="EJ13" i="3"/>
  <c r="EG30" i="3"/>
  <c r="EI18" i="3"/>
  <c r="ED18" i="3"/>
  <c r="EF14" i="3"/>
  <c r="EG24" i="3"/>
  <c r="EL24" i="3"/>
  <c r="EK17" i="3"/>
  <c r="EF30" i="3"/>
  <c r="ED15" i="3"/>
  <c r="EH23" i="3"/>
  <c r="EF19" i="3"/>
  <c r="EL20" i="3"/>
  <c r="EE21" i="3"/>
  <c r="EC14" i="3"/>
  <c r="EJ22" i="3"/>
  <c r="EI7" i="3"/>
  <c r="EL16" i="3"/>
  <c r="EL12" i="3"/>
  <c r="ED30" i="3"/>
  <c r="EE15" i="3"/>
  <c r="EK20" i="3"/>
  <c r="EI21" i="3"/>
  <c r="EG21" i="3"/>
  <c r="EL14" i="3"/>
  <c r="EL22" i="3"/>
  <c r="EG7" i="3"/>
  <c r="EI16" i="3"/>
  <c r="EF16" i="3"/>
  <c r="ED16" i="3"/>
  <c r="EK24" i="3"/>
  <c r="EI24" i="3"/>
  <c r="EL10" i="3"/>
  <c r="EC9" i="3"/>
  <c r="EC23" i="3"/>
  <c r="EG31" i="3"/>
  <c r="EL21" i="3"/>
  <c r="EG22" i="3"/>
  <c r="ED7" i="3"/>
  <c r="EI8" i="3"/>
  <c r="EF8" i="3"/>
  <c r="EI32" i="3"/>
  <c r="EE17" i="3"/>
  <c r="EG8" i="3"/>
  <c r="EK8" i="3"/>
  <c r="EF31" i="3"/>
  <c r="EH24" i="3"/>
  <c r="EE32" i="3"/>
  <c r="EH21" i="3"/>
  <c r="EF24" i="3"/>
  <c r="EC17" i="3"/>
  <c r="EL32" i="3"/>
  <c r="EH32" i="3"/>
  <c r="EF32" i="3"/>
  <c r="EG20" i="3"/>
  <c r="ED14" i="3"/>
  <c r="EI14" i="3"/>
  <c r="ED22" i="3"/>
  <c r="EL7" i="3"/>
  <c r="ED24" i="3"/>
  <c r="EF17" i="3"/>
  <c r="EH8" i="3"/>
  <c r="EC32" i="3"/>
  <c r="ED32" i="3"/>
  <c r="EG32" i="3"/>
  <c r="EL8" i="3"/>
  <c r="EK32" i="3"/>
  <c r="ED23" i="3"/>
  <c r="EH14" i="3"/>
  <c r="EK16" i="3"/>
  <c r="EJ8" i="3"/>
  <c r="ED8" i="3"/>
  <c r="EC8" i="3"/>
  <c r="EI22" i="3"/>
  <c r="EJ24" i="3"/>
  <c r="EI17" i="3"/>
  <c r="EE8" i="3"/>
  <c r="EJ32" i="3"/>
  <c r="X3" i="4"/>
  <c r="DY33" i="3"/>
  <c r="DW34" i="3"/>
  <c r="DS34" i="3"/>
  <c r="DX25" i="3"/>
  <c r="DV25" i="3"/>
  <c r="DV26" i="3"/>
  <c r="EB26" i="3"/>
  <c r="DT26" i="3"/>
  <c r="DV35" i="3"/>
  <c r="DU28" i="3"/>
  <c r="EA28" i="3"/>
  <c r="DY10" i="3"/>
  <c r="DT11" i="3"/>
  <c r="DZ11" i="3"/>
  <c r="DS12" i="3"/>
  <c r="DY13" i="3"/>
  <c r="DV33" i="3"/>
  <c r="DU25" i="3"/>
  <c r="DX27" i="3"/>
  <c r="DV10" i="3"/>
  <c r="DV11" i="3"/>
  <c r="DW11" i="3"/>
  <c r="EA13" i="3"/>
  <c r="DV13" i="3"/>
  <c r="DU33" i="3"/>
  <c r="EA33" i="3"/>
  <c r="EB25" i="3"/>
  <c r="DZ25" i="3"/>
  <c r="DZ26" i="3"/>
  <c r="DZ27" i="3"/>
  <c r="DU27" i="3"/>
  <c r="DW27" i="3"/>
  <c r="DZ35" i="3"/>
  <c r="DT35" i="3"/>
  <c r="DW28" i="3"/>
  <c r="E28" i="3" s="1"/>
  <c r="FP28" i="3" s="1"/>
  <c r="DZ28" i="3"/>
  <c r="EA10" i="3"/>
  <c r="DS13" i="3"/>
  <c r="DX13" i="3"/>
  <c r="DX33" i="3"/>
  <c r="EA34" i="3"/>
  <c r="DY34" i="3"/>
  <c r="DT25" i="3"/>
  <c r="DS25" i="3"/>
  <c r="DU26" i="3"/>
  <c r="DX34" i="3"/>
  <c r="DV34" i="3"/>
  <c r="DW25" i="3"/>
  <c r="DW26" i="3"/>
  <c r="DX26" i="3"/>
  <c r="DW35" i="3"/>
  <c r="EB35" i="3"/>
  <c r="DT28" i="3"/>
  <c r="DS28" i="3"/>
  <c r="DW10" i="3"/>
  <c r="DU11" i="3"/>
  <c r="EA11" i="3"/>
  <c r="DT12" i="3"/>
  <c r="EB13" i="3"/>
  <c r="DU13" i="3"/>
  <c r="EB29" i="3"/>
  <c r="EB33" i="3"/>
  <c r="DZ33" i="3"/>
  <c r="DS26" i="3"/>
  <c r="EB27" i="3"/>
  <c r="DZ10" i="3"/>
  <c r="DS11" i="3"/>
  <c r="DU12" i="3"/>
  <c r="DY12" i="3"/>
  <c r="DT13" i="3"/>
  <c r="DZ13" i="3"/>
  <c r="DW13" i="3"/>
  <c r="DT29" i="3"/>
  <c r="DT33" i="3"/>
  <c r="DS33" i="3"/>
  <c r="EB34" i="3"/>
  <c r="DZ34" i="3"/>
  <c r="DY25" i="3"/>
  <c r="DY26" i="3"/>
  <c r="DY27" i="3"/>
  <c r="DT27" i="3"/>
  <c r="DS27" i="3"/>
  <c r="DY35" i="3"/>
  <c r="DS35" i="3"/>
  <c r="DX28" i="3"/>
  <c r="DV28" i="3"/>
  <c r="EB10" i="3"/>
  <c r="DX11" i="3"/>
  <c r="DV12" i="3"/>
  <c r="EB12" i="3"/>
  <c r="DV30" i="3"/>
  <c r="DY30" i="3"/>
  <c r="DS9" i="3"/>
  <c r="DX15" i="3"/>
  <c r="EB15" i="3"/>
  <c r="DV23" i="3"/>
  <c r="DW23" i="3"/>
  <c r="DX31" i="3"/>
  <c r="DW31" i="3"/>
  <c r="EA18" i="3"/>
  <c r="DV18" i="3"/>
  <c r="DY20" i="3"/>
  <c r="DT20" i="3"/>
  <c r="DV20" i="3"/>
  <c r="EB21" i="3"/>
  <c r="DZ21" i="3"/>
  <c r="EA27" i="3"/>
  <c r="EB28" i="3"/>
  <c r="EB11" i="3"/>
  <c r="EA12" i="3"/>
  <c r="DX29" i="3"/>
  <c r="EA29" i="3"/>
  <c r="DW33" i="3"/>
  <c r="DU10" i="3"/>
  <c r="DZ12" i="3"/>
  <c r="DW29" i="3"/>
  <c r="EB30" i="3"/>
  <c r="DZ9" i="3"/>
  <c r="DV15" i="3"/>
  <c r="EB31" i="3"/>
  <c r="DS31" i="3"/>
  <c r="DX19" i="3"/>
  <c r="DU19" i="3"/>
  <c r="DU35" i="3"/>
  <c r="DT10" i="3"/>
  <c r="DX12" i="3"/>
  <c r="DU29" i="3"/>
  <c r="DU30" i="3"/>
  <c r="EB9" i="3"/>
  <c r="EA15" i="3"/>
  <c r="DU23" i="3"/>
  <c r="DU34" i="3"/>
  <c r="DY28" i="3"/>
  <c r="DS30" i="3"/>
  <c r="DX30" i="3"/>
  <c r="DW15" i="3"/>
  <c r="DZ23" i="3"/>
  <c r="DS23" i="3"/>
  <c r="DY31" i="3"/>
  <c r="EA31" i="3"/>
  <c r="EB19" i="3"/>
  <c r="DS19" i="3"/>
  <c r="EA26" i="3"/>
  <c r="EA35" i="3"/>
  <c r="DX35" i="3"/>
  <c r="DX10" i="3"/>
  <c r="DY29" i="3"/>
  <c r="EB23" i="3"/>
  <c r="DT19" i="3"/>
  <c r="DT34" i="3"/>
  <c r="DX9" i="3"/>
  <c r="DY9" i="3"/>
  <c r="DS15" i="3"/>
  <c r="EA22" i="3"/>
  <c r="DW7" i="3"/>
  <c r="E7" i="3" s="1"/>
  <c r="DS7" i="3"/>
  <c r="EA25" i="3"/>
  <c r="DS29" i="3"/>
  <c r="EA30" i="3"/>
  <c r="DT31" i="3"/>
  <c r="DX18" i="3"/>
  <c r="DZ19" i="3"/>
  <c r="DX20" i="3"/>
  <c r="DZ14" i="3"/>
  <c r="DZ16" i="3"/>
  <c r="DV16" i="3"/>
  <c r="EB24" i="3"/>
  <c r="DV24" i="3"/>
  <c r="DT17" i="3"/>
  <c r="DZ30" i="3"/>
  <c r="DT30" i="3"/>
  <c r="DW9" i="3"/>
  <c r="E9" i="3" s="1"/>
  <c r="DT23" i="3"/>
  <c r="EA23" i="3"/>
  <c r="DW18" i="3"/>
  <c r="EA19" i="3"/>
  <c r="EA20" i="3"/>
  <c r="DS20" i="3"/>
  <c r="DX21" i="3"/>
  <c r="DY21" i="3"/>
  <c r="DS21" i="3"/>
  <c r="DU22" i="3"/>
  <c r="DX22" i="3"/>
  <c r="DT7" i="3"/>
  <c r="DY7" i="3"/>
  <c r="EB16" i="3"/>
  <c r="DW16" i="3"/>
  <c r="E16" i="3" s="1"/>
  <c r="FP16" i="3" s="1"/>
  <c r="DT24" i="3"/>
  <c r="DS24" i="3"/>
  <c r="DY11" i="3"/>
  <c r="DV9" i="3"/>
  <c r="DY19" i="3"/>
  <c r="DW20" i="3"/>
  <c r="DT21" i="3"/>
  <c r="DW14" i="3"/>
  <c r="E14" i="3" s="1"/>
  <c r="JW14" i="3" s="1"/>
  <c r="JY14" i="3" s="1"/>
  <c r="DU14" i="3"/>
  <c r="DW22" i="3"/>
  <c r="DZ22" i="3"/>
  <c r="DV7" i="3"/>
  <c r="DS16" i="3"/>
  <c r="DW24" i="3"/>
  <c r="DZ17" i="3"/>
  <c r="DX17" i="3"/>
  <c r="DW17" i="3"/>
  <c r="DV27" i="3"/>
  <c r="DW30" i="3"/>
  <c r="DU9" i="3"/>
  <c r="DZ31" i="3"/>
  <c r="DW19" i="3"/>
  <c r="DY14" i="3"/>
  <c r="DS22" i="3"/>
  <c r="EA7" i="3"/>
  <c r="DU16" i="3"/>
  <c r="DY24" i="3"/>
  <c r="DS17" i="3"/>
  <c r="DY17" i="3"/>
  <c r="DV29" i="3"/>
  <c r="DT9" i="3"/>
  <c r="DU15" i="3"/>
  <c r="DZ18" i="3"/>
  <c r="DU18" i="3"/>
  <c r="DS18" i="3"/>
  <c r="DW21" i="3"/>
  <c r="EA14" i="3"/>
  <c r="EB7" i="3"/>
  <c r="DY16" i="3"/>
  <c r="EA9" i="3"/>
  <c r="DZ15" i="3"/>
  <c r="DY23" i="3"/>
  <c r="DV31" i="3"/>
  <c r="DU20" i="3"/>
  <c r="DZ20" i="3"/>
  <c r="DS14" i="3"/>
  <c r="EA24" i="3"/>
  <c r="DU8" i="3"/>
  <c r="DT8" i="3"/>
  <c r="EB32" i="3"/>
  <c r="DU31" i="3"/>
  <c r="DV19" i="3"/>
  <c r="DV21" i="3"/>
  <c r="DY22" i="3"/>
  <c r="DU7" i="3"/>
  <c r="DU17" i="3"/>
  <c r="DV8" i="3"/>
  <c r="DT32" i="3"/>
  <c r="EA32" i="3"/>
  <c r="DS10" i="3"/>
  <c r="EA21" i="3"/>
  <c r="EA16" i="3"/>
  <c r="EA17" i="3"/>
  <c r="DW8" i="3"/>
  <c r="DY8" i="3"/>
  <c r="EA8" i="3"/>
  <c r="DS8" i="3"/>
  <c r="DV32" i="3"/>
  <c r="DW12" i="3"/>
  <c r="DX14" i="3"/>
  <c r="DZ7" i="3"/>
  <c r="DS32" i="3"/>
  <c r="DZ29" i="3"/>
  <c r="DY15" i="3"/>
  <c r="DU21" i="3"/>
  <c r="EB22" i="3"/>
  <c r="DX16" i="3"/>
  <c r="DX24" i="3"/>
  <c r="DV17" i="3"/>
  <c r="DX32" i="3"/>
  <c r="DT15" i="3"/>
  <c r="DY18" i="3"/>
  <c r="EB20" i="3"/>
  <c r="DV14" i="3"/>
  <c r="DV22" i="3"/>
  <c r="DT16" i="3"/>
  <c r="DU24" i="3"/>
  <c r="EB17" i="3"/>
  <c r="DX8" i="3"/>
  <c r="DZ32" i="3"/>
  <c r="DY32" i="3"/>
  <c r="DT18" i="3"/>
  <c r="EB14" i="3"/>
  <c r="DT22" i="3"/>
  <c r="DX7" i="3"/>
  <c r="DZ24" i="3"/>
  <c r="DU32" i="3"/>
  <c r="DW32" i="3"/>
  <c r="DX23" i="3"/>
  <c r="EB18" i="3"/>
  <c r="DT14" i="3"/>
  <c r="EB8" i="3"/>
  <c r="DZ8" i="3"/>
  <c r="EP33" i="3"/>
  <c r="EN33" i="3"/>
  <c r="EQ33" i="3"/>
  <c r="EV34" i="3"/>
  <c r="EM34" i="3"/>
  <c r="EO25" i="3"/>
  <c r="EU25" i="3"/>
  <c r="EU26" i="3"/>
  <c r="EU27" i="3"/>
  <c r="EP27" i="3"/>
  <c r="EU35" i="3"/>
  <c r="ET28" i="3"/>
  <c r="ET10" i="3"/>
  <c r="EP10" i="3"/>
  <c r="EV12" i="3"/>
  <c r="ET12" i="3"/>
  <c r="EM13" i="3"/>
  <c r="EX13" i="3" s="1"/>
  <c r="ER29" i="3"/>
  <c r="EP29" i="3"/>
  <c r="ES33" i="3"/>
  <c r="EN34" i="3"/>
  <c r="EQ34" i="3"/>
  <c r="ER25" i="3"/>
  <c r="ER26" i="3"/>
  <c r="EP26" i="3"/>
  <c r="ER35" i="3"/>
  <c r="EP35" i="3"/>
  <c r="EM28" i="3"/>
  <c r="EO28" i="3"/>
  <c r="EU28" i="3"/>
  <c r="EM10" i="3"/>
  <c r="EN10" i="3"/>
  <c r="ET11" i="3"/>
  <c r="EQ11" i="3"/>
  <c r="EN12" i="3"/>
  <c r="EM12" i="3"/>
  <c r="ER13" i="3"/>
  <c r="EO13" i="3"/>
  <c r="ES34" i="3"/>
  <c r="ER27" i="3"/>
  <c r="EV27" i="3"/>
  <c r="EO10" i="3"/>
  <c r="EM11" i="3"/>
  <c r="EP11" i="3"/>
  <c r="EQ12" i="3"/>
  <c r="EV13" i="3"/>
  <c r="ES13" i="3"/>
  <c r="EO29" i="3"/>
  <c r="EO33" i="3"/>
  <c r="EU33" i="3"/>
  <c r="ET25" i="3"/>
  <c r="ET26" i="3"/>
  <c r="ET27" i="3"/>
  <c r="EO27" i="3"/>
  <c r="ER33" i="3"/>
  <c r="EO34" i="3"/>
  <c r="EU34" i="3"/>
  <c r="EV25" i="3"/>
  <c r="EM25" i="3"/>
  <c r="EP25" i="3"/>
  <c r="EV26" i="3"/>
  <c r="EM26" i="3"/>
  <c r="EO26" i="3"/>
  <c r="EM27" i="3"/>
  <c r="EQ27" i="3"/>
  <c r="EV35" i="3"/>
  <c r="EM35" i="3"/>
  <c r="EO35" i="3"/>
  <c r="ES28" i="3"/>
  <c r="ES11" i="3"/>
  <c r="EO11" i="3"/>
  <c r="EQ13" i="3"/>
  <c r="EQ29" i="3"/>
  <c r="ET33" i="3"/>
  <c r="ER34" i="3"/>
  <c r="EP34" i="3"/>
  <c r="EN25" i="3"/>
  <c r="EQ25" i="3"/>
  <c r="EN26" i="3"/>
  <c r="EQ26" i="3"/>
  <c r="EN27" i="3"/>
  <c r="EX27" i="3" s="1"/>
  <c r="EN35" i="3"/>
  <c r="EQ35" i="3"/>
  <c r="EV28" i="3"/>
  <c r="ER10" i="3"/>
  <c r="EV10" i="3"/>
  <c r="ES12" i="3"/>
  <c r="EP12" i="3"/>
  <c r="EU13" i="3"/>
  <c r="ES29" i="3"/>
  <c r="EM33" i="3"/>
  <c r="ES25" i="3"/>
  <c r="EP28" i="3"/>
  <c r="EN28" i="3"/>
  <c r="EU10" i="3"/>
  <c r="EQ10" i="3"/>
  <c r="ER11" i="3"/>
  <c r="EV11" i="3"/>
  <c r="EU11" i="3"/>
  <c r="EO12" i="3"/>
  <c r="EV33" i="3"/>
  <c r="ET34" i="3"/>
  <c r="ES35" i="3"/>
  <c r="EU15" i="3"/>
  <c r="EV23" i="3"/>
  <c r="EO31" i="3"/>
  <c r="ES18" i="3"/>
  <c r="ES19" i="3"/>
  <c r="EP19" i="3"/>
  <c r="EQ20" i="3"/>
  <c r="EQ21" i="3"/>
  <c r="EU29" i="3"/>
  <c r="EM29" i="3"/>
  <c r="EU30" i="3"/>
  <c r="EQ9" i="3"/>
  <c r="EM15" i="3"/>
  <c r="ES23" i="3"/>
  <c r="ET31" i="3"/>
  <c r="EP20" i="3"/>
  <c r="EN20" i="3"/>
  <c r="EV21" i="3"/>
  <c r="ER12" i="3"/>
  <c r="EP13" i="3"/>
  <c r="ET9" i="3"/>
  <c r="EO15" i="3"/>
  <c r="EU23" i="3"/>
  <c r="ET13" i="3"/>
  <c r="ET29" i="3"/>
  <c r="EQ30" i="3"/>
  <c r="ET30" i="3"/>
  <c r="EV15" i="3"/>
  <c r="EQ23" i="3"/>
  <c r="EP31" i="3"/>
  <c r="EN31" i="3"/>
  <c r="EV18" i="3"/>
  <c r="EM18" i="3"/>
  <c r="EQ18" i="3"/>
  <c r="EM19" i="3"/>
  <c r="ET20" i="3"/>
  <c r="EO20" i="3"/>
  <c r="ES27" i="3"/>
  <c r="ER28" i="3"/>
  <c r="ES10" i="3"/>
  <c r="EU12" i="3"/>
  <c r="EV29" i="3"/>
  <c r="EV30" i="3"/>
  <c r="EM30" i="3"/>
  <c r="EV9" i="3"/>
  <c r="ES9" i="3"/>
  <c r="EO9" i="3"/>
  <c r="EN15" i="3"/>
  <c r="ER15" i="3"/>
  <c r="ET23" i="3"/>
  <c r="ER23" i="3"/>
  <c r="ES31" i="3"/>
  <c r="EN18" i="3"/>
  <c r="EM20" i="3"/>
  <c r="EO21" i="3"/>
  <c r="EU21" i="3"/>
  <c r="EN30" i="3"/>
  <c r="EP15" i="3"/>
  <c r="EP23" i="3"/>
  <c r="ER31" i="3"/>
  <c r="ER18" i="3"/>
  <c r="EU19" i="3"/>
  <c r="ES20" i="3"/>
  <c r="EV20" i="3"/>
  <c r="EP21" i="3"/>
  <c r="ET21" i="3"/>
  <c r="EM14" i="3"/>
  <c r="EX14" i="3" s="1"/>
  <c r="ER22" i="3"/>
  <c r="EP22" i="3"/>
  <c r="ER7" i="3"/>
  <c r="EO16" i="3"/>
  <c r="EN13" i="3"/>
  <c r="EO23" i="3"/>
  <c r="EO19" i="3"/>
  <c r="ES21" i="3"/>
  <c r="EM21" i="3"/>
  <c r="EO14" i="3"/>
  <c r="EU22" i="3"/>
  <c r="EU7" i="3"/>
  <c r="ET24" i="3"/>
  <c r="EV17" i="3"/>
  <c r="ET17" i="3"/>
  <c r="ES26" i="3"/>
  <c r="EQ28" i="3"/>
  <c r="EN11" i="3"/>
  <c r="EN9" i="3"/>
  <c r="EV31" i="3"/>
  <c r="ET19" i="3"/>
  <c r="ER20" i="3"/>
  <c r="ES14" i="3"/>
  <c r="ET16" i="3"/>
  <c r="EM24" i="3"/>
  <c r="EQ24" i="3"/>
  <c r="EN17" i="3"/>
  <c r="ER30" i="3"/>
  <c r="EU9" i="3"/>
  <c r="ET15" i="3"/>
  <c r="EN23" i="3"/>
  <c r="EU31" i="3"/>
  <c r="EO18" i="3"/>
  <c r="ER21" i="3"/>
  <c r="EV14" i="3"/>
  <c r="EO22" i="3"/>
  <c r="ET7" i="3"/>
  <c r="EQ7" i="3"/>
  <c r="EV16" i="3"/>
  <c r="EM16" i="3"/>
  <c r="EQ16" i="3"/>
  <c r="EV24" i="3"/>
  <c r="ES30" i="3"/>
  <c r="EM9" i="3"/>
  <c r="ES15" i="3"/>
  <c r="EU18" i="3"/>
  <c r="EP18" i="3"/>
  <c r="EU20" i="3"/>
  <c r="EN21" i="3"/>
  <c r="EQ14" i="3"/>
  <c r="EN14" i="3"/>
  <c r="EQ22" i="3"/>
  <c r="ET22" i="3"/>
  <c r="EO7" i="3"/>
  <c r="EM7" i="3"/>
  <c r="EX7" i="3" s="1"/>
  <c r="EN16" i="3"/>
  <c r="EX16" i="3" s="1"/>
  <c r="ES16" i="3"/>
  <c r="EP24" i="3"/>
  <c r="EN24" i="3"/>
  <c r="EQ8" i="3"/>
  <c r="EP8" i="3"/>
  <c r="ER9" i="3"/>
  <c r="EM23" i="3"/>
  <c r="EQ31" i="3"/>
  <c r="EM31" i="3"/>
  <c r="ER19" i="3"/>
  <c r="EU14" i="3"/>
  <c r="ER14" i="3"/>
  <c r="EV22" i="3"/>
  <c r="EM22" i="3"/>
  <c r="ES22" i="3"/>
  <c r="ES7" i="3"/>
  <c r="ES24" i="3"/>
  <c r="ET35" i="3"/>
  <c r="EN29" i="3"/>
  <c r="EP30" i="3"/>
  <c r="EQ15" i="3"/>
  <c r="ET18" i="3"/>
  <c r="EQ19" i="3"/>
  <c r="EV19" i="3"/>
  <c r="ER17" i="3"/>
  <c r="EP17" i="3"/>
  <c r="ET8" i="3"/>
  <c r="EU32" i="3"/>
  <c r="EP32" i="3"/>
  <c r="EP9" i="3"/>
  <c r="EU24" i="3"/>
  <c r="ER8" i="3"/>
  <c r="EM8" i="3"/>
  <c r="EN19" i="3"/>
  <c r="EV7" i="3"/>
  <c r="EP7" i="3"/>
  <c r="EU17" i="3"/>
  <c r="ES17" i="3"/>
  <c r="ET32" i="3"/>
  <c r="EO32" i="3"/>
  <c r="EN7" i="3"/>
  <c r="EU16" i="3"/>
  <c r="EM17" i="3"/>
  <c r="EQ17" i="3"/>
  <c r="EV32" i="3"/>
  <c r="EP16" i="3"/>
  <c r="EO17" i="3"/>
  <c r="EU8" i="3"/>
  <c r="ER32" i="3"/>
  <c r="EN32" i="3"/>
  <c r="EP14" i="3"/>
  <c r="ER16" i="3"/>
  <c r="ER24" i="3"/>
  <c r="EV8" i="3"/>
  <c r="EQ32" i="3"/>
  <c r="EO30" i="3"/>
  <c r="EN22" i="3"/>
  <c r="EO24" i="3"/>
  <c r="EN8" i="3"/>
  <c r="ES8" i="3"/>
  <c r="EM32" i="3"/>
  <c r="ES32" i="3"/>
  <c r="ET14" i="3"/>
  <c r="EO8" i="3"/>
  <c r="W3" i="4"/>
  <c r="CQ33" i="3"/>
  <c r="CX25" i="3"/>
  <c r="CU26" i="3"/>
  <c r="CO27" i="3"/>
  <c r="CR35" i="3"/>
  <c r="CW28" i="3"/>
  <c r="CR10" i="3"/>
  <c r="CW10" i="3"/>
  <c r="CT10" i="3"/>
  <c r="CR11" i="3"/>
  <c r="CT11" i="3"/>
  <c r="CV12" i="3"/>
  <c r="EW12" i="3" s="1"/>
  <c r="CO13" i="3"/>
  <c r="CT13" i="3"/>
  <c r="CV33" i="3"/>
  <c r="CO33" i="3"/>
  <c r="CS34" i="3"/>
  <c r="CU25" i="3"/>
  <c r="CP25" i="3"/>
  <c r="CR26" i="3"/>
  <c r="CT27" i="3"/>
  <c r="CQ35" i="3"/>
  <c r="CR28" i="3"/>
  <c r="CV28" i="3"/>
  <c r="CX11" i="3"/>
  <c r="CQ12" i="3"/>
  <c r="CR12" i="3"/>
  <c r="CQ13" i="3"/>
  <c r="CU33" i="3"/>
  <c r="CX33" i="3"/>
  <c r="CR34" i="3"/>
  <c r="CT25" i="3"/>
  <c r="CW25" i="3"/>
  <c r="CQ26" i="3"/>
  <c r="CS27" i="3"/>
  <c r="CV27" i="3"/>
  <c r="CX35" i="3"/>
  <c r="CU28" i="3"/>
  <c r="CQ10" i="3"/>
  <c r="CV10" i="3"/>
  <c r="CX12" i="3"/>
  <c r="CU12" i="3"/>
  <c r="CW13" i="3"/>
  <c r="CT33" i="3"/>
  <c r="CP33" i="3"/>
  <c r="CQ34" i="3"/>
  <c r="CO25" i="3"/>
  <c r="CX26" i="3"/>
  <c r="CR27" i="3"/>
  <c r="CO34" i="3"/>
  <c r="CS25" i="3"/>
  <c r="CP26" i="3"/>
  <c r="CQ27" i="3"/>
  <c r="CW35" i="3"/>
  <c r="CQ28" i="3"/>
  <c r="CS10" i="3"/>
  <c r="CW11" i="3"/>
  <c r="EW11" i="3" s="1"/>
  <c r="CT12" i="3"/>
  <c r="CV13" i="3"/>
  <c r="EW13" i="3" s="1"/>
  <c r="CR13" i="3"/>
  <c r="CS33" i="3"/>
  <c r="CU34" i="3"/>
  <c r="CX34" i="3"/>
  <c r="CR25" i="3"/>
  <c r="CT26" i="3"/>
  <c r="CO26" i="3"/>
  <c r="CX27" i="3"/>
  <c r="CT35" i="3"/>
  <c r="CO35" i="3"/>
  <c r="CX28" i="3"/>
  <c r="CX10" i="3"/>
  <c r="CQ11" i="3"/>
  <c r="CP12" i="3"/>
  <c r="CS12" i="3"/>
  <c r="CR33" i="3"/>
  <c r="CT34" i="3"/>
  <c r="CP34" i="3"/>
  <c r="CV25" i="3"/>
  <c r="CW26" i="3"/>
  <c r="CP27" i="3"/>
  <c r="CU35" i="3"/>
  <c r="CP28" i="3"/>
  <c r="CP10" i="3"/>
  <c r="CU10" i="3"/>
  <c r="CP11" i="3"/>
  <c r="CV11" i="3"/>
  <c r="CX13" i="3"/>
  <c r="CU13" i="3"/>
  <c r="CS11" i="3"/>
  <c r="CS13" i="3"/>
  <c r="CP29" i="3"/>
  <c r="CS29" i="3"/>
  <c r="CT30" i="3"/>
  <c r="CR9" i="3"/>
  <c r="CP9" i="3"/>
  <c r="CT9" i="3"/>
  <c r="CU15" i="3"/>
  <c r="CO15" i="3"/>
  <c r="CV23" i="3"/>
  <c r="CX23" i="3"/>
  <c r="CP31" i="3"/>
  <c r="CS18" i="3"/>
  <c r="CV18" i="3"/>
  <c r="CP19" i="3"/>
  <c r="CX20" i="3"/>
  <c r="CT20" i="3"/>
  <c r="CS28" i="3"/>
  <c r="CU11" i="3"/>
  <c r="CS35" i="3"/>
  <c r="CO28" i="3"/>
  <c r="CO10" i="3"/>
  <c r="CO29" i="3"/>
  <c r="CX30" i="3"/>
  <c r="CS30" i="3"/>
  <c r="CW9" i="3"/>
  <c r="EW9" i="3" s="1"/>
  <c r="CT15" i="3"/>
  <c r="CX15" i="3"/>
  <c r="CT23" i="3"/>
  <c r="CW31" i="3"/>
  <c r="CS31" i="3"/>
  <c r="CQ18" i="3"/>
  <c r="CO19" i="3"/>
  <c r="CW20" i="3"/>
  <c r="CP35" i="3"/>
  <c r="CT28" i="3"/>
  <c r="CV29" i="3"/>
  <c r="CP30" i="3"/>
  <c r="CR30" i="3"/>
  <c r="CV9" i="3"/>
  <c r="CP15" i="3"/>
  <c r="CV34" i="3"/>
  <c r="CQ25" i="3"/>
  <c r="CV26" i="3"/>
  <c r="CU27" i="3"/>
  <c r="CP13" i="3"/>
  <c r="CT29" i="3"/>
  <c r="CW30" i="3"/>
  <c r="CU9" i="3"/>
  <c r="CS15" i="3"/>
  <c r="CP23" i="3"/>
  <c r="CU31" i="3"/>
  <c r="CP18" i="3"/>
  <c r="CT19" i="3"/>
  <c r="CW33" i="3"/>
  <c r="CW34" i="3"/>
  <c r="CO12" i="3"/>
  <c r="CQ29" i="3"/>
  <c r="CR29" i="3"/>
  <c r="CV30" i="3"/>
  <c r="CV15" i="3"/>
  <c r="CW23" i="3"/>
  <c r="CR23" i="3"/>
  <c r="CX31" i="3"/>
  <c r="CT18" i="3"/>
  <c r="CW18" i="3"/>
  <c r="CQ19" i="3"/>
  <c r="CR20" i="3"/>
  <c r="CS20" i="3"/>
  <c r="CW12" i="3"/>
  <c r="CW29" i="3"/>
  <c r="CU20" i="3"/>
  <c r="CU21" i="3"/>
  <c r="CS7" i="3"/>
  <c r="CV35" i="3"/>
  <c r="CU29" i="3"/>
  <c r="CQ30" i="3"/>
  <c r="CS9" i="3"/>
  <c r="CO23" i="3"/>
  <c r="CR31" i="3"/>
  <c r="CS19" i="3"/>
  <c r="CQ21" i="3"/>
  <c r="CT21" i="3"/>
  <c r="CS14" i="3"/>
  <c r="CX22" i="3"/>
  <c r="CS22" i="3"/>
  <c r="CQ7" i="3"/>
  <c r="CX7" i="3"/>
  <c r="CU16" i="3"/>
  <c r="CX16" i="3"/>
  <c r="CW24" i="3"/>
  <c r="CS8" i="3"/>
  <c r="CU23" i="3"/>
  <c r="CQ31" i="3"/>
  <c r="CR19" i="3"/>
  <c r="CR21" i="3"/>
  <c r="CW14" i="3"/>
  <c r="CP22" i="3"/>
  <c r="CQ22" i="3"/>
  <c r="CP7" i="3"/>
  <c r="CT16" i="3"/>
  <c r="CP16" i="3"/>
  <c r="CS26" i="3"/>
  <c r="CQ9" i="3"/>
  <c r="CS23" i="3"/>
  <c r="CX19" i="3"/>
  <c r="CQ20" i="3"/>
  <c r="CX21" i="3"/>
  <c r="CS21" i="3"/>
  <c r="CO14" i="3"/>
  <c r="CW22" i="3"/>
  <c r="CR22" i="3"/>
  <c r="CW7" i="3"/>
  <c r="EW7" i="3" s="1"/>
  <c r="CW16" i="3"/>
  <c r="CS24" i="3"/>
  <c r="CQ17" i="3"/>
  <c r="CO11" i="3"/>
  <c r="CX9" i="3"/>
  <c r="CR15" i="3"/>
  <c r="CQ23" i="3"/>
  <c r="CR18" i="3"/>
  <c r="CW19" i="3"/>
  <c r="CP20" i="3"/>
  <c r="CP21" i="3"/>
  <c r="CP14" i="3"/>
  <c r="CR14" i="3"/>
  <c r="CO22" i="3"/>
  <c r="CR7" i="3"/>
  <c r="CS16" i="3"/>
  <c r="CR24" i="3"/>
  <c r="CW27" i="3"/>
  <c r="CQ15" i="3"/>
  <c r="CO31" i="3"/>
  <c r="CU18" i="3"/>
  <c r="CV19" i="3"/>
  <c r="CO20" i="3"/>
  <c r="CW21" i="3"/>
  <c r="CV14" i="3"/>
  <c r="EW14" i="3" s="1"/>
  <c r="CX14" i="3"/>
  <c r="CV22" i="3"/>
  <c r="EW22" i="3" s="1"/>
  <c r="CU7" i="3"/>
  <c r="CV7" i="3"/>
  <c r="CV16" i="3"/>
  <c r="EW16" i="3" s="1"/>
  <c r="CV24" i="3"/>
  <c r="CQ24" i="3"/>
  <c r="CO30" i="3"/>
  <c r="CO9" i="3"/>
  <c r="CW15" i="3"/>
  <c r="CV31" i="3"/>
  <c r="CX18" i="3"/>
  <c r="CU19" i="3"/>
  <c r="CV20" i="3"/>
  <c r="EW20" i="3" s="1"/>
  <c r="CU30" i="3"/>
  <c r="CO18" i="3"/>
  <c r="CU14" i="3"/>
  <c r="CU22" i="3"/>
  <c r="CO7" i="3"/>
  <c r="CU24" i="3"/>
  <c r="CU8" i="3"/>
  <c r="CS32" i="3"/>
  <c r="CT14" i="3"/>
  <c r="CT22" i="3"/>
  <c r="CT24" i="3"/>
  <c r="CW17" i="3"/>
  <c r="CU17" i="3"/>
  <c r="CW32" i="3"/>
  <c r="CT32" i="3"/>
  <c r="CR32" i="3"/>
  <c r="CO21" i="3"/>
  <c r="CR16" i="3"/>
  <c r="CX24" i="3"/>
  <c r="CS17" i="3"/>
  <c r="CV21" i="3"/>
  <c r="EW21" i="3" s="1"/>
  <c r="CQ14" i="3"/>
  <c r="CQ16" i="3"/>
  <c r="CP24" i="3"/>
  <c r="CX8" i="3"/>
  <c r="CQ32" i="3"/>
  <c r="CT31" i="3"/>
  <c r="CT7" i="3"/>
  <c r="CO16" i="3"/>
  <c r="CQ8" i="3"/>
  <c r="CT8" i="3"/>
  <c r="CX32" i="3"/>
  <c r="CU32" i="3"/>
  <c r="CP32" i="3"/>
  <c r="CX29" i="3"/>
  <c r="CV17" i="3"/>
  <c r="CR8" i="3"/>
  <c r="CP8" i="3"/>
  <c r="CW8" i="3"/>
  <c r="EW8" i="3" s="1"/>
  <c r="CV8" i="3"/>
  <c r="CV32" i="3"/>
  <c r="CO32" i="3"/>
  <c r="CX17" i="3"/>
  <c r="CO17" i="3"/>
  <c r="CO24" i="3"/>
  <c r="CP17" i="3"/>
  <c r="CT17" i="3"/>
  <c r="CR17" i="3"/>
  <c r="CO8" i="3"/>
  <c r="EW28" i="3"/>
  <c r="EW27" i="3"/>
  <c r="EW10" i="3"/>
  <c r="EX9" i="3"/>
  <c r="EX11" i="3"/>
  <c r="CK11" i="3"/>
  <c r="CA11" i="3"/>
  <c r="EX21" i="3"/>
  <c r="CJ11" i="3"/>
  <c r="BZ11" i="3"/>
  <c r="EX20" i="3"/>
  <c r="BU11" i="3"/>
  <c r="CE11" i="3"/>
  <c r="CC11" i="3"/>
  <c r="CM11" i="3"/>
  <c r="AA3" i="4"/>
  <c r="E11" i="3"/>
  <c r="CN11" i="3"/>
  <c r="CD11" i="3"/>
  <c r="BX11" i="3"/>
  <c r="CH11" i="3"/>
  <c r="EX12" i="3"/>
  <c r="CG11" i="3"/>
  <c r="BW11" i="3"/>
  <c r="CB11" i="3"/>
  <c r="CL11" i="3"/>
  <c r="EX28" i="3"/>
  <c r="AB3" i="4"/>
  <c r="EX10" i="3"/>
  <c r="CI11" i="3"/>
  <c r="BY11" i="3"/>
  <c r="BV11" i="3"/>
  <c r="CF11" i="3"/>
  <c r="C16" i="6"/>
  <c r="B15" i="6"/>
  <c r="A15" i="6" s="1"/>
  <c r="D15" i="6"/>
  <c r="E21" i="3"/>
  <c r="FP21" i="3" s="1"/>
  <c r="BV13" i="3"/>
  <c r="CF13" i="3"/>
  <c r="BZ22" i="3"/>
  <c r="CJ22" i="3"/>
  <c r="CC7" i="3"/>
  <c r="CM7" i="3"/>
  <c r="CA21" i="3"/>
  <c r="CK21" i="3"/>
  <c r="CC9" i="3"/>
  <c r="CM9" i="3"/>
  <c r="BY27" i="3"/>
  <c r="CI27" i="3"/>
  <c r="CB13" i="3"/>
  <c r="CL13" i="3"/>
  <c r="BX13" i="3"/>
  <c r="CH13" i="3"/>
  <c r="CC14" i="3"/>
  <c r="CM14" i="3"/>
  <c r="CB16" i="3"/>
  <c r="CL16" i="3"/>
  <c r="CC22" i="3"/>
  <c r="CM22" i="3"/>
  <c r="BV22" i="3"/>
  <c r="CF22" i="3"/>
  <c r="BV28" i="3"/>
  <c r="CF28" i="3"/>
  <c r="CA12" i="3"/>
  <c r="CK12" i="3"/>
  <c r="BY7" i="3"/>
  <c r="CI7" i="3"/>
  <c r="BY20" i="3"/>
  <c r="CI20" i="3"/>
  <c r="BV20" i="3"/>
  <c r="CF20" i="3"/>
  <c r="CA9" i="3"/>
  <c r="CK9" i="3"/>
  <c r="BY14" i="3"/>
  <c r="CI14" i="3"/>
  <c r="BY22" i="3"/>
  <c r="CI22" i="3"/>
  <c r="CB14" i="3"/>
  <c r="CL14" i="3"/>
  <c r="CA10" i="3"/>
  <c r="CK10" i="3"/>
  <c r="CD27" i="3"/>
  <c r="CN27" i="3"/>
  <c r="BT8" i="3"/>
  <c r="BV27" i="3"/>
  <c r="CF27" i="3"/>
  <c r="CA13" i="3"/>
  <c r="CK13" i="3"/>
  <c r="BY13" i="3"/>
  <c r="CI13" i="3"/>
  <c r="BZ14" i="3"/>
  <c r="CJ14" i="3"/>
  <c r="BU16" i="3"/>
  <c r="CE16" i="3"/>
  <c r="BX10" i="3"/>
  <c r="CH10" i="3"/>
  <c r="BU22" i="3"/>
  <c r="CE22" i="3"/>
  <c r="CA22" i="3"/>
  <c r="CK22" i="3"/>
  <c r="CC28" i="3"/>
  <c r="CM28" i="3"/>
  <c r="BX12" i="3"/>
  <c r="CH12" i="3"/>
  <c r="BZ7" i="3"/>
  <c r="CJ7" i="3"/>
  <c r="BW20" i="3"/>
  <c r="CG20" i="3"/>
  <c r="CC20" i="3"/>
  <c r="CM20" i="3"/>
  <c r="BV21" i="3"/>
  <c r="CF21" i="3"/>
  <c r="BU9" i="3"/>
  <c r="CE9" i="3"/>
  <c r="CD16" i="3"/>
  <c r="CN16" i="3"/>
  <c r="CD13" i="3"/>
  <c r="CN13" i="3"/>
  <c r="CD28" i="3"/>
  <c r="CN28" i="3"/>
  <c r="CA16" i="3"/>
  <c r="CK16" i="3"/>
  <c r="BZ12" i="3"/>
  <c r="CJ12" i="3"/>
  <c r="CC27" i="3"/>
  <c r="CM27" i="3"/>
  <c r="CB10" i="3"/>
  <c r="CL10" i="3"/>
  <c r="BU7" i="3"/>
  <c r="CE7" i="3"/>
  <c r="CB20" i="3"/>
  <c r="CL20" i="3"/>
  <c r="CD22" i="3"/>
  <c r="CN22" i="3"/>
  <c r="BZ27" i="3"/>
  <c r="CJ27" i="3"/>
  <c r="BW13" i="3"/>
  <c r="CG13" i="3"/>
  <c r="BU14" i="3"/>
  <c r="CE14" i="3"/>
  <c r="BV14" i="3"/>
  <c r="CF14" i="3"/>
  <c r="CC16" i="3"/>
  <c r="CM16" i="3"/>
  <c r="CB22" i="3"/>
  <c r="CL22" i="3"/>
  <c r="BW28" i="3"/>
  <c r="CG28" i="3"/>
  <c r="BX28" i="3"/>
  <c r="CH28" i="3"/>
  <c r="CB12" i="3"/>
  <c r="CL12" i="3"/>
  <c r="BV7" i="3"/>
  <c r="CF7" i="3"/>
  <c r="BZ20" i="3"/>
  <c r="CJ20" i="3"/>
  <c r="CB21" i="3"/>
  <c r="CL21" i="3"/>
  <c r="BX21" i="3"/>
  <c r="CH21" i="3"/>
  <c r="BX9" i="3"/>
  <c r="CH9" i="3"/>
  <c r="BW10" i="3"/>
  <c r="CG10" i="3"/>
  <c r="BX27" i="3"/>
  <c r="CH27" i="3"/>
  <c r="BX16" i="3"/>
  <c r="CH16" i="3"/>
  <c r="CB28" i="3"/>
  <c r="CL28" i="3"/>
  <c r="CD7" i="3"/>
  <c r="CN7" i="3"/>
  <c r="CA27" i="3"/>
  <c r="CK27" i="3"/>
  <c r="CC13" i="3"/>
  <c r="CM13" i="3"/>
  <c r="BW14" i="3"/>
  <c r="CG14" i="3"/>
  <c r="CA14" i="3"/>
  <c r="CK14" i="3"/>
  <c r="BV16" i="3"/>
  <c r="CF16" i="3"/>
  <c r="BY10" i="3"/>
  <c r="CI10" i="3"/>
  <c r="BW22" i="3"/>
  <c r="CG22" i="3"/>
  <c r="BZ28" i="3"/>
  <c r="CJ28" i="3"/>
  <c r="BU28" i="3"/>
  <c r="CE28" i="3"/>
  <c r="BV12" i="3"/>
  <c r="CF12" i="3"/>
  <c r="BW7" i="3"/>
  <c r="CG7" i="3"/>
  <c r="BU20" i="3"/>
  <c r="CE20" i="3"/>
  <c r="BU21" i="3"/>
  <c r="CE21" i="3"/>
  <c r="BY21" i="3"/>
  <c r="CI21" i="3"/>
  <c r="CD10" i="3"/>
  <c r="CN10" i="3"/>
  <c r="CD12" i="3"/>
  <c r="CN12" i="3"/>
  <c r="CD20" i="3"/>
  <c r="CN20" i="3"/>
  <c r="BZ10" i="3"/>
  <c r="CJ10" i="3"/>
  <c r="BW27" i="3"/>
  <c r="CG27" i="3"/>
  <c r="BX14" i="3"/>
  <c r="CH14" i="3"/>
  <c r="BY16" i="3"/>
  <c r="CI16" i="3"/>
  <c r="BW16" i="3"/>
  <c r="CG16" i="3"/>
  <c r="CC10" i="3"/>
  <c r="CM10" i="3"/>
  <c r="BX22" i="3"/>
  <c r="CH22" i="3"/>
  <c r="BY28" i="3"/>
  <c r="CI28" i="3"/>
  <c r="BY12" i="3"/>
  <c r="CI12" i="3"/>
  <c r="CC12" i="3"/>
  <c r="CM12" i="3"/>
  <c r="CA7" i="3"/>
  <c r="CK7" i="3"/>
  <c r="BX20" i="3"/>
  <c r="CH20" i="3"/>
  <c r="BW21" i="3"/>
  <c r="CG21" i="3"/>
  <c r="BZ9" i="3"/>
  <c r="CJ9" i="3"/>
  <c r="BW9" i="3"/>
  <c r="CG9" i="3"/>
  <c r="BU27" i="3"/>
  <c r="CE27" i="3"/>
  <c r="BZ21" i="3"/>
  <c r="CJ21" i="3"/>
  <c r="CB27" i="3"/>
  <c r="CL27" i="3"/>
  <c r="BZ13" i="3"/>
  <c r="CJ13" i="3"/>
  <c r="BZ16" i="3"/>
  <c r="CJ16" i="3"/>
  <c r="BW12" i="3"/>
  <c r="CG12" i="3"/>
  <c r="BU12" i="3"/>
  <c r="CE12" i="3"/>
  <c r="CC21" i="3"/>
  <c r="CM21" i="3"/>
  <c r="BV9" i="3"/>
  <c r="CF9" i="3"/>
  <c r="BY9" i="3"/>
  <c r="CI9" i="3"/>
  <c r="CD21" i="3"/>
  <c r="CN21" i="3"/>
  <c r="CD9" i="3"/>
  <c r="CN9" i="3"/>
  <c r="CD14" i="3"/>
  <c r="CN14" i="3"/>
  <c r="BX7" i="3"/>
  <c r="CB7" i="3"/>
  <c r="BV10" i="3"/>
  <c r="CB9" i="3"/>
  <c r="BU13" i="3"/>
  <c r="CA20" i="3"/>
  <c r="CA28" i="3"/>
  <c r="BU10" i="3"/>
  <c r="E20" i="3"/>
  <c r="FP20" i="3" s="1"/>
  <c r="AF8" i="3"/>
  <c r="BM8" i="3"/>
  <c r="BN8" i="3"/>
  <c r="BS8" i="3"/>
  <c r="BR8" i="3"/>
  <c r="CL8" i="3" s="1"/>
  <c r="BK8" i="3"/>
  <c r="CE8" i="3" s="1"/>
  <c r="BL8" i="3"/>
  <c r="BQ8" i="3"/>
  <c r="CK8" i="3" s="1"/>
  <c r="BO8" i="3"/>
  <c r="BP8" i="3"/>
  <c r="CJ8" i="3" s="1"/>
  <c r="E13" i="3"/>
  <c r="JW13" i="3" s="1"/>
  <c r="JY13" i="3" s="1"/>
  <c r="E27" i="3"/>
  <c r="FP27" i="3" s="1"/>
  <c r="B8" i="3"/>
  <c r="AE8" i="3"/>
  <c r="E10" i="3"/>
  <c r="JW10" i="3" s="1"/>
  <c r="JY10" i="3" s="1"/>
  <c r="A16" i="5"/>
  <c r="EX8" i="3"/>
  <c r="F8" i="3"/>
  <c r="FO8" i="3" s="1"/>
  <c r="D23" i="3"/>
  <c r="U23" i="3" s="1"/>
  <c r="T24" i="3"/>
  <c r="S22" i="3"/>
  <c r="G18" i="5"/>
  <c r="E22" i="3"/>
  <c r="U17" i="3"/>
  <c r="E12" i="3"/>
  <c r="A7" i="5"/>
  <c r="B12" i="3"/>
  <c r="B9" i="3"/>
  <c r="A4" i="5"/>
  <c r="A23" i="5"/>
  <c r="B28" i="3"/>
  <c r="U18" i="3"/>
  <c r="A15" i="5"/>
  <c r="B20" i="3"/>
  <c r="A22" i="5"/>
  <c r="B27" i="3"/>
  <c r="A11" i="5"/>
  <c r="B16" i="3"/>
  <c r="I26" i="5"/>
  <c r="T30" i="3"/>
  <c r="H20" i="5"/>
  <c r="D24" i="3"/>
  <c r="U15" i="3"/>
  <c r="U29" i="3"/>
  <c r="A2" i="5"/>
  <c r="B7" i="3"/>
  <c r="I21" i="5"/>
  <c r="T26" i="3" s="1"/>
  <c r="T25" i="3"/>
  <c r="G27" i="5"/>
  <c r="S31" i="3"/>
  <c r="U19" i="3"/>
  <c r="D30" i="3"/>
  <c r="H26" i="5"/>
  <c r="FO7" i="3"/>
  <c r="A5" i="5"/>
  <c r="B10" i="3"/>
  <c r="JW11" i="3" l="1"/>
  <c r="JY11" i="3" s="1"/>
  <c r="JX11" i="3"/>
  <c r="FP11" i="3"/>
  <c r="C17" i="6"/>
  <c r="B16" i="6"/>
  <c r="A16" i="6" s="1"/>
  <c r="D16" i="6"/>
  <c r="JX27" i="3"/>
  <c r="JW27" i="3"/>
  <c r="JY27" i="3" s="1"/>
  <c r="JW21" i="3"/>
  <c r="JY21" i="3" s="1"/>
  <c r="JW20" i="3"/>
  <c r="JY20" i="3" s="1"/>
  <c r="EW18" i="3"/>
  <c r="EW29" i="3"/>
  <c r="EW19" i="3"/>
  <c r="EW23" i="3"/>
  <c r="EW15" i="3"/>
  <c r="EW17" i="3"/>
  <c r="JW28" i="3"/>
  <c r="JY28" i="3" s="1"/>
  <c r="JX28" i="3"/>
  <c r="JX20" i="3"/>
  <c r="BT18" i="3"/>
  <c r="BX8" i="3"/>
  <c r="CH8" i="3"/>
  <c r="BW8" i="3"/>
  <c r="CG8" i="3"/>
  <c r="BY8" i="3"/>
  <c r="CI8" i="3"/>
  <c r="BT19" i="3"/>
  <c r="BT29" i="3"/>
  <c r="JW16" i="3"/>
  <c r="JY16" i="3" s="1"/>
  <c r="BT15" i="3"/>
  <c r="BT17" i="3"/>
  <c r="BV8" i="3"/>
  <c r="CF8" i="3"/>
  <c r="BT23" i="3"/>
  <c r="CC8" i="3"/>
  <c r="CM8" i="3"/>
  <c r="CD8" i="3"/>
  <c r="CN8" i="3"/>
  <c r="BZ8" i="3"/>
  <c r="CA8" i="3"/>
  <c r="CB8" i="3"/>
  <c r="BU8" i="3"/>
  <c r="BQ18" i="3"/>
  <c r="BP18" i="3"/>
  <c r="BK18" i="3"/>
  <c r="BO18" i="3"/>
  <c r="BM18" i="3"/>
  <c r="BN18" i="3"/>
  <c r="CH18" i="3" s="1"/>
  <c r="BS18" i="3"/>
  <c r="BL18" i="3"/>
  <c r="AF18" i="3"/>
  <c r="BR18" i="3"/>
  <c r="BS15" i="3"/>
  <c r="BR15" i="3"/>
  <c r="AF15" i="3"/>
  <c r="BQ15" i="3"/>
  <c r="BM15" i="3"/>
  <c r="CG15" i="3" s="1"/>
  <c r="BP15" i="3"/>
  <c r="BL15" i="3"/>
  <c r="BO15" i="3"/>
  <c r="BK15" i="3"/>
  <c r="BN15" i="3"/>
  <c r="FP13" i="3"/>
  <c r="BO29" i="3"/>
  <c r="CI29" i="3" s="1"/>
  <c r="BN29" i="3"/>
  <c r="CH29" i="3" s="1"/>
  <c r="BL29" i="3"/>
  <c r="BK29" i="3"/>
  <c r="AF29" i="3"/>
  <c r="BS29" i="3"/>
  <c r="BM29" i="3"/>
  <c r="BR29" i="3"/>
  <c r="BQ29" i="3"/>
  <c r="BP29" i="3"/>
  <c r="CJ29" i="3" s="1"/>
  <c r="JX16" i="3"/>
  <c r="BS19" i="3"/>
  <c r="BK19" i="3"/>
  <c r="BR19" i="3"/>
  <c r="BQ19" i="3"/>
  <c r="BP19" i="3"/>
  <c r="BL19" i="3"/>
  <c r="CF19" i="3" s="1"/>
  <c r="BM19" i="3"/>
  <c r="CG19" i="3" s="1"/>
  <c r="BO19" i="3"/>
  <c r="BN19" i="3"/>
  <c r="AF19" i="3"/>
  <c r="BO17" i="3"/>
  <c r="BM17" i="3"/>
  <c r="BP17" i="3"/>
  <c r="BN17" i="3"/>
  <c r="BK17" i="3"/>
  <c r="AF17" i="3"/>
  <c r="BS17" i="3"/>
  <c r="BQ17" i="3"/>
  <c r="BR17" i="3"/>
  <c r="BL17" i="3"/>
  <c r="BS23" i="3"/>
  <c r="BR23" i="3"/>
  <c r="AF23" i="3"/>
  <c r="BL23" i="3"/>
  <c r="BQ23" i="3"/>
  <c r="BM23" i="3"/>
  <c r="BP23" i="3"/>
  <c r="BO23" i="3"/>
  <c r="BK23" i="3"/>
  <c r="BN23" i="3"/>
  <c r="A3" i="5"/>
  <c r="FP10" i="3"/>
  <c r="AA23" i="3"/>
  <c r="X23" i="3"/>
  <c r="AD23" i="3"/>
  <c r="W23" i="3"/>
  <c r="Y23" i="3"/>
  <c r="AB23" i="3"/>
  <c r="AE23" i="3"/>
  <c r="Z23" i="3"/>
  <c r="AC23" i="3"/>
  <c r="AE19" i="3"/>
  <c r="W19" i="3"/>
  <c r="Z19" i="3"/>
  <c r="AB19" i="3"/>
  <c r="AC19" i="3"/>
  <c r="X19" i="3"/>
  <c r="AA19" i="3"/>
  <c r="AD19" i="3"/>
  <c r="Y19" i="3"/>
  <c r="AB18" i="3"/>
  <c r="X18" i="3"/>
  <c r="AE18" i="3"/>
  <c r="W18" i="3"/>
  <c r="Z18" i="3"/>
  <c r="AC18" i="3"/>
  <c r="Y18" i="3"/>
  <c r="AA18" i="3"/>
  <c r="AD18" i="3"/>
  <c r="AA15" i="3"/>
  <c r="W15" i="3"/>
  <c r="AD15" i="3"/>
  <c r="Y15" i="3"/>
  <c r="AB15" i="3"/>
  <c r="AE15" i="3"/>
  <c r="Z15" i="3"/>
  <c r="X15" i="3"/>
  <c r="AC15" i="3"/>
  <c r="AC29" i="3"/>
  <c r="X29" i="3"/>
  <c r="AA29" i="3"/>
  <c r="AD29" i="3"/>
  <c r="W29" i="3"/>
  <c r="Y29" i="3"/>
  <c r="AB29" i="3"/>
  <c r="Z29" i="3"/>
  <c r="AE29" i="3"/>
  <c r="Y17" i="3"/>
  <c r="AB17" i="3"/>
  <c r="AE17" i="3"/>
  <c r="W17" i="3"/>
  <c r="Z17" i="3"/>
  <c r="AC17" i="3"/>
  <c r="X17" i="3"/>
  <c r="AA17" i="3"/>
  <c r="AD17" i="3"/>
  <c r="FP14" i="3"/>
  <c r="JX10" i="3"/>
  <c r="B21" i="3"/>
  <c r="JX21" i="3" s="1"/>
  <c r="E8" i="3"/>
  <c r="JX8" i="3" s="1"/>
  <c r="JX12" i="3"/>
  <c r="EX22" i="3"/>
  <c r="F17" i="3"/>
  <c r="EX17" i="3"/>
  <c r="F19" i="3"/>
  <c r="EX19" i="3"/>
  <c r="F29" i="3"/>
  <c r="EX29" i="3"/>
  <c r="F15" i="3"/>
  <c r="EX15" i="3"/>
  <c r="F23" i="3"/>
  <c r="F18" i="3"/>
  <c r="EX18" i="3"/>
  <c r="JW7" i="3"/>
  <c r="JY7" i="3" s="1"/>
  <c r="JX7" i="3"/>
  <c r="JW9" i="3"/>
  <c r="JY9" i="3" s="1"/>
  <c r="JX9" i="3"/>
  <c r="FP9" i="3"/>
  <c r="JW22" i="3"/>
  <c r="JY22" i="3" s="1"/>
  <c r="FP22" i="3"/>
  <c r="A8" i="5"/>
  <c r="B13" i="3"/>
  <c r="JX13" i="3" s="1"/>
  <c r="G19" i="5"/>
  <c r="S23" i="3"/>
  <c r="FP7" i="3"/>
  <c r="JW12" i="3"/>
  <c r="JY12" i="3" s="1"/>
  <c r="FP12" i="3"/>
  <c r="U24" i="3"/>
  <c r="G28" i="5"/>
  <c r="S32" i="3"/>
  <c r="A9" i="5"/>
  <c r="B14" i="3"/>
  <c r="JX14" i="3" s="1"/>
  <c r="I27" i="5"/>
  <c r="T31" i="3"/>
  <c r="D31" i="3"/>
  <c r="H27" i="5"/>
  <c r="U30" i="3"/>
  <c r="H21" i="5"/>
  <c r="D26" i="3" s="1"/>
  <c r="D25" i="3"/>
  <c r="C18" i="6" l="1"/>
  <c r="B17" i="6"/>
  <c r="A17" i="6" s="1"/>
  <c r="D17" i="6"/>
  <c r="EW30" i="3"/>
  <c r="EW24" i="3"/>
  <c r="CC29" i="3"/>
  <c r="CM29" i="3"/>
  <c r="BW23" i="3"/>
  <c r="CG23" i="3"/>
  <c r="CA17" i="3"/>
  <c r="CK17" i="3"/>
  <c r="BU19" i="3"/>
  <c r="CE19" i="3"/>
  <c r="BY15" i="3"/>
  <c r="CI15" i="3"/>
  <c r="CB18" i="3"/>
  <c r="CL18" i="3"/>
  <c r="BZ18" i="3"/>
  <c r="CJ18" i="3"/>
  <c r="CB17" i="3"/>
  <c r="CL17" i="3"/>
  <c r="CB19" i="3"/>
  <c r="CL19" i="3"/>
  <c r="CA23" i="3"/>
  <c r="CK23" i="3"/>
  <c r="CC17" i="3"/>
  <c r="CM17" i="3"/>
  <c r="BX19" i="3"/>
  <c r="CH19" i="3"/>
  <c r="CC19" i="3"/>
  <c r="CM19" i="3"/>
  <c r="BU29" i="3"/>
  <c r="CE29" i="3"/>
  <c r="BV15" i="3"/>
  <c r="CF15" i="3"/>
  <c r="CA18" i="3"/>
  <c r="CK18" i="3"/>
  <c r="CD15" i="3"/>
  <c r="CN15" i="3"/>
  <c r="BU18" i="3"/>
  <c r="CE18" i="3"/>
  <c r="BT24" i="3"/>
  <c r="BV23" i="3"/>
  <c r="CF23" i="3"/>
  <c r="BY19" i="3"/>
  <c r="CI19" i="3"/>
  <c r="BV29" i="3"/>
  <c r="CF29" i="3"/>
  <c r="BZ15" i="3"/>
  <c r="CJ15" i="3"/>
  <c r="BV18" i="3"/>
  <c r="CF18" i="3"/>
  <c r="BT30" i="3"/>
  <c r="BY17" i="3"/>
  <c r="CI17" i="3"/>
  <c r="CC15" i="3"/>
  <c r="CM15" i="3"/>
  <c r="BU17" i="3"/>
  <c r="CE17" i="3"/>
  <c r="CC18" i="3"/>
  <c r="CM18" i="3"/>
  <c r="CD23" i="3"/>
  <c r="CN23" i="3"/>
  <c r="BZ23" i="3"/>
  <c r="CJ23" i="3"/>
  <c r="BX23" i="3"/>
  <c r="CH23" i="3"/>
  <c r="CB23" i="3"/>
  <c r="CL23" i="3"/>
  <c r="BX17" i="3"/>
  <c r="CH17" i="3"/>
  <c r="CA29" i="3"/>
  <c r="CK29" i="3"/>
  <c r="CA15" i="3"/>
  <c r="CK15" i="3"/>
  <c r="CD29" i="3"/>
  <c r="CN29" i="3"/>
  <c r="BU15" i="3"/>
  <c r="CE15" i="3"/>
  <c r="BU23" i="3"/>
  <c r="CE23" i="3"/>
  <c r="CC23" i="3"/>
  <c r="CM23" i="3"/>
  <c r="BZ17" i="3"/>
  <c r="CJ17" i="3"/>
  <c r="BZ19" i="3"/>
  <c r="CJ19" i="3"/>
  <c r="CB29" i="3"/>
  <c r="CL29" i="3"/>
  <c r="BW18" i="3"/>
  <c r="CG18" i="3"/>
  <c r="CD17" i="3"/>
  <c r="CN17" i="3"/>
  <c r="BY23" i="3"/>
  <c r="CI23" i="3"/>
  <c r="BV17" i="3"/>
  <c r="CF17" i="3"/>
  <c r="BW17" i="3"/>
  <c r="CG17" i="3"/>
  <c r="CA19" i="3"/>
  <c r="CK19" i="3"/>
  <c r="BW29" i="3"/>
  <c r="CG29" i="3"/>
  <c r="BX15" i="3"/>
  <c r="CH15" i="3"/>
  <c r="CB15" i="3"/>
  <c r="CL15" i="3"/>
  <c r="BY18" i="3"/>
  <c r="CI18" i="3"/>
  <c r="CD19" i="3"/>
  <c r="CN19" i="3"/>
  <c r="CD18" i="3"/>
  <c r="CN18" i="3"/>
  <c r="BV19" i="3"/>
  <c r="BY29" i="3"/>
  <c r="BX18" i="3"/>
  <c r="BW15" i="3"/>
  <c r="BW19" i="3"/>
  <c r="BX29" i="3"/>
  <c r="BZ29" i="3"/>
  <c r="BQ30" i="3"/>
  <c r="BL30" i="3"/>
  <c r="BP30" i="3"/>
  <c r="BO30" i="3"/>
  <c r="AF30" i="3"/>
  <c r="BN30" i="3"/>
  <c r="CH30" i="3" s="1"/>
  <c r="BM30" i="3"/>
  <c r="BR30" i="3"/>
  <c r="CL30" i="3" s="1"/>
  <c r="BK30" i="3"/>
  <c r="BS30" i="3"/>
  <c r="AF24" i="3"/>
  <c r="BM24" i="3"/>
  <c r="BO24" i="3"/>
  <c r="BS24" i="3"/>
  <c r="BR24" i="3"/>
  <c r="CL24" i="3" s="1"/>
  <c r="BK24" i="3"/>
  <c r="BQ24" i="3"/>
  <c r="BP24" i="3"/>
  <c r="BL24" i="3"/>
  <c r="BN24" i="3"/>
  <c r="E17" i="3"/>
  <c r="JW17" i="3" s="1"/>
  <c r="JY17" i="3" s="1"/>
  <c r="X30" i="3"/>
  <c r="AA30" i="3"/>
  <c r="AC30" i="3"/>
  <c r="AD30" i="3"/>
  <c r="Y30" i="3"/>
  <c r="AB30" i="3"/>
  <c r="AE30" i="3"/>
  <c r="W30" i="3"/>
  <c r="Z30" i="3"/>
  <c r="AD24" i="3"/>
  <c r="Y24" i="3"/>
  <c r="AB24" i="3"/>
  <c r="AE24" i="3"/>
  <c r="W24" i="3"/>
  <c r="Z24" i="3"/>
  <c r="AC24" i="3"/>
  <c r="AA24" i="3"/>
  <c r="X24" i="3"/>
  <c r="JW8" i="3"/>
  <c r="JY8" i="3" s="1"/>
  <c r="FP8" i="3"/>
  <c r="F30" i="3"/>
  <c r="EX30" i="3"/>
  <c r="EX23" i="3"/>
  <c r="F24" i="3"/>
  <c r="A17" i="5"/>
  <c r="B22" i="3"/>
  <c r="JX22" i="3" s="1"/>
  <c r="FO17" i="3"/>
  <c r="B17" i="3"/>
  <c r="A12" i="5"/>
  <c r="S24" i="3"/>
  <c r="G20" i="5"/>
  <c r="E23" i="3"/>
  <c r="E18" i="3"/>
  <c r="FO23" i="3"/>
  <c r="A10" i="5"/>
  <c r="B15" i="3"/>
  <c r="E19" i="3"/>
  <c r="H28" i="5"/>
  <c r="D32" i="3"/>
  <c r="A13" i="5"/>
  <c r="B18" i="3"/>
  <c r="U25" i="3"/>
  <c r="U31" i="3"/>
  <c r="G29" i="5"/>
  <c r="S33" i="3"/>
  <c r="U26" i="3"/>
  <c r="FO29" i="3"/>
  <c r="FO18" i="3"/>
  <c r="A18" i="5"/>
  <c r="B23" i="3"/>
  <c r="FO15" i="3"/>
  <c r="E29" i="3"/>
  <c r="FO19" i="3"/>
  <c r="A14" i="5"/>
  <c r="B19" i="3"/>
  <c r="E15" i="3"/>
  <c r="A24" i="5"/>
  <c r="B29" i="3"/>
  <c r="I28" i="5"/>
  <c r="T32" i="3"/>
  <c r="C19" i="6" l="1"/>
  <c r="B18" i="6"/>
  <c r="A18" i="6" s="1"/>
  <c r="D18" i="6"/>
  <c r="FP17" i="3"/>
  <c r="JX17" i="3"/>
  <c r="EW25" i="3"/>
  <c r="EW26" i="3"/>
  <c r="EW31" i="3"/>
  <c r="BV24" i="3"/>
  <c r="CF24" i="3"/>
  <c r="BZ24" i="3"/>
  <c r="CJ24" i="3"/>
  <c r="CC30" i="3"/>
  <c r="CM30" i="3"/>
  <c r="BV30" i="3"/>
  <c r="CF30" i="3"/>
  <c r="BT31" i="3"/>
  <c r="CA24" i="3"/>
  <c r="CK24" i="3"/>
  <c r="BU30" i="3"/>
  <c r="CE30" i="3"/>
  <c r="CA30" i="3"/>
  <c r="CK30" i="3"/>
  <c r="BU24" i="3"/>
  <c r="CE24" i="3"/>
  <c r="CD24" i="3"/>
  <c r="CN24" i="3"/>
  <c r="BT25" i="3"/>
  <c r="BW30" i="3"/>
  <c r="CG30" i="3"/>
  <c r="BZ30" i="3"/>
  <c r="CJ30" i="3"/>
  <c r="CC24" i="3"/>
  <c r="CM24" i="3"/>
  <c r="BT26" i="3"/>
  <c r="BY24" i="3"/>
  <c r="CI24" i="3"/>
  <c r="BX24" i="3"/>
  <c r="CH24" i="3"/>
  <c r="BW24" i="3"/>
  <c r="CG24" i="3"/>
  <c r="BY30" i="3"/>
  <c r="CI30" i="3"/>
  <c r="CD30" i="3"/>
  <c r="CN30" i="3"/>
  <c r="CB30" i="3"/>
  <c r="CB24" i="3"/>
  <c r="BX30" i="3"/>
  <c r="BQ26" i="3"/>
  <c r="BP26" i="3"/>
  <c r="BK26" i="3"/>
  <c r="BO26" i="3"/>
  <c r="BR26" i="3"/>
  <c r="BN26" i="3"/>
  <c r="AF26" i="3"/>
  <c r="BM26" i="3"/>
  <c r="BL26" i="3"/>
  <c r="BS26" i="3"/>
  <c r="BO25" i="3"/>
  <c r="BM25" i="3"/>
  <c r="BN25" i="3"/>
  <c r="BK25" i="3"/>
  <c r="AF25" i="3"/>
  <c r="BS25" i="3"/>
  <c r="BP25" i="3"/>
  <c r="BR25" i="3"/>
  <c r="BL25" i="3"/>
  <c r="BQ25" i="3"/>
  <c r="BS31" i="3"/>
  <c r="BR31" i="3"/>
  <c r="CL31" i="3" s="1"/>
  <c r="AF31" i="3"/>
  <c r="BQ31" i="3"/>
  <c r="BM31" i="3"/>
  <c r="BP31" i="3"/>
  <c r="BO31" i="3"/>
  <c r="BK31" i="3"/>
  <c r="BN31" i="3"/>
  <c r="BL31" i="3"/>
  <c r="CF31" i="3" s="1"/>
  <c r="JX29" i="3"/>
  <c r="JX15" i="3"/>
  <c r="E30" i="3"/>
  <c r="JW30" i="3" s="1"/>
  <c r="JY30" i="3" s="1"/>
  <c r="AA31" i="3"/>
  <c r="AD31" i="3"/>
  <c r="Y31" i="3"/>
  <c r="W31" i="3"/>
  <c r="X31" i="3"/>
  <c r="AB31" i="3"/>
  <c r="AE31" i="3"/>
  <c r="Z31" i="3"/>
  <c r="AC31" i="3"/>
  <c r="AB26" i="3"/>
  <c r="AE26" i="3"/>
  <c r="W26" i="3"/>
  <c r="Z26" i="3"/>
  <c r="X26" i="3"/>
  <c r="AC26" i="3"/>
  <c r="AA26" i="3"/>
  <c r="Y26" i="3"/>
  <c r="AD26" i="3"/>
  <c r="Y25" i="3"/>
  <c r="AB25" i="3"/>
  <c r="AE25" i="3"/>
  <c r="W25" i="3"/>
  <c r="Z25" i="3"/>
  <c r="AC25" i="3"/>
  <c r="X25" i="3"/>
  <c r="AA25" i="3"/>
  <c r="AD25" i="3"/>
  <c r="F26" i="3"/>
  <c r="F25" i="3"/>
  <c r="F31" i="3"/>
  <c r="EX31" i="3"/>
  <c r="JW23" i="3"/>
  <c r="JY23" i="3" s="1"/>
  <c r="JX23" i="3"/>
  <c r="JW19" i="3"/>
  <c r="JY19" i="3" s="1"/>
  <c r="JX19" i="3"/>
  <c r="JW18" i="3"/>
  <c r="JY18" i="3" s="1"/>
  <c r="JX18" i="3"/>
  <c r="S25" i="3"/>
  <c r="G21" i="5"/>
  <c r="S26" i="3" s="1"/>
  <c r="EX24" i="3"/>
  <c r="B24" i="3"/>
  <c r="FP29" i="3"/>
  <c r="FP15" i="3"/>
  <c r="FP23" i="3"/>
  <c r="FO30" i="3"/>
  <c r="A25" i="5"/>
  <c r="B30" i="3"/>
  <c r="FO24" i="3"/>
  <c r="U32" i="3"/>
  <c r="JW15" i="3"/>
  <c r="JY15" i="3" s="1"/>
  <c r="G30" i="5"/>
  <c r="S35" i="3" s="1"/>
  <c r="S34" i="3"/>
  <c r="H29" i="5"/>
  <c r="D33" i="3"/>
  <c r="JW29" i="3"/>
  <c r="JY29" i="3" s="1"/>
  <c r="FP19" i="3"/>
  <c r="FP18" i="3"/>
  <c r="E24" i="3"/>
  <c r="I29" i="5"/>
  <c r="T33" i="3"/>
  <c r="C20" i="6" l="1"/>
  <c r="D19" i="6"/>
  <c r="B19" i="6"/>
  <c r="A19" i="6" s="1"/>
  <c r="JX30" i="3"/>
  <c r="FP30" i="3"/>
  <c r="EW32" i="3"/>
  <c r="BU31" i="3"/>
  <c r="CE31" i="3"/>
  <c r="BY26" i="3"/>
  <c r="CI26" i="3"/>
  <c r="BY31" i="3"/>
  <c r="CI31" i="3"/>
  <c r="BV25" i="3"/>
  <c r="CF25" i="3"/>
  <c r="BY25" i="3"/>
  <c r="CI25" i="3"/>
  <c r="BU26" i="3"/>
  <c r="CE26" i="3"/>
  <c r="BW25" i="3"/>
  <c r="CG25" i="3"/>
  <c r="BZ31" i="3"/>
  <c r="CJ31" i="3"/>
  <c r="CB25" i="3"/>
  <c r="CL25" i="3"/>
  <c r="CC26" i="3"/>
  <c r="CM26" i="3"/>
  <c r="BZ26" i="3"/>
  <c r="CJ26" i="3"/>
  <c r="CA25" i="3"/>
  <c r="CK25" i="3"/>
  <c r="BW31" i="3"/>
  <c r="CG31" i="3"/>
  <c r="BZ25" i="3"/>
  <c r="CJ25" i="3"/>
  <c r="BV26" i="3"/>
  <c r="CF26" i="3"/>
  <c r="CA26" i="3"/>
  <c r="CK26" i="3"/>
  <c r="CD26" i="3"/>
  <c r="CN26" i="3"/>
  <c r="CD25" i="3"/>
  <c r="CN25" i="3"/>
  <c r="CA31" i="3"/>
  <c r="CK31" i="3"/>
  <c r="CC25" i="3"/>
  <c r="CM25" i="3"/>
  <c r="BW26" i="3"/>
  <c r="CG26" i="3"/>
  <c r="BU25" i="3"/>
  <c r="CE25" i="3"/>
  <c r="BX26" i="3"/>
  <c r="CH26" i="3"/>
  <c r="BT32" i="3"/>
  <c r="BX31" i="3"/>
  <c r="CH31" i="3"/>
  <c r="CC31" i="3"/>
  <c r="CM31" i="3"/>
  <c r="BX25" i="3"/>
  <c r="CH25" i="3"/>
  <c r="CB26" i="3"/>
  <c r="CL26" i="3"/>
  <c r="CD31" i="3"/>
  <c r="CN31" i="3"/>
  <c r="BV31" i="3"/>
  <c r="CB31" i="3"/>
  <c r="AF32" i="3"/>
  <c r="BM32" i="3"/>
  <c r="BS32" i="3"/>
  <c r="BN32" i="3"/>
  <c r="BR32" i="3"/>
  <c r="BK32" i="3"/>
  <c r="BQ32" i="3"/>
  <c r="BL32" i="3"/>
  <c r="BP32" i="3"/>
  <c r="BO32" i="3"/>
  <c r="AD32" i="3"/>
  <c r="Y32" i="3"/>
  <c r="AB32" i="3"/>
  <c r="AA32" i="3"/>
  <c r="AE32" i="3"/>
  <c r="W32" i="3"/>
  <c r="Z32" i="3"/>
  <c r="AC32" i="3"/>
  <c r="X32" i="3"/>
  <c r="EX25" i="3"/>
  <c r="EX26" i="3"/>
  <c r="JX24" i="3"/>
  <c r="F32" i="3"/>
  <c r="EX32" i="3"/>
  <c r="A19" i="5"/>
  <c r="FP24" i="3"/>
  <c r="FO31" i="3"/>
  <c r="T34" i="3"/>
  <c r="I30" i="5"/>
  <c r="T35" i="3" s="1"/>
  <c r="U33" i="3"/>
  <c r="FO26" i="3"/>
  <c r="H30" i="5"/>
  <c r="D35" i="3" s="1"/>
  <c r="D34" i="3"/>
  <c r="E25" i="3"/>
  <c r="B26" i="3"/>
  <c r="A21" i="5"/>
  <c r="A20" i="5"/>
  <c r="B25" i="3"/>
  <c r="E31" i="3"/>
  <c r="E26" i="3"/>
  <c r="JW24" i="3"/>
  <c r="JY24" i="3" s="1"/>
  <c r="A26" i="5"/>
  <c r="B31" i="3"/>
  <c r="FO25" i="3"/>
  <c r="C21" i="6" l="1"/>
  <c r="D20" i="6"/>
  <c r="B20" i="6"/>
  <c r="A20" i="6" s="1"/>
  <c r="EW33" i="3"/>
  <c r="BX32" i="3"/>
  <c r="CH32" i="3"/>
  <c r="CC32" i="3"/>
  <c r="CM32" i="3"/>
  <c r="CD32" i="3"/>
  <c r="CN32" i="3"/>
  <c r="BY32" i="3"/>
  <c r="CI32" i="3"/>
  <c r="BW32" i="3"/>
  <c r="CG32" i="3"/>
  <c r="BT33" i="3"/>
  <c r="BZ32" i="3"/>
  <c r="CJ32" i="3"/>
  <c r="BV32" i="3"/>
  <c r="CF32" i="3"/>
  <c r="CA32" i="3"/>
  <c r="CK32" i="3"/>
  <c r="BU32" i="3"/>
  <c r="CE32" i="3"/>
  <c r="CB32" i="3"/>
  <c r="CL32" i="3"/>
  <c r="BO33" i="3"/>
  <c r="BM33" i="3"/>
  <c r="BN33" i="3"/>
  <c r="BK33" i="3"/>
  <c r="BS33" i="3"/>
  <c r="BP33" i="3"/>
  <c r="BR33" i="3"/>
  <c r="BL33" i="3"/>
  <c r="BQ33" i="3"/>
  <c r="AF33" i="3"/>
  <c r="Y33" i="3"/>
  <c r="AB33" i="3"/>
  <c r="AD33" i="3"/>
  <c r="AE33" i="3"/>
  <c r="W33" i="3"/>
  <c r="Z33" i="3"/>
  <c r="AC33" i="3"/>
  <c r="X33" i="3"/>
  <c r="AA33" i="3"/>
  <c r="JX31" i="3"/>
  <c r="JX26" i="3"/>
  <c r="JX25" i="3"/>
  <c r="F33" i="3"/>
  <c r="EX33" i="3"/>
  <c r="FP26" i="3"/>
  <c r="FP25" i="3"/>
  <c r="FP31" i="3"/>
  <c r="JW26" i="3"/>
  <c r="JY26" i="3" s="1"/>
  <c r="FO32" i="3"/>
  <c r="A27" i="5"/>
  <c r="B32" i="3"/>
  <c r="E32" i="3"/>
  <c r="U34" i="3"/>
  <c r="JW25" i="3"/>
  <c r="JY25" i="3" s="1"/>
  <c r="U35" i="3"/>
  <c r="JW31" i="3"/>
  <c r="JY31" i="3" s="1"/>
  <c r="C22" i="6" l="1"/>
  <c r="D21" i="6"/>
  <c r="B21" i="6"/>
  <c r="A21" i="6" s="1"/>
  <c r="EW35" i="3"/>
  <c r="EW34" i="3"/>
  <c r="CA33" i="3"/>
  <c r="CK33" i="3"/>
  <c r="BY33" i="3"/>
  <c r="CI33" i="3"/>
  <c r="BV33" i="3"/>
  <c r="CF33" i="3"/>
  <c r="CB33" i="3"/>
  <c r="CL33" i="3"/>
  <c r="BW33" i="3"/>
  <c r="CG33" i="3"/>
  <c r="BZ33" i="3"/>
  <c r="CJ33" i="3"/>
  <c r="CC33" i="3"/>
  <c r="CM33" i="3"/>
  <c r="CD33" i="3"/>
  <c r="CN33" i="3"/>
  <c r="BU33" i="3"/>
  <c r="CE33" i="3"/>
  <c r="BT35" i="3"/>
  <c r="BT34" i="3"/>
  <c r="BX33" i="3"/>
  <c r="CH33" i="3"/>
  <c r="BS35" i="3"/>
  <c r="BK35" i="3"/>
  <c r="BR35" i="3"/>
  <c r="BQ35" i="3"/>
  <c r="BP35" i="3"/>
  <c r="BL35" i="3"/>
  <c r="BO35" i="3"/>
  <c r="BN35" i="3"/>
  <c r="AF35" i="3"/>
  <c r="BM35" i="3"/>
  <c r="BQ34" i="3"/>
  <c r="BM34" i="3"/>
  <c r="BP34" i="3"/>
  <c r="BK34" i="3"/>
  <c r="BO34" i="3"/>
  <c r="BN34" i="3"/>
  <c r="CH34" i="3" s="1"/>
  <c r="BL34" i="3"/>
  <c r="BS34" i="3"/>
  <c r="AF34" i="3"/>
  <c r="BR34" i="3"/>
  <c r="AE35" i="3"/>
  <c r="W35" i="3"/>
  <c r="Z35" i="3"/>
  <c r="AC35" i="3"/>
  <c r="X35" i="3"/>
  <c r="AA35" i="3"/>
  <c r="AD35" i="3"/>
  <c r="AB35" i="3"/>
  <c r="Y35" i="3"/>
  <c r="AB34" i="3"/>
  <c r="AE34" i="3"/>
  <c r="W34" i="3"/>
  <c r="Y34" i="3"/>
  <c r="Z34" i="3"/>
  <c r="AC34" i="3"/>
  <c r="X34" i="3"/>
  <c r="AA34" i="3"/>
  <c r="AD34" i="3"/>
  <c r="JX32" i="3"/>
  <c r="E33" i="3"/>
  <c r="JW33" i="3" s="1"/>
  <c r="JY33" i="3" s="1"/>
  <c r="F34" i="3"/>
  <c r="EX34" i="3"/>
  <c r="F35" i="3"/>
  <c r="EX35" i="3"/>
  <c r="FP32" i="3"/>
  <c r="FO33" i="3"/>
  <c r="JW32" i="3"/>
  <c r="JY32" i="3" s="1"/>
  <c r="A28" i="5"/>
  <c r="B33" i="3"/>
  <c r="C23" i="6" l="1"/>
  <c r="D22" i="6"/>
  <c r="B22" i="6"/>
  <c r="A22" i="6" s="1"/>
  <c r="BY34" i="3"/>
  <c r="CI34" i="3"/>
  <c r="BY35" i="3"/>
  <c r="CI35" i="3"/>
  <c r="BU34" i="3"/>
  <c r="CE34" i="3"/>
  <c r="BV35" i="3"/>
  <c r="CF35" i="3"/>
  <c r="BZ34" i="3"/>
  <c r="CJ34" i="3"/>
  <c r="BZ35" i="3"/>
  <c r="CJ35" i="3"/>
  <c r="CD34" i="3"/>
  <c r="CN34" i="3"/>
  <c r="CB34" i="3"/>
  <c r="CL34" i="3"/>
  <c r="BW34" i="3"/>
  <c r="CG34" i="3"/>
  <c r="CA35" i="3"/>
  <c r="CK35" i="3"/>
  <c r="BX35" i="3"/>
  <c r="CH35" i="3"/>
  <c r="CA34" i="3"/>
  <c r="CK34" i="3"/>
  <c r="CB35" i="3"/>
  <c r="CL35" i="3"/>
  <c r="CD35" i="3"/>
  <c r="CN35" i="3"/>
  <c r="CC34" i="3"/>
  <c r="CM34" i="3"/>
  <c r="BW35" i="3"/>
  <c r="CG35" i="3"/>
  <c r="BU35" i="3"/>
  <c r="CE35" i="3"/>
  <c r="BV34" i="3"/>
  <c r="CF34" i="3"/>
  <c r="CC35" i="3"/>
  <c r="CM35" i="3"/>
  <c r="BX34" i="3"/>
  <c r="FP33" i="3"/>
  <c r="JX33" i="3"/>
  <c r="E35" i="3"/>
  <c r="JW35" i="3" s="1"/>
  <c r="JY35" i="3" s="1"/>
  <c r="FO34" i="3"/>
  <c r="FO35" i="3"/>
  <c r="A29" i="5"/>
  <c r="B34" i="3"/>
  <c r="E34" i="3"/>
  <c r="A30" i="5"/>
  <c r="B35" i="3"/>
  <c r="B23" i="6" l="1"/>
  <c r="A23" i="6" s="1"/>
  <c r="D23" i="6"/>
  <c r="FP35" i="3"/>
  <c r="JX34" i="3"/>
  <c r="JX35" i="3"/>
  <c r="FP34" i="3"/>
  <c r="JW34" i="3"/>
  <c r="JY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W1" authorId="0" shapeId="0" xr:uid="{00000000-0006-0000-0200-000001000000}">
      <text>
        <r>
          <rPr>
            <sz val="11"/>
            <color rgb="FF000000"/>
            <rFont val="Calibri"/>
            <family val="2"/>
            <charset val="1"/>
          </rPr>
          <t xml:space="preserve">Author:
</t>
        </r>
        <r>
          <rPr>
            <sz val="11"/>
            <color rgb="FF000000"/>
            <rFont val="Calibri"/>
            <family val="2"/>
            <charset val="1"/>
          </rPr>
          <t>Shouldbe propagated to headers</t>
        </r>
      </text>
    </comment>
    <comment ref="AG1" authorId="0" shapeId="0" xr:uid="{00000000-0006-0000-0200-000002000000}">
      <text>
        <r>
          <rPr>
            <sz val="11"/>
            <color rgb="FF000000"/>
            <rFont val="Calibri"/>
            <family val="2"/>
            <charset val="1"/>
          </rPr>
          <t xml:space="preserve">Author:
</t>
        </r>
        <r>
          <rPr>
            <sz val="11"/>
            <color rgb="FF000000"/>
            <rFont val="Calibri"/>
            <family val="2"/>
            <charset val="1"/>
          </rPr>
          <t>Should be propagated to headers for DRS</t>
        </r>
      </text>
    </comment>
    <comment ref="AQ1" authorId="0" shapeId="0" xr:uid="{00000000-0006-0000-0200-000003000000}">
      <text>
        <r>
          <rPr>
            <sz val="11"/>
            <color rgb="FF000000"/>
            <rFont val="Calibri"/>
            <family val="2"/>
            <charset val="1"/>
          </rPr>
          <t xml:space="preserve">Author:
</t>
        </r>
        <r>
          <rPr>
            <sz val="11"/>
            <color rgb="FF000000"/>
            <rFont val="Calibri"/>
            <family val="2"/>
            <charset val="1"/>
          </rPr>
          <t>Should be propagated to headers for DRS</t>
        </r>
      </text>
    </comment>
    <comment ref="BA1" authorId="0" shapeId="0" xr:uid="{00000000-0006-0000-0200-000004000000}">
      <text>
        <r>
          <rPr>
            <sz val="11"/>
            <color rgb="FF000000"/>
            <rFont val="Calibri"/>
            <family val="2"/>
            <charset val="1"/>
          </rPr>
          <t>Author:
Should be propagated to headers for DRS</t>
        </r>
      </text>
    </comment>
    <comment ref="BK1" authorId="0" shapeId="0" xr:uid="{00000000-0006-0000-0200-000005000000}">
      <text>
        <r>
          <rPr>
            <sz val="11"/>
            <color rgb="FF000000"/>
            <rFont val="Calibri"/>
            <family val="2"/>
            <charset val="1"/>
          </rPr>
          <t>Author:
Useful for development, does not need to be in the online database or propagated to headers.</t>
        </r>
      </text>
    </comment>
    <comment ref="BU1" authorId="0" shapeId="0" xr:uid="{00000000-0006-0000-0200-000006000000}">
      <text>
        <r>
          <rPr>
            <sz val="11"/>
            <color rgb="FF000000"/>
            <rFont val="Calibri"/>
            <family val="2"/>
            <charset val="1"/>
          </rPr>
          <t xml:space="preserve">Author:
</t>
        </r>
        <r>
          <rPr>
            <sz val="11"/>
            <color rgb="FF000000"/>
            <rFont val="Calibri"/>
            <family val="2"/>
            <charset val="1"/>
          </rPr>
          <t>Useful for development, should be propagated to headers.</t>
        </r>
      </text>
    </comment>
    <comment ref="CE1" authorId="0" shapeId="0" xr:uid="{00000000-0006-0000-0200-000007000000}">
      <text>
        <r>
          <rPr>
            <sz val="11"/>
            <color rgb="FF000000"/>
            <rFont val="Calibri"/>
            <family val="2"/>
            <charset val="1"/>
          </rPr>
          <t xml:space="preserve">Author:
</t>
        </r>
        <r>
          <rPr>
            <sz val="11"/>
            <color rgb="FF000000"/>
            <rFont val="Calibri"/>
            <family val="2"/>
            <charset val="1"/>
          </rPr>
          <t>Useful for development, should be propagated to headers.</t>
        </r>
      </text>
    </comment>
    <comment ref="CO1" authorId="0" shapeId="0" xr:uid="{00000000-0006-0000-0200-000008000000}">
      <text>
        <r>
          <rPr>
            <sz val="11"/>
            <color rgb="FF000000"/>
            <rFont val="Calibri"/>
            <family val="2"/>
            <charset val="1"/>
          </rPr>
          <t xml:space="preserve">Author:
</t>
        </r>
        <r>
          <rPr>
            <sz val="11"/>
            <color rgb="FF000000"/>
            <rFont val="Calibri"/>
            <family val="2"/>
            <charset val="1"/>
          </rPr>
          <t>Should be propagated to headers for DRS</t>
        </r>
      </text>
    </comment>
    <comment ref="EW1" authorId="1" shapeId="0" xr:uid="{00000000-0006-0000-0200-000009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X1" authorId="1" shapeId="0" xr:uid="{00000000-0006-0000-0200-00000A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Y1" authorId="0" shapeId="0" xr:uid="{00000000-0006-0000-0200-00000B000000}">
      <text>
        <r>
          <rPr>
            <sz val="11"/>
            <color rgb="FF000000"/>
            <rFont val="Calibri"/>
            <family val="2"/>
            <charset val="1"/>
          </rPr>
          <t xml:space="preserve">Author:
</t>
        </r>
        <r>
          <rPr>
            <sz val="11"/>
            <color rgb="FF000000"/>
            <rFont val="Calibri"/>
            <family val="2"/>
            <charset val="1"/>
          </rPr>
          <t>The x, y piezo ratios should be in the online DB, at least for the metrology. They do not need to be propagated to headers.</t>
        </r>
      </text>
    </comment>
    <comment ref="FA1" authorId="0" shapeId="0" xr:uid="{00000000-0006-0000-0200-00000C000000}">
      <text>
        <r>
          <rPr>
            <sz val="11"/>
            <color rgb="FF000000"/>
            <rFont val="Calibri"/>
            <family val="2"/>
            <charset val="1"/>
          </rPr>
          <t xml:space="preserve">Author:
</t>
        </r>
        <r>
          <rPr>
            <sz val="11"/>
            <color rgb="FF000000"/>
            <rFont val="Calibri"/>
            <family val="2"/>
            <charset val="1"/>
          </rPr>
          <t xml:space="preserve">All lamp max fluxs for standard settings should be in the online DB. They do not need to be propagated to headers (the headers will contain the exposure time and baffle setting actually used).
</t>
        </r>
        <r>
          <rPr>
            <sz val="11"/>
            <color rgb="FF000000"/>
            <rFont val="Calibri"/>
            <family val="2"/>
            <charset val="1"/>
          </rPr>
          <t xml:space="preserve">
</t>
        </r>
        <r>
          <rPr>
            <sz val="11"/>
            <color rgb="FF000000"/>
            <rFont val="Calibri"/>
            <family val="2"/>
            <charset val="1"/>
          </rPr>
          <t>The filling of these columns is part of the PAE test activities described in section 10.1.4 of the PAE Test Plan. In fact it would probably be better to fill these columns with ADU/s (for the brightest part of the spectrum that appears in the standard setting) because this would provide better compatibility with (and easier reuse of)  the oCRIRES ICS. [it has now been done this way]</t>
        </r>
      </text>
    </comment>
    <comment ref="FN1" authorId="0" shapeId="0" xr:uid="{00000000-0006-0000-0200-00000D000000}">
      <text>
        <r>
          <rPr>
            <sz val="11"/>
            <color rgb="FF000000"/>
            <rFont val="Calibri"/>
            <family val="2"/>
            <charset val="1"/>
          </rPr>
          <t xml:space="preserve">Author:
</t>
        </r>
        <r>
          <rPr>
            <sz val="11"/>
            <color rgb="FF000000"/>
            <rFont val="Calibri"/>
            <family val="2"/>
            <charset val="1"/>
          </rPr>
          <t>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Q1" authorId="1" shapeId="0" xr:uid="{00000000-0006-0000-0200-00000E000000}">
      <text>
        <r>
          <rPr>
            <b/>
            <sz val="10"/>
            <color rgb="FF000000"/>
            <rFont val="Calibri"/>
            <family val="2"/>
          </rPr>
          <t>bristowp:</t>
        </r>
        <r>
          <rPr>
            <sz val="10"/>
            <color rgb="FF000000"/>
            <rFont val="Calibri"/>
            <family val="2"/>
          </rPr>
          <t xml:space="preserve">
</t>
        </r>
        <r>
          <rPr>
            <sz val="10"/>
            <color rgb="FF000000"/>
            <rFont val="Calibri"/>
            <family val="2"/>
          </rPr>
          <t>I have allowed for up to 10 spectral features from each source in each setting. In practise we will probably only use 2-5 from the ES source and 2 from the MF source.</t>
        </r>
      </text>
    </comment>
    <comment ref="JW1" authorId="1" shapeId="0" xr:uid="{2E6D998F-3FFE-7B43-8BBB-116A3DE653AC}">
      <text>
        <r>
          <rPr>
            <b/>
            <sz val="10"/>
            <color rgb="FF000000"/>
            <rFont val="Tahoma"/>
            <family val="2"/>
          </rPr>
          <t>bristowp:</t>
        </r>
        <r>
          <rPr>
            <sz val="10"/>
            <color rgb="FF000000"/>
            <rFont val="Tahoma"/>
            <family val="2"/>
          </rPr>
          <t xml:space="preserve">
</t>
        </r>
        <r>
          <rPr>
            <sz val="10"/>
            <color rgb="FF000000"/>
            <rFont val="Tahoma"/>
            <family val="2"/>
          </rPr>
          <t>This varies slowly with echelle grating angle and not at all with echelle order. For most purposes a value of 2775pix/deg can be safely used. This is similar to the value that one calculates for specular reflection (2932pix/deg)</t>
        </r>
      </text>
    </comment>
    <comment ref="JY1" authorId="1" shapeId="0" xr:uid="{F8E2CF20-C49E-8446-8A83-CF8E54B49CA7}">
      <text>
        <r>
          <rPr>
            <b/>
            <sz val="10"/>
            <color rgb="FF000000"/>
            <rFont val="Tahoma"/>
            <family val="2"/>
          </rPr>
          <t>bristowp:</t>
        </r>
        <r>
          <rPr>
            <sz val="10"/>
            <color rgb="FF000000"/>
            <rFont val="Tahoma"/>
            <family val="2"/>
          </rPr>
          <t xml:space="preserve">
</t>
        </r>
        <r>
          <rPr>
            <sz val="10"/>
            <color rgb="FF000000"/>
            <rFont val="Tahoma"/>
            <family val="2"/>
          </rPr>
          <t>This varies slowly with echelle grating angle and not at all with echelle order. For most purposes a value of 2775pix/deg can be safely used. This is similar to the value that one calculates for specular reflection (2932pix/deg)</t>
        </r>
      </text>
    </comment>
    <comment ref="JZ1" authorId="0" shapeId="0" xr:uid="{502EF535-7E74-0A42-A984-1B984AB2E754}">
      <text>
        <r>
          <rPr>
            <sz val="11"/>
            <color rgb="FF000000"/>
            <rFont val="Calibri"/>
            <family val="2"/>
            <charset val="1"/>
          </rPr>
          <t xml:space="preserve">Author:
</t>
        </r>
        <r>
          <rPr>
            <sz val="11"/>
            <color rgb="FF000000"/>
            <rFont val="Calibri"/>
            <family val="2"/>
            <charset val="1"/>
          </rPr>
          <t>Should be propagated to headers for DRS</t>
        </r>
      </text>
    </comment>
    <comment ref="KJ1" authorId="0" shapeId="0" xr:uid="{96D0C94E-157C-4C4B-9ACC-260888945DA1}">
      <text>
        <r>
          <rPr>
            <sz val="11"/>
            <color rgb="FF000000"/>
            <rFont val="Calibri"/>
            <family val="2"/>
            <charset val="1"/>
          </rPr>
          <t xml:space="preserve">Author:
</t>
        </r>
        <r>
          <rPr>
            <sz val="11"/>
            <color rgb="FF000000"/>
            <rFont val="Calibri"/>
            <family val="2"/>
            <charset val="1"/>
          </rPr>
          <t>Should be propagated to headers for DRS</t>
        </r>
      </text>
    </comment>
    <comment ref="KT1" authorId="0" shapeId="0" xr:uid="{E405E4BD-C3D6-7449-9F42-3160546BE547}">
      <text>
        <r>
          <rPr>
            <sz val="11"/>
            <color rgb="FF000000"/>
            <rFont val="Calibri"/>
            <family val="2"/>
            <charset val="1"/>
          </rPr>
          <t>Author:
Should be propagated to headers for DRS</t>
        </r>
      </text>
    </comment>
    <comment ref="D2" authorId="0" shapeId="0" xr:uid="{00000000-0006-0000-0200-00000F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E2" authorId="0" shapeId="0" xr:uid="{00000000-0006-0000-0200-000010000000}">
      <text>
        <r>
          <rPr>
            <sz val="11"/>
            <color rgb="FF000000"/>
            <rFont val="Calibri"/>
            <family val="2"/>
            <charset val="1"/>
          </rPr>
          <t xml:space="preserve">Author:
</t>
        </r>
        <r>
          <rPr>
            <sz val="11"/>
            <color rgb="FF000000"/>
            <rFont val="Calibri"/>
            <family val="2"/>
            <charset val="1"/>
          </rPr>
          <t xml:space="preserve">Useful parameter for quick interpreatation of data. </t>
        </r>
      </text>
    </comment>
    <comment ref="K2" authorId="1" shapeId="0" xr:uid="{00000000-0006-0000-0200-000011000000}">
      <text>
        <r>
          <rPr>
            <b/>
            <sz val="10"/>
            <color rgb="FF000000"/>
            <rFont val="Calibri"/>
            <family val="2"/>
          </rPr>
          <t>bristowp:</t>
        </r>
        <r>
          <rPr>
            <sz val="10"/>
            <color rgb="FF000000"/>
            <rFont val="Calibri"/>
            <family val="2"/>
          </rPr>
          <t xml:space="preserve">
</t>
        </r>
        <r>
          <rPr>
            <sz val="10"/>
            <color rgb="FF000000"/>
            <rFont val="Calibri"/>
            <family val="2"/>
          </rPr>
          <t xml:space="preserve">Only OSF is here.
</t>
        </r>
        <r>
          <rPr>
            <sz val="10"/>
            <color rgb="FF000000"/>
            <rFont val="Calibri"/>
            <family val="2"/>
          </rPr>
          <t>SV filter setting is not part of this table because it is not uniquely determined by the wavelength setting.</t>
        </r>
      </text>
    </comment>
    <comment ref="O2" authorId="1" shapeId="0" xr:uid="{00000000-0006-0000-0200-000012000000}">
      <text>
        <r>
          <rPr>
            <b/>
            <sz val="10"/>
            <color rgb="FF000000"/>
            <rFont val="Calibri"/>
            <family val="2"/>
          </rPr>
          <t>bristowp:</t>
        </r>
        <r>
          <rPr>
            <sz val="10"/>
            <color rgb="FF000000"/>
            <rFont val="Calibri"/>
            <family val="2"/>
          </rPr>
          <t xml:space="preserve">
</t>
        </r>
        <r>
          <rPr>
            <sz val="10"/>
            <color rgb="FF000000"/>
            <rFont val="Calibri"/>
            <family val="2"/>
          </rPr>
          <t xml:space="preserve">Only OSF is here.
</t>
        </r>
        <r>
          <rPr>
            <sz val="10"/>
            <color rgb="FF000000"/>
            <rFont val="Calibri"/>
            <family val="2"/>
          </rPr>
          <t>SV filter setting is not part of this table because it is not uniquely determined by the wavelength setting.</t>
        </r>
      </text>
    </comment>
    <comment ref="M3" authorId="0" shapeId="0" xr:uid="{00000000-0006-0000-0200-000013000000}">
      <text>
        <r>
          <rPr>
            <sz val="11"/>
            <color rgb="FF000000"/>
            <rFont val="Calibri"/>
            <family val="2"/>
            <charset val="1"/>
          </rPr>
          <t xml:space="preserve">Author:
</t>
        </r>
        <r>
          <rPr>
            <sz val="11"/>
            <color rgb="FF000000"/>
            <rFont val="Calibri"/>
            <family val="2"/>
            <charset val="1"/>
          </rPr>
          <t>was in um for oCRIRES</t>
        </r>
      </text>
    </comment>
    <comment ref="FQ5" authorId="0" shapeId="0" xr:uid="{00000000-0006-0000-0200-000014000000}">
      <text>
        <r>
          <rPr>
            <sz val="11"/>
            <color rgb="FF000000"/>
            <rFont val="Calibri"/>
            <family val="2"/>
            <charset val="1"/>
          </rPr>
          <t>Author:
All of the MetroID_ES[ES/MF][N] are marked as new here because oCRIRES did not record them</t>
        </r>
      </text>
    </comment>
    <comment ref="FR5" authorId="0" shapeId="0" xr:uid="{00000000-0006-0000-0200-000015000000}">
      <text>
        <r>
          <rPr>
            <sz val="11"/>
            <color rgb="FF000000"/>
            <rFont val="Calibri"/>
            <family val="2"/>
            <charset val="1"/>
          </rPr>
          <t>Author:
All of the MetroWav[ES/MF][N] are marked as new here because oCRIRES did not record them</t>
        </r>
      </text>
    </comment>
    <comment ref="FS5" authorId="0" shapeId="0" xr:uid="{00000000-0006-0000-0200-000016000000}">
      <text>
        <r>
          <rPr>
            <sz val="11"/>
            <color rgb="FF000000"/>
            <rFont val="Calibri"/>
            <family val="2"/>
            <charset val="1"/>
          </rPr>
          <t>Author:
All of the MetroPos[ES/MF][N]D are marked as new here because oCRIRES did not record the detector number (instead x took values up to 4096)</t>
        </r>
      </text>
    </comment>
    <comment ref="GR5" authorId="0" shapeId="0" xr:uid="{00000000-0006-0000-0200-000017000000}">
      <text>
        <r>
          <rPr>
            <sz val="11"/>
            <color rgb="FF000000"/>
            <rFont val="Calibri"/>
            <family val="2"/>
            <charset val="1"/>
          </rPr>
          <t>Author:
MetroPosES5x onwards are maked as new here because for oCRIRES only 4 features were alllowed for</t>
        </r>
      </text>
    </comment>
    <comment ref="GT5" authorId="0" shapeId="0" xr:uid="{00000000-0006-0000-0200-000018000000}">
      <text>
        <r>
          <rPr>
            <sz val="11"/>
            <color rgb="FF000000"/>
            <rFont val="Calibri"/>
            <family val="2"/>
            <charset val="1"/>
          </rPr>
          <t>Author:
MetroPosES5y onwards are maked as new here because for oCRIRES only 4 features were alllowed for</t>
        </r>
      </text>
    </comment>
    <comment ref="IV5" authorId="0" shapeId="0" xr:uid="{00000000-0006-0000-0200-000019000000}">
      <text>
        <r>
          <rPr>
            <sz val="11"/>
            <color rgb="FF000000"/>
            <rFont val="Calibri"/>
            <family val="2"/>
            <charset val="1"/>
          </rPr>
          <t xml:space="preserve">Author:
</t>
        </r>
        <r>
          <rPr>
            <sz val="11"/>
            <color rgb="FF000000"/>
            <rFont val="Calibri"/>
            <family val="2"/>
            <charset val="1"/>
          </rPr>
          <t>MetroPosMF5x onwards are maked as new here because for oCRIRES only 4 features were alllowed for</t>
        </r>
      </text>
    </comment>
    <comment ref="IW5" authorId="0" shapeId="0" xr:uid="{00000000-0006-0000-0200-00001A000000}">
      <text>
        <r>
          <rPr>
            <sz val="11"/>
            <color rgb="FF000000"/>
            <rFont val="Calibri"/>
            <family val="2"/>
            <charset val="1"/>
          </rPr>
          <t xml:space="preserve">Author:
</t>
        </r>
        <r>
          <rPr>
            <sz val="11"/>
            <color rgb="FF000000"/>
            <rFont val="Calibri"/>
            <family val="2"/>
            <charset val="1"/>
          </rPr>
          <t>MetroPosMF5y onwards are maked as new here because for oCRIRES only 4 features were alllowed for</t>
        </r>
      </text>
    </comment>
    <comment ref="D6" authorId="0" shapeId="0" xr:uid="{00000000-0006-0000-0200-00001B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H6" authorId="0" shapeId="0" xr:uid="{00000000-0006-0000-0200-00001C000000}">
      <text>
        <r>
          <rPr>
            <sz val="11"/>
            <color rgb="FF000000"/>
            <rFont val="Calibri"/>
            <family val="2"/>
            <charset val="1"/>
          </rPr>
          <t>The HKW would be INS.GRAT2.ENC, however we do no t want the value from this table (the requested) written to the header, but the actual value achieved. Hence this field is empty to indicate that there is nothing to be written to the header here.</t>
        </r>
      </text>
    </comment>
    <comment ref="J6" authorId="1" shapeId="0" xr:uid="{84BBBCFB-AE96-974E-88F7-B92B93799F01}">
      <text>
        <r>
          <rPr>
            <b/>
            <sz val="10"/>
            <color rgb="FF000000"/>
            <rFont val="Tahoma"/>
            <family val="2"/>
          </rPr>
          <t>bristowp:</t>
        </r>
        <r>
          <rPr>
            <sz val="10"/>
            <color rgb="FF000000"/>
            <rFont val="Tahoma"/>
            <family val="2"/>
          </rPr>
          <t xml:space="preserve">
</t>
        </r>
        <r>
          <rPr>
            <sz val="10"/>
            <color rgb="FF000000"/>
            <rFont val="Calibri"/>
            <family val="2"/>
          </rPr>
          <t xml:space="preserve">The HKW would be INS.FILT1.ENC, however we do no t want the value from this table (the requested) written to the header, but the actual value achieved. Hence this field is empty to indicate that there is nothing to be written to the header here.
</t>
        </r>
      </text>
    </comment>
    <comment ref="L6" authorId="1" shapeId="0" xr:uid="{D655A4A0-0CA2-7644-9254-7E30BCF6B594}">
      <text>
        <r>
          <rPr>
            <b/>
            <sz val="10"/>
            <color rgb="FF000000"/>
            <rFont val="Tahoma"/>
            <family val="2"/>
          </rPr>
          <t>bristowp:</t>
        </r>
        <r>
          <rPr>
            <sz val="10"/>
            <color rgb="FF000000"/>
            <rFont val="Tahoma"/>
            <family val="2"/>
          </rPr>
          <t xml:space="preserve">
</t>
        </r>
        <r>
          <rPr>
            <sz val="10"/>
            <color rgb="FF000000"/>
            <rFont val="Calibri"/>
            <family val="2"/>
          </rPr>
          <t xml:space="preserve">The HKW would be INS.FILT2.ENC, however we do no t want the value from this table (the requested) written to the header, but the actual value achieved. Hence this field is empty to indicate that there is nothing to be written to the header here.
</t>
        </r>
      </text>
    </comment>
    <comment ref="M6" authorId="1" shapeId="0" xr:uid="{3C42ECF4-ADE6-8447-BA11-9325E2404FE9}">
      <text>
        <r>
          <rPr>
            <b/>
            <sz val="10"/>
            <color rgb="FF000000"/>
            <rFont val="Tahoma"/>
            <family val="2"/>
          </rPr>
          <t>bristowp:</t>
        </r>
        <r>
          <rPr>
            <sz val="10"/>
            <color rgb="FF000000"/>
            <rFont val="Calibri"/>
            <family val="2"/>
          </rPr>
          <t xml:space="preserve">
</t>
        </r>
        <r>
          <rPr>
            <sz val="18"/>
            <color rgb="FF000000"/>
            <rFont val="Calibri"/>
            <family val="2"/>
          </rPr>
          <t>The HKW would be INS.PIEZO1.VAL,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N6" authorId="1" shapeId="0" xr:uid="{75BA8D88-A618-7142-8BCB-7C45247F57D2}">
      <text>
        <r>
          <rPr>
            <b/>
            <sz val="10"/>
            <color rgb="FF000000"/>
            <rFont val="Tahoma"/>
            <family val="2"/>
          </rPr>
          <t>bristowp:</t>
        </r>
        <r>
          <rPr>
            <sz val="10"/>
            <color rgb="FF000000"/>
            <rFont val="Tahoma"/>
            <family val="2"/>
          </rPr>
          <t xml:space="preserve">
</t>
        </r>
        <r>
          <rPr>
            <sz val="18"/>
            <color rgb="FF000000"/>
            <rFont val="Calibri"/>
            <family val="2"/>
          </rPr>
          <t>The HKW would be INS.PIEZO2.VAL,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P6" authorId="1" shapeId="0" xr:uid="{E356D18A-3F81-CC44-BC23-C4B17ED66E03}">
      <text>
        <r>
          <rPr>
            <b/>
            <sz val="10"/>
            <color rgb="FF000000"/>
            <rFont val="Tahoma"/>
            <family val="2"/>
          </rPr>
          <t>bristowp:</t>
        </r>
        <r>
          <rPr>
            <sz val="10"/>
            <color rgb="FF000000"/>
            <rFont val="Tahoma"/>
            <family val="2"/>
          </rPr>
          <t xml:space="preserve">
</t>
        </r>
        <r>
          <rPr>
            <sz val="10"/>
            <color rgb="FF000000"/>
            <rFont val="Calibri"/>
            <family val="2"/>
          </rPr>
          <t xml:space="preserve">The HKW would be INS.ROT.ENC, however we do no t want the value from this table (the requested) written to the header, but the actual value achieved. Hence this field is empty to indicate that there is nothing to be written to the header here.
</t>
        </r>
      </text>
    </comment>
    <comment ref="R6" authorId="0" shapeId="0" xr:uid="{00000000-0006-0000-0200-00001D000000}">
      <text>
        <r>
          <rPr>
            <sz val="18"/>
            <color rgb="FF000000"/>
            <rFont val="Calibri"/>
            <family val="2"/>
          </rPr>
          <t>The HKW would be INS.GRAT1.ENC, however we do no t want the value from this table (the requested) written to the header, but the actual value achieved. Hence this field is empty to indicate that there is nothing to be written to the header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B2" authorId="0" shapeId="0" xr:uid="{00000000-0006-0000-0300-000001000000}">
      <text>
        <r>
          <rPr>
            <sz val="11"/>
            <color rgb="FF000000"/>
            <rFont val="Calibri"/>
            <family val="2"/>
            <charset val="1"/>
          </rPr>
          <t xml:space="preserve">Author:
</t>
        </r>
        <r>
          <rPr>
            <sz val="11"/>
            <color rgb="FF000000"/>
            <rFont val="Calibri"/>
            <family val="2"/>
            <charset val="1"/>
          </rPr>
          <t xml:space="preserve">Deviation from the design value of 100pix (1.8mm) is allowed for in cells F4 and J4
</t>
        </r>
      </text>
    </comment>
    <comment ref="R2" authorId="1" shapeId="0" xr:uid="{1D3ABDA1-263E-CD48-A54C-6122E0646449}">
      <text>
        <r>
          <rPr>
            <b/>
            <sz val="10"/>
            <color rgb="FF000000"/>
            <rFont val="Tahoma"/>
            <family val="2"/>
          </rPr>
          <t>bristowp:</t>
        </r>
        <r>
          <rPr>
            <sz val="10"/>
            <color rgb="FF000000"/>
            <rFont val="Tahoma"/>
            <family val="2"/>
          </rPr>
          <t xml:space="preserve">
</t>
        </r>
        <r>
          <rPr>
            <sz val="10"/>
            <color rgb="FF000000"/>
            <rFont val="Tahoma"/>
            <family val="2"/>
          </rPr>
          <t>Each band has a different zeropoint presumably due to slight relative tilts of the XDGs. Within a band the zeropoint is the same.</t>
        </r>
      </text>
    </comment>
    <comment ref="AC2" authorId="1" shapeId="0" xr:uid="{8A2E113E-866B-C94A-B6E8-E6B6C212A37A}">
      <text>
        <r>
          <rPr>
            <b/>
            <sz val="10"/>
            <color rgb="FF000000"/>
            <rFont val="Tahoma"/>
            <family val="2"/>
          </rPr>
          <t>bristowp:</t>
        </r>
        <r>
          <rPr>
            <sz val="10"/>
            <color rgb="FF000000"/>
            <rFont val="Tahoma"/>
            <family val="2"/>
          </rPr>
          <t xml:space="preserve">
</t>
        </r>
        <r>
          <rPr>
            <sz val="10"/>
            <color rgb="FF000000"/>
            <rFont val="Calibri"/>
            <family val="2"/>
          </rPr>
          <t xml:space="preserve">Could improve the accuracy here by introducing a specific angle for each detector.
</t>
        </r>
      </text>
    </comment>
    <comment ref="AD2" authorId="1" shapeId="0" xr:uid="{63F12A2F-6724-4D46-807E-207EA07F7656}">
      <text>
        <r>
          <rPr>
            <b/>
            <sz val="10"/>
            <color rgb="FF000000"/>
            <rFont val="Tahoma"/>
            <family val="2"/>
          </rPr>
          <t>bristowp:</t>
        </r>
        <r>
          <rPr>
            <sz val="10"/>
            <color rgb="FF000000"/>
            <rFont val="Tahoma"/>
            <family val="2"/>
          </rPr>
          <t xml:space="preserve">
</t>
        </r>
        <r>
          <rPr>
            <sz val="10"/>
            <color rgb="FF000000"/>
            <rFont val="Calibri"/>
            <family val="2"/>
          </rPr>
          <t xml:space="preserve">Unfortunately this is not at all well known, the value chosen minimises the dependence between  y-co-ord and derived incident angle
</t>
        </r>
        <r>
          <rPr>
            <sz val="10"/>
            <color rgb="FF000000"/>
            <rFont val="Tahoma"/>
            <family val="2"/>
          </rPr>
          <t xml:space="preserve">
</t>
        </r>
        <r>
          <rPr>
            <sz val="10"/>
            <color rgb="FF000000"/>
            <rFont val="Tahoma"/>
            <family val="2"/>
          </rPr>
          <t>PROBALY IT DEPENDS UPON THE XDG, THIS VALUE WAS CALCULATED FOR K AND MAY NOT APPLY TO THE OTHERS</t>
        </r>
      </text>
    </comment>
    <comment ref="A3" authorId="0" shapeId="0" xr:uid="{00000000-0006-0000-0300-000002000000}">
      <text>
        <r>
          <rPr>
            <sz val="11"/>
            <color rgb="FF000000"/>
            <rFont val="Calibri"/>
            <family val="2"/>
            <charset val="1"/>
          </rPr>
          <t xml:space="preserve">Author:
</t>
        </r>
        <r>
          <rPr>
            <sz val="11"/>
            <color rgb="FF000000"/>
            <rFont val="Calibri"/>
            <family val="2"/>
            <charset val="1"/>
          </rPr>
          <t xml:space="preserve">NOT actually used. The calculations for each setting are based on the the echelle angles in the standard settings table
</t>
        </r>
      </text>
    </comment>
    <comment ref="E3" authorId="1" shapeId="0" xr:uid="{00000000-0006-0000-0300-000003000000}">
      <text>
        <r>
          <rPr>
            <b/>
            <sz val="10"/>
            <color rgb="FF000000"/>
            <rFont val="Calibri"/>
            <family val="2"/>
          </rPr>
          <t>bristowp:</t>
        </r>
        <r>
          <rPr>
            <sz val="10"/>
            <color rgb="FF000000"/>
            <rFont val="Calibri"/>
            <family val="2"/>
          </rPr>
          <t xml:space="preserve">
</t>
        </r>
        <r>
          <rPr>
            <sz val="10"/>
            <color rgb="FF000000"/>
            <rFont val="Calibri"/>
            <family val="2"/>
          </rPr>
          <t>Elsewhere EOl uses a value of 1480nm</t>
        </r>
      </text>
    </comment>
    <comment ref="M3" authorId="1" shapeId="0" xr:uid="{00000000-0006-0000-0300-000006000000}">
      <text>
        <r>
          <rPr>
            <b/>
            <sz val="10"/>
            <color rgb="FF000000"/>
            <rFont val="Calibri"/>
            <family val="2"/>
          </rPr>
          <t>bristowp:</t>
        </r>
        <r>
          <rPr>
            <sz val="10"/>
            <color rgb="FF000000"/>
            <rFont val="Calibri"/>
            <family val="2"/>
          </rPr>
          <t xml:space="preserve">
</t>
        </r>
        <r>
          <rPr>
            <sz val="10"/>
            <color rgb="FF000000"/>
            <rFont val="Calibri"/>
            <family val="2"/>
          </rPr>
          <t>Elsewhere EOl uses a value of 3.23deg</t>
        </r>
      </text>
    </comment>
    <comment ref="Q3" authorId="0" shapeId="0" xr:uid="{00000000-0006-0000-0300-000007000000}">
      <text>
        <r>
          <rPr>
            <sz val="11"/>
            <color rgb="FF000000"/>
            <rFont val="Calibri"/>
            <family val="2"/>
            <charset val="1"/>
          </rPr>
          <t xml:space="preserve">Author:
</t>
        </r>
        <r>
          <rPr>
            <sz val="11"/>
            <color rgb="FF000000"/>
            <rFont val="Calibri"/>
            <family val="2"/>
            <charset val="1"/>
          </rPr>
          <t xml:space="preserve">This value was derived from CD11 data, to within the measurement errors and over the range measured 300K-700K) the relationship seems to be linear, so this gradient and the zeropoint should be sufficient . Verified that the scale didn't change between CD8 and CD11 data even though the zeropoint had changed.
</t>
        </r>
      </text>
    </comment>
    <comment ref="S3" authorId="1" shapeId="0" xr:uid="{00000000-0006-0000-0300-000008000000}">
      <text>
        <r>
          <rPr>
            <b/>
            <sz val="10"/>
            <color rgb="FF000000"/>
            <rFont val="Calibri"/>
            <family val="2"/>
          </rPr>
          <t>bristowp:</t>
        </r>
        <r>
          <rPr>
            <sz val="10"/>
            <color rgb="FF000000"/>
            <rFont val="Calibri"/>
            <family val="2"/>
          </rPr>
          <t xml:space="preserve">
</t>
        </r>
        <r>
          <rPr>
            <sz val="10"/>
            <color rgb="FF000000"/>
            <rFont val="Calibri"/>
            <family val="2"/>
          </rPr>
          <t>Elsewhere EOl uses a value of 31600nm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bristowp</author>
  </authors>
  <commentList>
    <comment ref="AD2" authorId="0" shapeId="0" xr:uid="{362F1C6A-0617-1744-873F-7142658D4A2D}">
      <text>
        <r>
          <rPr>
            <b/>
            <sz val="10"/>
            <color rgb="FF000000"/>
            <rFont val="Tahoma"/>
            <family val="2"/>
          </rPr>
          <t>bristowp:</t>
        </r>
        <r>
          <rPr>
            <sz val="10"/>
            <color rgb="FF000000"/>
            <rFont val="Tahoma"/>
            <family val="2"/>
          </rPr>
          <t xml:space="preserve">
</t>
        </r>
        <r>
          <rPr>
            <sz val="10"/>
            <color rgb="FF000000"/>
            <rFont val="Calibri"/>
            <family val="2"/>
          </rPr>
          <t xml:space="preserve">Unfortunately this is not at all well known, the value chosen minimises the dependence between  y-co-ord and derived incident angle
</t>
        </r>
        <r>
          <rPr>
            <sz val="10"/>
            <color rgb="FF000000"/>
            <rFont val="Tahoma"/>
            <family val="2"/>
          </rPr>
          <t xml:space="preserve">
</t>
        </r>
        <r>
          <rPr>
            <sz val="10"/>
            <color rgb="FF000000"/>
            <rFont val="Tahoma"/>
            <family val="2"/>
          </rPr>
          <t>PROBALY IT DEPENDS UPON THE XDG, THIS VALUE WAS CALCULATED FOR K AND MAY NOT APPLY TO THE OTHERS</t>
        </r>
      </text>
    </comment>
  </commentList>
</comments>
</file>

<file path=xl/sharedStrings.xml><?xml version="1.0" encoding="utf-8"?>
<sst xmlns="http://schemas.openxmlformats.org/spreadsheetml/2006/main" count="1838" uniqueCount="819">
  <si>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</si>
  <si>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</si>
  <si>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</si>
  <si>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</si>
  <si>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</si>
  <si>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</si>
  <si>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</si>
  <si>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</si>
  <si>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</si>
  <si>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</si>
  <si>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</si>
  <si>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</si>
  <si>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</si>
  <si>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</si>
  <si>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</si>
  <si>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</si>
  <si>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</si>
  <si>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</si>
  <si>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</si>
  <si>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</si>
  <si>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</si>
  <si>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</si>
  <si>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</si>
  <si>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</si>
  <si>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</si>
  <si>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</si>
  <si>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</si>
  <si>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</si>
  <si>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</si>
  <si>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</si>
  <si>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</si>
  <si>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</si>
  <si>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</si>
  <si>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</si>
  <si>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</si>
  <si>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</si>
  <si>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</si>
  <si>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</si>
  <si>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O1 Central Wavelength</t>
  </si>
  <si>
    <t>O2 Central Wavelength</t>
  </si>
  <si>
    <t>O3 Central Wavelength</t>
  </si>
  <si>
    <t>O4 Central Wavelength</t>
  </si>
  <si>
    <t>O5 Central Wavelength</t>
  </si>
  <si>
    <t>O6 Central Wavelength</t>
  </si>
  <si>
    <t>O7 Central Wavelength</t>
  </si>
  <si>
    <t>O8 Central Wavelength</t>
  </si>
  <si>
    <t>O1 Central Y Det1</t>
  </si>
  <si>
    <t>O2 Central Y Det1</t>
  </si>
  <si>
    <t>O3 Central Y Det1</t>
  </si>
  <si>
    <t>O4 Central Y Det1</t>
  </si>
  <si>
    <t>O5 Central Y Det1</t>
  </si>
  <si>
    <t>O6 Central Y Det1</t>
  </si>
  <si>
    <t>O7 Central Y Det1</t>
  </si>
  <si>
    <t>O8 Central Y Det1</t>
  </si>
  <si>
    <t>O1 Central Y Det2</t>
  </si>
  <si>
    <t>O2 Central Y Det2</t>
  </si>
  <si>
    <t>O3 Central Y Det2</t>
  </si>
  <si>
    <t>O4 Central Y Det2</t>
  </si>
  <si>
    <t>O5 Central Y Det2</t>
  </si>
  <si>
    <t>O6 Central Y Det2</t>
  </si>
  <si>
    <t>O7 Central Y Det2</t>
  </si>
  <si>
    <t>O8 Central Y Det2</t>
  </si>
  <si>
    <t>O1 Central Y Det3</t>
  </si>
  <si>
    <t>O2 Central Y Det3</t>
  </si>
  <si>
    <t>O3 Central Y Det3</t>
  </si>
  <si>
    <t>O4 Central Y Det3</t>
  </si>
  <si>
    <t>O5 Central Y Det3</t>
  </si>
  <si>
    <t>O6 Central Y Det3</t>
  </si>
  <si>
    <t>O7 Central Y Det3</t>
  </si>
  <si>
    <t>O8 Central Y Det3</t>
  </si>
  <si>
    <t>O1 BEG DET1</t>
  </si>
  <si>
    <t>O2 BEG DET1</t>
  </si>
  <si>
    <t>O3 BEG DET1</t>
  </si>
  <si>
    <t>O4 BEG DET1</t>
  </si>
  <si>
    <t>O5 BEG DET1</t>
  </si>
  <si>
    <t>O6 BEG DET1</t>
  </si>
  <si>
    <t>O7 BEG DET1</t>
  </si>
  <si>
    <t>O8 BEG DET1</t>
  </si>
  <si>
    <t>O1 END DET1</t>
  </si>
  <si>
    <t>O2 END DET1</t>
  </si>
  <si>
    <t>O3 END DET1</t>
  </si>
  <si>
    <t>O4 END DET1</t>
  </si>
  <si>
    <t>O5 END DET1</t>
  </si>
  <si>
    <t>O6 END DET1</t>
  </si>
  <si>
    <t>O7 END DET1</t>
  </si>
  <si>
    <t>O8 END DET1</t>
  </si>
  <si>
    <t>O1 BEG DET2</t>
  </si>
  <si>
    <t>O2 BEG DET2</t>
  </si>
  <si>
    <t>O3 BEG DET2</t>
  </si>
  <si>
    <t>O4 BEG DET2</t>
  </si>
  <si>
    <t>O5 BEG DET2</t>
  </si>
  <si>
    <t>O6 BEG DET2</t>
  </si>
  <si>
    <t>O7 BEG DET2</t>
  </si>
  <si>
    <t>O8 BEG DET2</t>
  </si>
  <si>
    <t>O1 END DET2</t>
  </si>
  <si>
    <t>O2 END DET2</t>
  </si>
  <si>
    <t>O3 END DET2</t>
  </si>
  <si>
    <t>O4 END DET2</t>
  </si>
  <si>
    <t>O5 END DET2</t>
  </si>
  <si>
    <t>O6 END DET2</t>
  </si>
  <si>
    <t>O7 END DET2</t>
  </si>
  <si>
    <t>O8 END DET2</t>
  </si>
  <si>
    <t>O1 BEG DET3</t>
  </si>
  <si>
    <t>O2 BEG DET3</t>
  </si>
  <si>
    <t>O3 BEG DET3</t>
  </si>
  <si>
    <t>O4 BEG DET3</t>
  </si>
  <si>
    <t>O5 BEG DET3</t>
  </si>
  <si>
    <t>O6 BEG DET3</t>
  </si>
  <si>
    <t>O7 BEG DET3</t>
  </si>
  <si>
    <t>O8 BEG DET3</t>
  </si>
  <si>
    <t>O1 END DET3</t>
  </si>
  <si>
    <t>O2 END DET3</t>
  </si>
  <si>
    <t>O3 END DET3</t>
  </si>
  <si>
    <t>O4 END DET3</t>
  </si>
  <si>
    <t>O5 END DET3</t>
  </si>
  <si>
    <t>O6 END DET3</t>
  </si>
  <si>
    <t>O7 END DET3</t>
  </si>
  <si>
    <t>O8 END DET3</t>
  </si>
  <si>
    <t>Grating Angle</t>
  </si>
  <si>
    <t>WLEN Piezo X Ratio</t>
  </si>
  <si>
    <t>SLIT Piezo Y Ratio</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</si>
  <si>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</si>
  <si>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</si>
  <si>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</si>
  <si>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</si>
  <si>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</si>
  <si>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</si>
  <si>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</si>
  <si>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</si>
  <si>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</si>
  <si>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</si>
  <si>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</si>
  <si>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</si>
  <si>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</si>
  <si>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</si>
  <si>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</si>
  <si>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</si>
  <si>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</si>
  <si>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</si>
  <si>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</si>
  <si>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</si>
  <si>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</si>
  <si>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</si>
  <si>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</si>
  <si>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</si>
  <si>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</si>
  <si>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</si>
  <si>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</si>
  <si>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</si>
  <si>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</si>
  <si>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</si>
  <si>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</si>
  <si>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</si>
  <si>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</si>
  <si>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</si>
  <si>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</si>
  <si>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</si>
  <si>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</si>
  <si>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</si>
  <si>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</si>
  <si>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</si>
  <si>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</si>
  <si>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</si>
  <si>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</si>
  <si>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</si>
  <si>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</si>
  <si>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</si>
  <si>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</si>
  <si>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</si>
  <si>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</si>
  <si>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</si>
  <si>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</si>
  <si>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</si>
  <si>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</si>
  <si>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</si>
  <si>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</si>
  <si>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</si>
  <si>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</si>
  <si>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</si>
  <si>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</si>
  <si>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</si>
  <si>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</si>
  <si>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</si>
  <si>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</si>
  <si>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</si>
  <si>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</si>
  <si>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</si>
  <si>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</si>
  <si>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</si>
  <si>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</si>
  <si>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</si>
  <si>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</si>
  <si>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</si>
  <si>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</si>
  <si>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</si>
  <si>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</si>
  <si>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</si>
  <si>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</si>
  <si>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</si>
  <si>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</si>
  <si>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</si>
  <si>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</si>
  <si>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</si>
  <si>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</si>
  <si>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</si>
  <si>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</si>
  <si>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</si>
  <si>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</si>
  <si>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</si>
  <si>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</si>
  <si>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</si>
  <si>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</si>
  <si>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</si>
  <si>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</si>
  <si>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</si>
  <si>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</si>
  <si>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</si>
  <si>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</si>
  <si>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</si>
  <si>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</si>
  <si>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</si>
  <si>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</si>
  <si>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</si>
  <si>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</si>
  <si>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</si>
  <si>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</si>
  <si>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</si>
  <si>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</si>
  <si>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</si>
  <si>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</si>
  <si>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</si>
  <si>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</si>
  <si>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</si>
  <si>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</si>
  <si>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</si>
  <si>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</si>
  <si>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</si>
  <si>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</si>
  <si>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</si>
  <si>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</si>
  <si>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</si>
  <si>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</si>
  <si>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step/nm</t>
  </si>
  <si>
    <t>step/pix</t>
  </si>
  <si>
    <t>Format</t>
  </si>
  <si>
    <t>x</t>
  </si>
  <si>
    <t>Online DB parameter</t>
  </si>
  <si>
    <t>cwlen</t>
  </si>
  <si>
    <t>wlenGratRatio</t>
  </si>
  <si>
    <t>grat2</t>
  </si>
  <si>
    <t>filt2</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</si>
  <si>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</si>
  <si>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</si>
  <si>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</si>
  <si>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</si>
  <si>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</si>
  <si>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</si>
  <si>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</si>
  <si>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</si>
  <si>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</si>
  <si>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</si>
  <si>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</si>
  <si>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</si>
  <si>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</si>
  <si>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</si>
  <si>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</si>
  <si>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</si>
  <si>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</si>
  <si>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</si>
  <si>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</si>
  <si>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</si>
  <si>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</si>
  <si>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</si>
  <si>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</si>
  <si>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</si>
  <si>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</si>
  <si>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</si>
  <si>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</si>
  <si>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</si>
  <si>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</si>
  <si>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</si>
  <si>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</si>
  <si>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</si>
  <si>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</si>
  <si>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</si>
  <si>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</si>
  <si>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</si>
  <si>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</si>
  <si>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</si>
  <si>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</si>
  <si>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</si>
  <si>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</si>
  <si>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</si>
  <si>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</si>
  <si>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INS.WLEN.CWLEN1</t>
  </si>
  <si>
    <t>INS.WLEN.CWLEN2</t>
  </si>
  <si>
    <t>INS.WLEN.CWLEN3</t>
  </si>
  <si>
    <t>INS.WLEN.CWLEN4</t>
  </si>
  <si>
    <t>INS.WLEN.CWLEN5</t>
  </si>
  <si>
    <t>INS.WLEN.CWLEN6</t>
  </si>
  <si>
    <t>INS.WLEN.CWLEN7</t>
  </si>
  <si>
    <t>INS.WLEN.CWLEN8</t>
  </si>
  <si>
    <t>INS.WLEN.MIN1</t>
  </si>
  <si>
    <t>INS.WLEN.MIN2</t>
  </si>
  <si>
    <t>INS.WLEN.MIN3</t>
  </si>
  <si>
    <t>INS.WLEN.MIN4</t>
  </si>
  <si>
    <t>INS.WLEN.MIN5</t>
  </si>
  <si>
    <t>INS.WLEN.MIN6</t>
  </si>
  <si>
    <t>INS.WLEN.MIN7</t>
  </si>
  <si>
    <t>INS.WLEN.MIN8</t>
  </si>
  <si>
    <t>INS.WLEN.MAX1</t>
  </si>
  <si>
    <t>INS.WLEN.MAX2</t>
  </si>
  <si>
    <t>INS.WLEN.MAX3</t>
  </si>
  <si>
    <t>INS.WLEN.MAX4</t>
  </si>
  <si>
    <t>INS.WLEN.MAX5</t>
  </si>
  <si>
    <t>INS.WLEN.MAX6</t>
  </si>
  <si>
    <t>INS.WLEN.MAX7</t>
  </si>
  <si>
    <t>INS.WLEN.MAX8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</si>
  <si>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</si>
  <si>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</si>
  <si>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</si>
  <si>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</si>
  <si>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</si>
  <si>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</si>
  <si>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</si>
  <si>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</si>
  <si>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</si>
  <si>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</si>
  <si>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</si>
  <si>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</si>
  <si>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</si>
  <si>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</si>
  <si>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</si>
  <si>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</si>
  <si>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</si>
  <si>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</si>
  <si>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</si>
  <si>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</si>
  <si>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</si>
  <si>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</si>
  <si>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</si>
  <si>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</si>
  <si>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</si>
  <si>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</si>
  <si>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</si>
  <si>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</si>
  <si>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</si>
  <si>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</si>
  <si>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</si>
  <si>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</si>
  <si>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</si>
  <si>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</si>
  <si>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</si>
  <si>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</si>
  <si>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</si>
  <si>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</si>
  <si>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</si>
  <si>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</si>
  <si>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</si>
  <si>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</si>
  <si>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</si>
  <si>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</si>
  <si>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</si>
  <si>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</si>
  <si>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</si>
  <si>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</si>
  <si>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</si>
  <si>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</si>
  <si>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</si>
  <si>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</si>
  <si>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</si>
  <si>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</si>
  <si>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</si>
  <si>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</si>
  <si>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</si>
  <si>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</si>
  <si>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</si>
  <si>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</si>
  <si>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</si>
  <si>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</si>
  <si>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</si>
  <si>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</si>
  <si>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</si>
  <si>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</si>
  <si>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</si>
  <si>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</si>
  <si>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</si>
  <si>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</si>
  <si>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</si>
  <si>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</si>
  <si>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</si>
  <si>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Wavelength Limit-</t>
  </si>
  <si>
    <t>metroIdES1</t>
  </si>
  <si>
    <t>metroWavES1</t>
  </si>
  <si>
    <t>metroTiltES1</t>
  </si>
  <si>
    <t>metroIdES2</t>
  </si>
  <si>
    <t>metroWavES2</t>
  </si>
  <si>
    <t>metroTiltES2</t>
  </si>
  <si>
    <t>metroIdES3</t>
  </si>
  <si>
    <t>metroWavES3</t>
  </si>
  <si>
    <t>metroTiltES3</t>
  </si>
  <si>
    <t>metroIdES4</t>
  </si>
  <si>
    <t>metroWavES4</t>
  </si>
  <si>
    <t>metroTiltES4</t>
  </si>
  <si>
    <t>metroIdES5</t>
  </si>
  <si>
    <t>metroWavES5</t>
  </si>
  <si>
    <t>metroTiltES5</t>
  </si>
  <si>
    <t>metroIdES6</t>
  </si>
  <si>
    <t>metroWavES6</t>
  </si>
  <si>
    <t>metroTiltES6</t>
  </si>
  <si>
    <t>metroIdES7</t>
  </si>
  <si>
    <t>metroWavES7</t>
  </si>
  <si>
    <t>metroTiltES7</t>
  </si>
  <si>
    <t>metroIdES8</t>
  </si>
  <si>
    <t>metroWavES8</t>
  </si>
  <si>
    <t>metroTiltES8</t>
  </si>
  <si>
    <t>metroIdES9</t>
  </si>
  <si>
    <t>metroWavES9</t>
  </si>
  <si>
    <t>metroTiltES9</t>
  </si>
  <si>
    <t>metroIdES10</t>
  </si>
  <si>
    <t>metroWavES10</t>
  </si>
  <si>
    <t>metroTiltES10</t>
  </si>
  <si>
    <t>SV Filter name</t>
  </si>
  <si>
    <t>SV filter setting</t>
  </si>
  <si>
    <t>filt1</t>
  </si>
  <si>
    <t>Effective wlmin</t>
  </si>
  <si>
    <t>Effective wlmax</t>
  </si>
  <si>
    <t>ewlmin</t>
  </si>
  <si>
    <t>ewlmax</t>
  </si>
  <si>
    <t>INS.EWLEN.MIN</t>
  </si>
  <si>
    <t>INS.EWLEN.MAX</t>
  </si>
  <si>
    <t>INS.WLEN.CWLEN9</t>
  </si>
  <si>
    <t>wlenId</t>
  </si>
  <si>
    <t>grat2Enc</t>
  </si>
  <si>
    <t>filt1Enc</t>
  </si>
  <si>
    <t>filt2Enc</t>
  </si>
  <si>
    <t>piezo1</t>
  </si>
  <si>
    <t>piezo2</t>
  </si>
  <si>
    <t>spuTurret</t>
  </si>
  <si>
    <t>spuTurretEnc</t>
  </si>
  <si>
    <t>grat1Enc</t>
  </si>
  <si>
    <t>O1</t>
  </si>
  <si>
    <t>O1CentralWL</t>
  </si>
  <si>
    <t>O9 Central Wavelength</t>
  </si>
  <si>
    <t>O2CentralWL</t>
  </si>
  <si>
    <t>O3CentralWL</t>
  </si>
  <si>
    <t>O4CentralWL</t>
  </si>
  <si>
    <t>O5CentralWL</t>
  </si>
  <si>
    <t>O6CentralWL</t>
  </si>
  <si>
    <t>O7CentralWL</t>
  </si>
  <si>
    <t>O8CentralWL</t>
  </si>
  <si>
    <t>O9CentralWL</t>
  </si>
  <si>
    <t>O9 Central Y Det1</t>
  </si>
  <si>
    <t>O9 Central Y Det2</t>
  </si>
  <si>
    <t>O9 Central Y Det3</t>
  </si>
  <si>
    <t>O1 Blaze Wavelength</t>
  </si>
  <si>
    <t>O2 Blaze Wavelength</t>
  </si>
  <si>
    <t>O3 Blaze Wavelength</t>
  </si>
  <si>
    <t>O4 Blaze Wavelength</t>
  </si>
  <si>
    <t>O5 Blaze Wavelength</t>
  </si>
  <si>
    <t>O6 Blaze Wavelength</t>
  </si>
  <si>
    <t>O7 Blaze Wavelength</t>
  </si>
  <si>
    <t>O8 Blaze Wavelength</t>
  </si>
  <si>
    <t>O9 Blaze Wavelength</t>
  </si>
  <si>
    <t>O1 FSR min</t>
  </si>
  <si>
    <t>O2 FSR min</t>
  </si>
  <si>
    <t>O3 FSR min</t>
  </si>
  <si>
    <t>O4 FSR min</t>
  </si>
  <si>
    <t>O5 FSR min</t>
  </si>
  <si>
    <t>O6 FSR min</t>
  </si>
  <si>
    <t>O7 FSR min</t>
  </si>
  <si>
    <t>O8 FSR min</t>
  </si>
  <si>
    <t>O9 FSR min</t>
  </si>
  <si>
    <t>O1 FSR max</t>
  </si>
  <si>
    <t>O2 FSR max</t>
  </si>
  <si>
    <t>O3 FSR max</t>
  </si>
  <si>
    <t>O4 FSR max</t>
  </si>
  <si>
    <t>O5 FSR max</t>
  </si>
  <si>
    <t>O6 FSR max</t>
  </si>
  <si>
    <t>O7 FSR max</t>
  </si>
  <si>
    <t>O8 FSR max</t>
  </si>
  <si>
    <t>O9 FSR max</t>
  </si>
  <si>
    <t>O1WLstartDet1</t>
  </si>
  <si>
    <t>O9WLmax</t>
  </si>
  <si>
    <t>O1CentralYDet1</t>
  </si>
  <si>
    <t>O2CentralYDet1</t>
  </si>
  <si>
    <t>O3CentralYDet1</t>
  </si>
  <si>
    <t>O4CentralYDet1</t>
  </si>
  <si>
    <t>O5CentralYDet1</t>
  </si>
  <si>
    <t>O6CentralYDet1</t>
  </si>
  <si>
    <t>O7CentralYDet1</t>
  </si>
  <si>
    <t>O8CentralYDet1</t>
  </si>
  <si>
    <t>O9CentralYDet1</t>
  </si>
  <si>
    <t>O1CentralYDet2</t>
  </si>
  <si>
    <t>O2CentralYDet2</t>
  </si>
  <si>
    <t>O3CentralYDet2</t>
  </si>
  <si>
    <t>O4CentralYDet2</t>
  </si>
  <si>
    <t>O5CentralYDet2</t>
  </si>
  <si>
    <t>O6CentralYDet2</t>
  </si>
  <si>
    <t>O7CentralYDet2</t>
  </si>
  <si>
    <t>O8CentralYDet2</t>
  </si>
  <si>
    <t>O9CentralYDet2</t>
  </si>
  <si>
    <t>O1CentralYDet3</t>
  </si>
  <si>
    <t>O2CentralYDet3</t>
  </si>
  <si>
    <t>O3CentralYDet3</t>
  </si>
  <si>
    <t>O4CentralYDet3</t>
  </si>
  <si>
    <t>O5CentralYDet3</t>
  </si>
  <si>
    <t>O6CentralYDet3</t>
  </si>
  <si>
    <t>O7CentralYDet3</t>
  </si>
  <si>
    <t>O8CentralYDet3</t>
  </si>
  <si>
    <t>O9CentralYDet3</t>
  </si>
  <si>
    <t>O1BlazeWL</t>
  </si>
  <si>
    <t>O2BlazeWL</t>
  </si>
  <si>
    <t>O3BlazeWL</t>
  </si>
  <si>
    <t>O4BlazeWL</t>
  </si>
  <si>
    <t>O5BlazeWL</t>
  </si>
  <si>
    <t>O6BlazeWL</t>
  </si>
  <si>
    <t>O7BlazeWL</t>
  </si>
  <si>
    <t>O8BlazeWL</t>
  </si>
  <si>
    <t>O9BlazeWL</t>
  </si>
  <si>
    <t>O1WLmin</t>
  </si>
  <si>
    <t>O2WLmin</t>
  </si>
  <si>
    <t>O3WLmin</t>
  </si>
  <si>
    <t>O4WLmin</t>
  </si>
  <si>
    <t>O5WLmin</t>
  </si>
  <si>
    <t>O6WLmin</t>
  </si>
  <si>
    <t>O7WLmin</t>
  </si>
  <si>
    <t>O8WLmin</t>
  </si>
  <si>
    <t>O9WLmin</t>
  </si>
  <si>
    <t>O1WLmax</t>
  </si>
  <si>
    <t>O2WLmax</t>
  </si>
  <si>
    <t>O3WLmax</t>
  </si>
  <si>
    <t>O4WLmax</t>
  </si>
  <si>
    <t>O5WLmax</t>
  </si>
  <si>
    <t>O6WLmax</t>
  </si>
  <si>
    <t>O7WLmax</t>
  </si>
  <si>
    <t>O8WLmax</t>
  </si>
  <si>
    <t>O9 BEG DET1</t>
  </si>
  <si>
    <t>O2WLstartDet1</t>
  </si>
  <si>
    <t>O3WLstartDet1</t>
  </si>
  <si>
    <t>O4WLstartDet1</t>
  </si>
  <si>
    <t>O5WLstartDet1</t>
  </si>
  <si>
    <t>O6WLstartDet1</t>
  </si>
  <si>
    <t>O7WLstartDet1</t>
  </si>
  <si>
    <t>O8WLstartDet1</t>
  </si>
  <si>
    <t>O9WLstartDet1</t>
  </si>
  <si>
    <t>O1WLendDet1</t>
  </si>
  <si>
    <t>O9 END DET1</t>
  </si>
  <si>
    <t>O2WLendDet1</t>
  </si>
  <si>
    <t>O3WLendDet1</t>
  </si>
  <si>
    <t>O4WLendDet1</t>
  </si>
  <si>
    <t>O5WLendDet1</t>
  </si>
  <si>
    <t>O6WLendDet1</t>
  </si>
  <si>
    <t>O7WLendDet1</t>
  </si>
  <si>
    <t>O8WLendDet1</t>
  </si>
  <si>
    <t>O9WLendDet1</t>
  </si>
  <si>
    <t>O9 BEG DET2</t>
  </si>
  <si>
    <t>O9WLendDet2</t>
  </si>
  <si>
    <t>O1WLendDet2</t>
  </si>
  <si>
    <t>O2WLendDet2</t>
  </si>
  <si>
    <t>O3WLendDet2</t>
  </si>
  <si>
    <t>O4WLendDet2</t>
  </si>
  <si>
    <t>O5WLendDet2</t>
  </si>
  <si>
    <t>O6WLendDet2</t>
  </si>
  <si>
    <t>O7WLendDet2</t>
  </si>
  <si>
    <t>O8WLendDet2</t>
  </si>
  <si>
    <t>O9 END DET2</t>
  </si>
  <si>
    <t>O1WLstartDet2</t>
  </si>
  <si>
    <t>O2WLstartDet2</t>
  </si>
  <si>
    <t>O3WLstartDet2</t>
  </si>
  <si>
    <t>O4WLstartDet2</t>
  </si>
  <si>
    <t>O5WLstartDet2</t>
  </si>
  <si>
    <t>O6WLstartDet2</t>
  </si>
  <si>
    <t>O7WLstartDet2</t>
  </si>
  <si>
    <t>O8WLstartDet2</t>
  </si>
  <si>
    <t>O9WLstartDet2</t>
  </si>
  <si>
    <t>O9 BEG DET3</t>
  </si>
  <si>
    <t>O9 END DET3</t>
  </si>
  <si>
    <t>O1WLstartDet3</t>
  </si>
  <si>
    <t>O2WLstartDet3</t>
  </si>
  <si>
    <t>O3WLstartDet3</t>
  </si>
  <si>
    <t>O4WLstartDet3</t>
  </si>
  <si>
    <t>O5WLstartDet3</t>
  </si>
  <si>
    <t>O6WLstartDet3</t>
  </si>
  <si>
    <t>O7WLstartDet3</t>
  </si>
  <si>
    <t>O8WLstartDet3</t>
  </si>
  <si>
    <t>O9WLstartDet3</t>
  </si>
  <si>
    <t>O1WLendDet3</t>
  </si>
  <si>
    <t>O2WLendDet3</t>
  </si>
  <si>
    <t>O3WLendDet3</t>
  </si>
  <si>
    <t>O4WLendDet3</t>
  </si>
  <si>
    <t>O5WLendDet3</t>
  </si>
  <si>
    <t>O6WLendDet3</t>
  </si>
  <si>
    <t>O7WLendDet3</t>
  </si>
  <si>
    <t>O8WLendDet3</t>
  </si>
  <si>
    <t>O9WLendDet3</t>
  </si>
  <si>
    <t>encGratWLnRatio</t>
  </si>
  <si>
    <t>metroPosESD1</t>
  </si>
  <si>
    <t>metroPosESx1</t>
  </si>
  <si>
    <t>metroPosESy1</t>
  </si>
  <si>
    <t>metroPosESD2</t>
  </si>
  <si>
    <t>metroPosESx2</t>
  </si>
  <si>
    <t>metroPosESy2</t>
  </si>
  <si>
    <t>metroPosESD3</t>
  </si>
  <si>
    <t>metroPosESx3</t>
  </si>
  <si>
    <t>metroPosESy3</t>
  </si>
  <si>
    <t>metroPosESD4</t>
  </si>
  <si>
    <t>metroPosESx4</t>
  </si>
  <si>
    <t>metroPosESy4</t>
  </si>
  <si>
    <t>metroPosESD5</t>
  </si>
  <si>
    <t>metroPosESx5</t>
  </si>
  <si>
    <t>metroPosESy5</t>
  </si>
  <si>
    <t>metroPosESD6</t>
  </si>
  <si>
    <t>metroPosESx6</t>
  </si>
  <si>
    <t>metroPosESy6</t>
  </si>
  <si>
    <t>metroPosESD7</t>
  </si>
  <si>
    <t>metroPosESx7</t>
  </si>
  <si>
    <t>metroPosESy7</t>
  </si>
  <si>
    <t>metroPosESD8</t>
  </si>
  <si>
    <t>metroPosESx8</t>
  </si>
  <si>
    <t>metroPosESy8</t>
  </si>
  <si>
    <t>metroPosESD9</t>
  </si>
  <si>
    <t>metroPosESx9</t>
  </si>
  <si>
    <t>metroPosESy9</t>
  </si>
  <si>
    <t>metroPosESD10</t>
  </si>
  <si>
    <t>metroPosESx10</t>
  </si>
  <si>
    <t>metroPosESy10</t>
  </si>
  <si>
    <t>double</t>
  </si>
  <si>
    <t>bytes8</t>
  </si>
  <si>
    <t>int32</t>
  </si>
  <si>
    <t>bytes7</t>
  </si>
  <si>
    <t>INS.FILT1.NAME</t>
  </si>
  <si>
    <t>INS.FILT2.NAME</t>
  </si>
  <si>
    <t>INS.ROT.DEVDESC</t>
  </si>
  <si>
    <t>INS.GRAT1.POS</t>
  </si>
  <si>
    <t>INS.GRAT2.NAME</t>
  </si>
  <si>
    <t>INS.WLEN.MIN9</t>
  </si>
  <si>
    <t>INS.WLEN.MAX9</t>
  </si>
  <si>
    <t>INS.GRAT1.DISP</t>
  </si>
  <si>
    <t>INS.GRAT1.RATIO</t>
  </si>
  <si>
    <t>1:INS.WLEN.END1</t>
  </si>
  <si>
    <t>1:INS.WLEN.END2</t>
  </si>
  <si>
    <t>1:INS.WLEN.END3</t>
  </si>
  <si>
    <t>1:INS.WLEN.END4</t>
  </si>
  <si>
    <t>1:INS.WLEN.END5</t>
  </si>
  <si>
    <t>1:INS.WLEN.END6</t>
  </si>
  <si>
    <t>1:INS.WLEN.END7</t>
  </si>
  <si>
    <t>1:INS.WLEN.END8</t>
  </si>
  <si>
    <t>1:INS.WLEN.END9</t>
  </si>
  <si>
    <t>2:INS.WLEN.END1</t>
  </si>
  <si>
    <t>2:INS.WLEN.END2</t>
  </si>
  <si>
    <t>2:INS.WLEN.END3</t>
  </si>
  <si>
    <t>2:INS.WLEN.END4</t>
  </si>
  <si>
    <t>2:INS.WLEN.END5</t>
  </si>
  <si>
    <t>2:INS.WLEN.END6</t>
  </si>
  <si>
    <t>2:INS.WLEN.END7</t>
  </si>
  <si>
    <t>2:INS.WLEN.END8</t>
  </si>
  <si>
    <t>2:INS.WLEN.END9</t>
  </si>
  <si>
    <t>3:INS.WLEN.END1</t>
  </si>
  <si>
    <t>3:INS.WLEN.END2</t>
  </si>
  <si>
    <t>3:INS.WLEN.END3</t>
  </si>
  <si>
    <t>3:INS.WLEN.END4</t>
  </si>
  <si>
    <t>3:INS.WLEN.END5</t>
  </si>
  <si>
    <t>3:INS.WLEN.END6</t>
  </si>
  <si>
    <t>3:INS.WLEN.END7</t>
  </si>
  <si>
    <t>3:INS.WLEN.END8</t>
  </si>
  <si>
    <t>3:INS.WLEN.END9</t>
  </si>
  <si>
    <t>1:INS.WLEN.CENY1</t>
  </si>
  <si>
    <t>1:INS.WLEN.CENY2</t>
  </si>
  <si>
    <t>1:INS.WLEN.CENY3</t>
  </si>
  <si>
    <t>1:INS.WLEN.CENY4</t>
  </si>
  <si>
    <t>1:INS.WLEN.CENY5</t>
  </si>
  <si>
    <t>1:INS.WLEN.CENY6</t>
  </si>
  <si>
    <t>1:INS.WLEN.CENY7</t>
  </si>
  <si>
    <t>1:INS.WLEN.CENY8</t>
  </si>
  <si>
    <t>1:INS.WLEN.CENY9</t>
  </si>
  <si>
    <t>2:INS.WLEN.CENY1</t>
  </si>
  <si>
    <t>2:INS.WLEN.CENY2</t>
  </si>
  <si>
    <t>2:INS.WLEN.CENY3</t>
  </si>
  <si>
    <t>2:INS.WLEN.CENY4</t>
  </si>
  <si>
    <t>2:INS.WLEN.CENY5</t>
  </si>
  <si>
    <t>2:INS.WLEN.CENY6</t>
  </si>
  <si>
    <t>2:INS.WLEN.CENY7</t>
  </si>
  <si>
    <t>2:INS.WLEN.CENY8</t>
  </si>
  <si>
    <t>2:INS.WLEN.CENY9</t>
  </si>
  <si>
    <t>3:INS.WLEN.CENY1</t>
  </si>
  <si>
    <t>3:INS.WLEN.CENY2</t>
  </si>
  <si>
    <t>3:INS.WLEN.CENY3</t>
  </si>
  <si>
    <t>3:INS.WLEN.CENY4</t>
  </si>
  <si>
    <t>3:INS.WLEN.CENY5</t>
  </si>
  <si>
    <t>3:INS.WLEN.CENY6</t>
  </si>
  <si>
    <t>3:INS.WLEN.CENY7</t>
  </si>
  <si>
    <t>3:INS.WLEN.CENY8</t>
  </si>
  <si>
    <t>3:INS.WLEN.CENY9</t>
  </si>
  <si>
    <t>Hx5E-2</t>
  </si>
  <si>
    <t>centrOrder</t>
  </si>
  <si>
    <t>centrDispersion</t>
  </si>
  <si>
    <t>ADU/s</t>
  </si>
  <si>
    <t>KrSmaxF</t>
  </si>
  <si>
    <t>NeSmaxF</t>
  </si>
  <si>
    <t>HalSmaxF</t>
  </si>
  <si>
    <t>IRSmaxF</t>
  </si>
  <si>
    <t>U/Ne Slit Flux</t>
  </si>
  <si>
    <t>Kr Slit Flux</t>
  </si>
  <si>
    <t>Ne Slit Flux</t>
  </si>
  <si>
    <t>HAL Slit Flux</t>
  </si>
  <si>
    <t>IR Em Slit Flux</t>
  </si>
  <si>
    <t>Laser Slit Flux</t>
  </si>
  <si>
    <t>Kr PH Flux</t>
  </si>
  <si>
    <t>Ne PH Flux</t>
  </si>
  <si>
    <t>Hal PH Flux</t>
  </si>
  <si>
    <t>IR Em PH Flux</t>
  </si>
  <si>
    <t>Laser PH Flux</t>
  </si>
  <si>
    <t>LaserSmaxF</t>
  </si>
  <si>
    <t>FPEtSmaxF</t>
  </si>
  <si>
    <t>KrPHmaxF</t>
  </si>
  <si>
    <t>NePHmaxF</t>
  </si>
  <si>
    <t>HalPHmaxF</t>
  </si>
  <si>
    <t>LaserPHmaxF</t>
  </si>
  <si>
    <t>metmaxF</t>
  </si>
  <si>
    <t>Metro flux</t>
  </si>
  <si>
    <t>GratAnglePixRatio</t>
  </si>
  <si>
    <t>pix/deg</t>
  </si>
  <si>
    <t>R (FWHM=1pix)</t>
  </si>
  <si>
    <t>FPA Angle (deg)</t>
  </si>
  <si>
    <t>Echelle Grating Encoder</t>
  </si>
  <si>
    <t>1:INS.WLEN.BEGIN2</t>
  </si>
  <si>
    <t>1:INS.WLEN.BEGIN3</t>
  </si>
  <si>
    <t>1:INS.WLEN.BEGIN4</t>
  </si>
  <si>
    <t>1:INS.WLEN.BEGIN5</t>
  </si>
  <si>
    <t>1:INS.WLEN.BEGIN6</t>
  </si>
  <si>
    <t>1:INS.WLEN.BEGIN7</t>
  </si>
  <si>
    <t>1:INS.WLEN.BEGIN8</t>
  </si>
  <si>
    <t>1:INS.WLEN.BEGIN9</t>
  </si>
  <si>
    <t>2:INS.WLEN.BEGIN1</t>
  </si>
  <si>
    <t>2:INS.WLEN.BEGIN2</t>
  </si>
  <si>
    <t>2:INS.WLEN.BEGIN3</t>
  </si>
  <si>
    <t>2:INS.WLEN.BEGIN4</t>
  </si>
  <si>
    <t>2:INS.WLEN.BEGIN5</t>
  </si>
  <si>
    <t>2:INS.WLEN.BEGIN6</t>
  </si>
  <si>
    <t>2:INS.WLEN.BEGIN7</t>
  </si>
  <si>
    <t>2:INS.WLEN.BEGIN8</t>
  </si>
  <si>
    <t>2:INS.WLEN.BEGIN9</t>
  </si>
  <si>
    <t>3:INS.WLEN.BEGIN1</t>
  </si>
  <si>
    <t>3:INS.WLEN.BEGIN2</t>
  </si>
  <si>
    <t>3:INS.WLEN.BEGIN3</t>
  </si>
  <si>
    <t>3:INS.WLEN.BEGIN4</t>
  </si>
  <si>
    <t>3:INS.WLEN.BEGIN5</t>
  </si>
  <si>
    <t>3:INS.WLEN.BEGIN6</t>
  </si>
  <si>
    <t>3:INS.WLEN.BEGIN7</t>
  </si>
  <si>
    <t>3:INS.WLEN.BEGIN8</t>
  </si>
  <si>
    <t>3:INS.WLEN.BEGIN9</t>
  </si>
  <si>
    <t>1:INS.WLEN.BEGIN1</t>
  </si>
  <si>
    <t>INS.WLEN.CWLEN10</t>
  </si>
  <si>
    <t>O10 Central Wavelength</t>
  </si>
  <si>
    <t>O10 Central Y Det1</t>
  </si>
  <si>
    <t>O10CentralYDet1</t>
  </si>
  <si>
    <t>1:INS.WLEN.CENY10</t>
  </si>
  <si>
    <t>O10 Central Y Det2</t>
  </si>
  <si>
    <t>O10CentralYDet2</t>
  </si>
  <si>
    <t>2:INS.WLEN.CENY10</t>
  </si>
  <si>
    <t>O10 Central Y Det3</t>
  </si>
  <si>
    <t>O10CentralYDet3</t>
  </si>
  <si>
    <t>3:INS.WLEN.CENY10</t>
  </si>
  <si>
    <t>O10 Blaze Wavelength</t>
  </si>
  <si>
    <t>O10BlazeWL</t>
  </si>
  <si>
    <t>O10 FSR min</t>
  </si>
  <si>
    <t>O10WLmin</t>
  </si>
  <si>
    <t>INS.WLEN.MIN10</t>
  </si>
  <si>
    <t>O10 FSR max</t>
  </si>
  <si>
    <t>O10WLmax</t>
  </si>
  <si>
    <t>INS.WLEN.MAX10</t>
  </si>
  <si>
    <t>O10 BEG DET1</t>
  </si>
  <si>
    <t>O10WLstartDet1</t>
  </si>
  <si>
    <t>1:INS.WLEN.BEGIN10</t>
  </si>
  <si>
    <t>O10 END DET1</t>
  </si>
  <si>
    <t>O10WLendDet1</t>
  </si>
  <si>
    <t>1:INS.WLEN.END10</t>
  </si>
  <si>
    <t>O10 BEG DET2</t>
  </si>
  <si>
    <t>O10WLstartDet2</t>
  </si>
  <si>
    <t>2:INS.WLEN.BEGIN10</t>
  </si>
  <si>
    <t>O10 END DET2</t>
  </si>
  <si>
    <t>O10WLendDet2</t>
  </si>
  <si>
    <t>2:INS.WLEN.END10</t>
  </si>
  <si>
    <t>O10 BEG DET3</t>
  </si>
  <si>
    <t>O10WLstartDet3</t>
  </si>
  <si>
    <t>3:INS.WLEN.BEGIN10</t>
  </si>
  <si>
    <t>O10 END DET3</t>
  </si>
  <si>
    <t>O10WLendDet3</t>
  </si>
  <si>
    <t>3:INS.WLEN.END10</t>
  </si>
  <si>
    <t>Echelle Zeropoint (deg)</t>
  </si>
  <si>
    <t>GratEncPixRatio</t>
  </si>
  <si>
    <t>pix/enc</t>
  </si>
  <si>
    <t>Real enc</t>
  </si>
  <si>
    <t>real angle</t>
  </si>
  <si>
    <t>crifors angle</t>
  </si>
  <si>
    <t>crifors enc</t>
  </si>
  <si>
    <t>O10</t>
  </si>
  <si>
    <t>O10CentralWL</t>
  </si>
  <si>
    <t>encGratPixRatio</t>
  </si>
  <si>
    <t>J/1/2</t>
  </si>
  <si>
    <t>J/2/2</t>
  </si>
  <si>
    <t>J/3/2</t>
  </si>
  <si>
    <t>wlen</t>
  </si>
  <si>
    <t>y</t>
  </si>
  <si>
    <t>D</t>
  </si>
  <si>
    <t>d</t>
  </si>
  <si>
    <t>D_theta</t>
  </si>
  <si>
    <t>m</t>
  </si>
  <si>
    <t>gamma</t>
  </si>
  <si>
    <t>gamma_zero</t>
  </si>
  <si>
    <t>IRPHmaxF</t>
  </si>
  <si>
    <t>FPEtPHmaxF</t>
  </si>
  <si>
    <t>UNeSmaxF</t>
  </si>
  <si>
    <t>pixel size (mm)</t>
  </si>
  <si>
    <t>x-fudge</t>
  </si>
  <si>
    <t>FPEt Slit Flux</t>
  </si>
  <si>
    <t>FPEt PH Flux</t>
  </si>
  <si>
    <t>CD12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</si>
</sst>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
    <numFmt numFmtId="167" formatCode="0.00000"/>
    <numFmt numFmtId="168" formatCode="0.0000000"/>
  </numFmts>
  <fonts count="36" x14ac:knownFonts="1">
    <font>
      <sz val="11"/>
      <color rgb="FF000000"/>
      <name val="Calibri"/>
      <family val="2"/>
      <charset val="1"/>
    </font>
    <font>
      <sz val="10"/>
      <color rgb="FF000000"/>
      <name val="Arial"/>
      <family val="2"/>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Calibri"/>
      <family val="2"/>
      <charset val="1"/>
    </font>
    <font>
      <sz val="11"/>
      <color theme="0"/>
      <name val="Calibri"/>
      <family val="2"/>
      <charset val="1"/>
    </font>
    <font>
      <sz val="10"/>
      <color indexed="81"/>
      <name val="Calibri"/>
      <family val="2"/>
    </font>
    <font>
      <b/>
      <sz val="10"/>
      <color indexed="81"/>
      <name val="Calibri"/>
      <family val="2"/>
    </font>
    <font>
      <sz val="10"/>
      <color theme="0"/>
      <name val="Arial"/>
      <family val="2"/>
      <charset val="1"/>
    </font>
    <font>
      <sz val="11"/>
      <color theme="1"/>
      <name val="Arial"/>
      <family val="2"/>
      <charset val="1"/>
    </font>
    <font>
      <sz val="10"/>
      <color theme="1"/>
      <name val="Arial"/>
      <family val="2"/>
      <charset val="1"/>
    </font>
    <font>
      <u/>
      <sz val="11"/>
      <color theme="10"/>
      <name val="Calibri"/>
      <family val="2"/>
      <charset val="1"/>
    </font>
    <font>
      <u/>
      <sz val="11"/>
      <color theme="11"/>
      <name val="Calibri"/>
      <family val="2"/>
      <charset val="1"/>
    </font>
    <font>
      <i/>
      <sz val="12"/>
      <color rgb="FF7F7F7F"/>
      <name val="Calibri"/>
      <family val="2"/>
      <scheme val="minor"/>
    </font>
    <font>
      <i/>
      <sz val="10"/>
      <color theme="1"/>
      <name val="Arial"/>
      <family val="2"/>
      <charset val="1"/>
    </font>
    <font>
      <sz val="11"/>
      <color theme="1"/>
      <name val="Calibri"/>
      <family val="2"/>
      <charset val="1"/>
    </font>
    <font>
      <sz val="10"/>
      <color rgb="FF000000"/>
      <name val="Arial"/>
      <family val="2"/>
    </font>
    <font>
      <sz val="10"/>
      <name val="Arial"/>
      <family val="2"/>
      <charset val="1"/>
    </font>
    <font>
      <sz val="10"/>
      <name val="Monaco"/>
      <family val="2"/>
    </font>
    <font>
      <sz val="10"/>
      <color rgb="FF000000"/>
      <name val="Tahoma"/>
      <family val="2"/>
    </font>
    <font>
      <b/>
      <sz val="10"/>
      <color rgb="FF000000"/>
      <name val="Tahoma"/>
      <family val="2"/>
    </font>
    <font>
      <sz val="10"/>
      <color rgb="FF000000"/>
      <name val="Calibri"/>
      <family val="2"/>
    </font>
    <font>
      <sz val="18"/>
      <color rgb="FF000000"/>
      <name val="Calibri"/>
      <family val="2"/>
    </font>
    <font>
      <b/>
      <sz val="10"/>
      <color rgb="FF000000"/>
      <name val="Calibri"/>
      <family val="2"/>
    </font>
    <font>
      <sz val="10"/>
      <color rgb="FF1930F2"/>
      <name val="Monaco"/>
      <family val="2"/>
    </font>
    <font>
      <sz val="11"/>
      <color theme="9"/>
      <name val="Calibri"/>
      <family val="2"/>
      <charset val="1"/>
    </font>
    <font>
      <sz val="10"/>
      <color theme="1"/>
      <name val="Arial"/>
      <family val="2"/>
    </font>
    <font>
      <sz val="10"/>
      <color rgb="FFFF0000"/>
      <name val="Arial"/>
      <family val="2"/>
    </font>
  </fonts>
  <fills count="29">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C00000"/>
        <bgColor indexed="64"/>
      </patternFill>
    </fill>
    <fill>
      <patternFill patternType="solid">
        <fgColor rgb="FFC00000"/>
        <bgColor rgb="FFDDD9C3"/>
      </patternFill>
    </fill>
    <fill>
      <patternFill patternType="solid">
        <fgColor rgb="FFDDD9C3"/>
        <bgColor rgb="FFD7E4BD"/>
      </patternFill>
    </fill>
    <fill>
      <patternFill patternType="solid">
        <fgColor rgb="FFFFFF00"/>
        <bgColor indexed="64"/>
      </patternFill>
    </fill>
    <fill>
      <patternFill patternType="solid">
        <fgColor theme="2" tint="-0.249977111117893"/>
        <bgColor rgb="FFDBEEF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EB9C"/>
        <bgColor rgb="FFDDD9C3"/>
      </patternFill>
    </fill>
    <fill>
      <patternFill patternType="solid">
        <fgColor theme="6" tint="0.59999389629810485"/>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bgColor indexed="64"/>
      </patternFill>
    </fill>
    <fill>
      <patternFill patternType="solid">
        <fgColor theme="2" tint="-9.9978637043366805E-2"/>
        <bgColor indexed="64"/>
      </patternFill>
    </fill>
    <fill>
      <patternFill patternType="solid">
        <fgColor theme="3"/>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2" fillId="0" borderId="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35">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164" fontId="2" fillId="5" borderId="0" xfId="1" applyNumberFormat="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8" borderId="0" xfId="1" applyNumberFormat="1" applyFont="1" applyFill="1" applyAlignment="1"/>
    <xf numFmtId="2" fontId="2" fillId="8" borderId="0" xfId="1" applyNumberFormat="1" applyFont="1" applyFill="1" applyAlignment="1"/>
    <xf numFmtId="0" fontId="2" fillId="8" borderId="0" xfId="1" applyFont="1" applyFill="1" applyAlignment="1"/>
    <xf numFmtId="164" fontId="2" fillId="0" borderId="0" xfId="1" applyNumberFormat="1" applyFont="1" applyAlignment="1"/>
    <xf numFmtId="168" fontId="2" fillId="0" borderId="0" xfId="1" applyNumberFormat="1" applyFont="1" applyAlignment="1"/>
    <xf numFmtId="1" fontId="2" fillId="8"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3" fillId="9" borderId="0" xfId="0" applyFont="1" applyFill="1" applyAlignment="1"/>
    <xf numFmtId="0" fontId="1" fillId="0" borderId="0" xfId="1" applyFont="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6" fillId="10" borderId="0" xfId="1" applyFont="1" applyFill="1" applyAlignment="1">
      <alignment horizontal="left" vertical="top" wrapText="1"/>
    </xf>
    <xf numFmtId="0" fontId="17" fillId="0" borderId="0" xfId="1" applyFont="1" applyFill="1" applyAlignment="1">
      <alignment vertical="top"/>
    </xf>
    <xf numFmtId="0" fontId="18"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8" fillId="0" borderId="0" xfId="1" applyFont="1" applyAlignment="1">
      <alignment horizontal="left" vertical="top" wrapText="1"/>
    </xf>
    <xf numFmtId="0" fontId="22" fillId="0" borderId="0" xfId="1" applyFont="1" applyAlignment="1">
      <alignment horizontal="left" vertical="top" wrapText="1"/>
    </xf>
    <xf numFmtId="0" fontId="23" fillId="9" borderId="0" xfId="0" applyFont="1" applyFill="1" applyAlignment="1"/>
    <xf numFmtId="0" fontId="23" fillId="0" borderId="0" xfId="0" applyFont="1" applyAlignment="1"/>
    <xf numFmtId="0" fontId="23" fillId="12" borderId="0" xfId="0" applyFont="1" applyFill="1" applyAlignment="1"/>
    <xf numFmtId="164" fontId="2" fillId="13" borderId="0" xfId="1" applyNumberFormat="1" applyFont="1" applyFill="1" applyAlignment="1">
      <alignment horizontal="left" vertical="top" wrapText="1"/>
    </xf>
    <xf numFmtId="0" fontId="24" fillId="0" borderId="0" xfId="1" applyFont="1" applyAlignment="1">
      <alignment horizontal="left" vertical="top" wrapText="1"/>
    </xf>
    <xf numFmtId="0" fontId="24" fillId="2" borderId="0" xfId="1" applyFont="1" applyFill="1" applyAlignment="1">
      <alignment horizontal="left" vertical="top" wrapText="1"/>
    </xf>
    <xf numFmtId="0" fontId="2" fillId="14" borderId="0" xfId="1" applyFont="1" applyFill="1" applyAlignment="1">
      <alignment horizontal="left" vertical="top" wrapText="1"/>
    </xf>
    <xf numFmtId="0" fontId="18" fillId="14" borderId="0" xfId="1" applyFont="1" applyFill="1" applyAlignment="1">
      <alignment horizontal="left" vertical="top" wrapText="1"/>
    </xf>
    <xf numFmtId="0" fontId="1" fillId="14" borderId="0" xfId="1" applyFont="1" applyFill="1" applyAlignment="1">
      <alignment horizontal="left" vertical="top" wrapText="1"/>
    </xf>
    <xf numFmtId="2" fontId="1" fillId="14" borderId="0" xfId="1" applyNumberFormat="1" applyFont="1" applyFill="1" applyAlignment="1">
      <alignment horizontal="left" vertical="top" wrapText="1"/>
    </xf>
    <xf numFmtId="0" fontId="24" fillId="0" borderId="0" xfId="1" applyFont="1" applyFill="1" applyAlignment="1">
      <alignment horizontal="left" vertical="top" wrapText="1"/>
    </xf>
    <xf numFmtId="0" fontId="0" fillId="0" borderId="0" xfId="0" applyFont="1" applyAlignment="1">
      <alignment vertical="top"/>
    </xf>
    <xf numFmtId="2" fontId="24" fillId="0" borderId="0" xfId="1" applyNumberFormat="1" applyFont="1" applyAlignment="1">
      <alignment horizontal="left" vertical="top" wrapText="1"/>
    </xf>
    <xf numFmtId="0" fontId="2" fillId="15" borderId="0" xfId="1" applyFont="1" applyFill="1" applyAlignment="1">
      <alignment horizontal="left" vertical="top" wrapText="1"/>
    </xf>
    <xf numFmtId="0" fontId="2" fillId="16" borderId="0" xfId="1" applyFont="1" applyFill="1" applyAlignment="1">
      <alignment horizontal="left" vertical="top" wrapText="1"/>
    </xf>
    <xf numFmtId="0" fontId="2" fillId="17" borderId="0" xfId="1" applyFont="1" applyFill="1" applyAlignment="1">
      <alignment horizontal="left" vertical="top" wrapText="1"/>
    </xf>
    <xf numFmtId="0" fontId="25" fillId="14" borderId="0" xfId="1" applyFont="1" applyFill="1" applyAlignment="1">
      <alignment horizontal="left" vertical="top" wrapText="1"/>
    </xf>
    <xf numFmtId="0" fontId="24" fillId="17" borderId="0" xfId="1" applyFont="1" applyFill="1" applyAlignment="1">
      <alignment horizontal="left" vertical="top" wrapText="1"/>
    </xf>
    <xf numFmtId="0" fontId="24" fillId="15" borderId="0" xfId="1" applyFont="1" applyFill="1" applyAlignment="1">
      <alignment horizontal="left" vertical="top" wrapText="1"/>
    </xf>
    <xf numFmtId="0" fontId="2" fillId="18" borderId="0" xfId="1" applyFont="1" applyFill="1" applyAlignment="1">
      <alignment horizontal="left" vertical="top" wrapText="1"/>
    </xf>
    <xf numFmtId="0" fontId="24" fillId="16" borderId="0" xfId="1" applyFont="1" applyFill="1" applyAlignment="1">
      <alignment horizontal="left" vertical="top" wrapText="1"/>
    </xf>
    <xf numFmtId="0" fontId="1" fillId="0" borderId="0" xfId="1" applyFont="1" applyAlignment="1">
      <alignment wrapText="1"/>
    </xf>
    <xf numFmtId="166" fontId="1" fillId="0" borderId="0" xfId="1" applyNumberFormat="1" applyFont="1" applyAlignment="1">
      <alignment horizontal="left" vertical="top" wrapText="1"/>
    </xf>
    <xf numFmtId="166" fontId="2" fillId="0" borderId="0" xfId="1" applyNumberFormat="1" applyFont="1" applyAlignment="1">
      <alignment horizontal="left" vertical="top" wrapText="1"/>
    </xf>
    <xf numFmtId="166" fontId="24" fillId="0" borderId="0" xfId="1" applyNumberFormat="1" applyFont="1" applyFill="1" applyAlignment="1">
      <alignment horizontal="left" vertical="top" wrapText="1"/>
    </xf>
    <xf numFmtId="166" fontId="1" fillId="17" borderId="0" xfId="1" applyNumberFormat="1" applyFont="1" applyFill="1" applyAlignment="1">
      <alignment horizontal="left" vertical="top" wrapText="1"/>
    </xf>
    <xf numFmtId="166" fontId="2" fillId="17" borderId="0" xfId="1" applyNumberFormat="1" applyFont="1" applyFill="1" applyAlignment="1">
      <alignment horizontal="left" vertical="top" wrapText="1"/>
    </xf>
    <xf numFmtId="166" fontId="1" fillId="15" borderId="0" xfId="1" applyNumberFormat="1" applyFont="1" applyFill="1" applyAlignment="1">
      <alignment horizontal="left" vertical="top" wrapText="1"/>
    </xf>
    <xf numFmtId="166" fontId="2" fillId="15" borderId="0" xfId="1" applyNumberFormat="1" applyFont="1" applyFill="1" applyAlignment="1">
      <alignment horizontal="left" vertical="top" wrapText="1"/>
    </xf>
    <xf numFmtId="166" fontId="1" fillId="16" borderId="0" xfId="1" applyNumberFormat="1" applyFont="1" applyFill="1" applyAlignment="1">
      <alignment horizontal="left" vertical="top" wrapText="1"/>
    </xf>
    <xf numFmtId="166" fontId="2" fillId="16" borderId="0" xfId="1" applyNumberFormat="1" applyFont="1" applyFill="1" applyAlignment="1">
      <alignment horizontal="left" vertical="top" wrapText="1"/>
    </xf>
    <xf numFmtId="1" fontId="1" fillId="0" borderId="0" xfId="1" applyNumberFormat="1" applyFont="1" applyFill="1" applyAlignment="1">
      <alignment horizontal="left" vertical="top" wrapText="1"/>
    </xf>
    <xf numFmtId="2" fontId="2" fillId="0" borderId="0" xfId="1" applyNumberFormat="1" applyFont="1" applyFill="1" applyAlignment="1">
      <alignment horizontal="left" vertical="top" wrapText="1"/>
    </xf>
    <xf numFmtId="0" fontId="25" fillId="0" borderId="0" xfId="1" applyFont="1" applyFill="1" applyAlignment="1">
      <alignment horizontal="left" vertical="top" wrapText="1"/>
    </xf>
    <xf numFmtId="166" fontId="2" fillId="0" borderId="0" xfId="1" applyNumberFormat="1" applyFont="1" applyFill="1" applyAlignment="1">
      <alignment horizontal="left" vertical="top" wrapText="1"/>
    </xf>
    <xf numFmtId="11" fontId="2" fillId="0" borderId="0" xfId="1" applyNumberFormat="1" applyFont="1" applyAlignment="1">
      <alignment horizontal="left" vertical="top" wrapText="1"/>
    </xf>
    <xf numFmtId="11" fontId="26" fillId="0" borderId="0" xfId="0" applyNumberFormat="1" applyFont="1" applyAlignment="1"/>
    <xf numFmtId="11" fontId="2" fillId="0" borderId="0" xfId="1" applyNumberFormat="1" applyFont="1" applyAlignment="1"/>
    <xf numFmtId="0" fontId="16" fillId="19" borderId="0" xfId="1" applyFont="1" applyFill="1" applyAlignment="1">
      <alignment horizontal="left" vertical="top" wrapText="1"/>
    </xf>
    <xf numFmtId="0" fontId="2" fillId="20" borderId="0" xfId="1" applyFont="1" applyFill="1" applyAlignment="1">
      <alignment horizontal="left" vertical="top" wrapText="1"/>
    </xf>
    <xf numFmtId="1" fontId="2" fillId="3" borderId="0" xfId="1" applyNumberFormat="1" applyFont="1" applyFill="1" applyAlignment="1">
      <alignment horizontal="left" vertical="top" wrapText="1"/>
    </xf>
    <xf numFmtId="1" fontId="0" fillId="0" borderId="0" xfId="0" applyNumberFormat="1" applyAlignment="1"/>
    <xf numFmtId="2" fontId="0" fillId="0" borderId="0" xfId="0" applyNumberFormat="1" applyAlignment="1"/>
    <xf numFmtId="2" fontId="11" fillId="21" borderId="0" xfId="1" applyNumberFormat="1" applyFont="1" applyFill="1" applyAlignment="1"/>
    <xf numFmtId="0" fontId="32" fillId="0" borderId="0" xfId="0" applyFont="1" applyAlignment="1"/>
    <xf numFmtId="166" fontId="1" fillId="0" borderId="0" xfId="1" applyNumberFormat="1" applyFont="1" applyFill="1" applyAlignment="1">
      <alignment horizontal="left" vertical="top" wrapText="1"/>
    </xf>
    <xf numFmtId="0" fontId="1" fillId="17" borderId="0" xfId="1" applyFont="1" applyFill="1" applyAlignment="1">
      <alignment horizontal="left" vertical="top" wrapText="1"/>
    </xf>
    <xf numFmtId="0" fontId="1" fillId="15" borderId="0" xfId="1" applyFont="1" applyFill="1" applyAlignment="1">
      <alignment horizontal="left" vertical="top" wrapText="1"/>
    </xf>
    <xf numFmtId="0" fontId="1" fillId="16" borderId="0" xfId="1" applyFont="1" applyFill="1" applyAlignment="1">
      <alignment horizontal="left" vertical="top" wrapText="1"/>
    </xf>
    <xf numFmtId="167" fontId="2" fillId="8" borderId="0" xfId="1" applyNumberFormat="1" applyFont="1" applyFill="1" applyAlignment="1"/>
    <xf numFmtId="1" fontId="16" fillId="22" borderId="0" xfId="1" applyNumberFormat="1" applyFont="1" applyFill="1" applyAlignment="1">
      <alignment horizontal="left" vertical="top" wrapText="1"/>
    </xf>
    <xf numFmtId="167" fontId="0" fillId="0" borderId="0" xfId="0" applyNumberFormat="1" applyAlignment="1"/>
    <xf numFmtId="167" fontId="2" fillId="0" borderId="0" xfId="1" applyNumberFormat="1" applyFont="1" applyFill="1" applyAlignment="1"/>
    <xf numFmtId="0" fontId="2" fillId="23" borderId="0" xfId="1" applyFont="1" applyFill="1" applyAlignment="1"/>
    <xf numFmtId="1" fontId="33" fillId="0" borderId="0" xfId="0" applyNumberFormat="1" applyFont="1" applyAlignment="1"/>
    <xf numFmtId="2" fontId="0" fillId="23" borderId="0" xfId="0" applyNumberFormat="1" applyFill="1" applyAlignment="1"/>
    <xf numFmtId="166" fontId="34" fillId="11" borderId="0" xfId="4" applyNumberFormat="1" applyFont="1" applyFill="1" applyAlignment="1">
      <alignment horizontal="left" vertical="top" wrapText="1"/>
    </xf>
    <xf numFmtId="166" fontId="34" fillId="24" borderId="0" xfId="1" applyNumberFormat="1" applyFont="1" applyFill="1" applyAlignment="1">
      <alignment horizontal="left" vertical="top" wrapText="1"/>
    </xf>
    <xf numFmtId="166" fontId="35" fillId="11" borderId="0" xfId="4" applyNumberFormat="1" applyFont="1" applyFill="1" applyAlignment="1">
      <alignment horizontal="left" vertical="top" wrapText="1"/>
    </xf>
    <xf numFmtId="1" fontId="2" fillId="0" borderId="0" xfId="1" applyNumberFormat="1" applyFont="1" applyAlignment="1"/>
    <xf numFmtId="0" fontId="3" fillId="0" borderId="0" xfId="1" applyFont="1" applyAlignment="1">
      <alignment vertical="center" wrapText="1"/>
    </xf>
    <xf numFmtId="0" fontId="11" fillId="0" borderId="0" xfId="1" applyFont="1" applyAlignment="1">
      <alignment horizontal="center" vertical="center"/>
    </xf>
    <xf numFmtId="0" fontId="8" fillId="0" borderId="0" xfId="1" applyFont="1" applyAlignment="1">
      <alignment horizontal="center" vertical="center"/>
    </xf>
    <xf numFmtId="0" fontId="2" fillId="25" borderId="0" xfId="1" applyFont="1" applyFill="1" applyAlignment="1"/>
    <xf numFmtId="0" fontId="2" fillId="25" borderId="0" xfId="1" applyFont="1" applyFill="1" applyAlignment="1">
      <alignment horizontal="center"/>
    </xf>
    <xf numFmtId="167" fontId="2" fillId="25" borderId="0" xfId="1" applyNumberFormat="1" applyFont="1" applyFill="1" applyAlignment="1"/>
    <xf numFmtId="165" fontId="2" fillId="25" borderId="0" xfId="1" applyNumberFormat="1" applyFont="1" applyFill="1" applyAlignment="1"/>
    <xf numFmtId="11" fontId="2" fillId="25" borderId="0" xfId="1" applyNumberFormat="1" applyFont="1" applyFill="1" applyAlignment="1"/>
    <xf numFmtId="0" fontId="0" fillId="25" borderId="0" xfId="0" applyFill="1" applyAlignment="1"/>
    <xf numFmtId="0" fontId="2" fillId="0" borderId="0" xfId="0" applyFont="1" applyAlignment="1"/>
    <xf numFmtId="0" fontId="2" fillId="26" borderId="0" xfId="1" applyFont="1" applyFill="1" applyAlignment="1"/>
    <xf numFmtId="0" fontId="2" fillId="14" borderId="0" xfId="1" applyFont="1" applyFill="1" applyAlignment="1"/>
    <xf numFmtId="0" fontId="2" fillId="27" borderId="0" xfId="1" applyFont="1" applyFill="1" applyAlignment="1"/>
    <xf numFmtId="0" fontId="2" fillId="22" borderId="0" xfId="1" applyFont="1" applyFill="1" applyAlignment="1"/>
    <xf numFmtId="0" fontId="2" fillId="28" borderId="0" xfId="1" applyFont="1" applyFill="1" applyAlignment="1"/>
    <xf numFmtId="0" fontId="0" fillId="0" borderId="0" xfId="0"/>
    <xf numFmtId="166" fontId="0" fillId="0" borderId="0" xfId="0" applyNumberFormat="1"/>
    <xf numFmtId="0" fontId="0" fillId="28" borderId="0" xfId="0" applyFill="1"/>
  </cellXfs>
  <cellStyles count="7">
    <cellStyle name="Currency [0]" xfId="1" builtinId="7"/>
    <cellStyle name="Explanatory Text" xfId="4" builtinId="53"/>
    <cellStyle name="Followed Hyperlink" xfId="3" builtinId="9" hidden="1"/>
    <cellStyle name="Followed Hyperlink" xfId="6" builtinId="9" hidden="1"/>
    <cellStyle name="Hyperlink" xfId="2" builtinId="8" hidden="1"/>
    <cellStyle name="Hyperlink" xfId="5" builtinId="8" hidden="1"/>
    <cellStyle name="Normal" xfId="0" builtinId="0"/>
  </cellStyles>
  <dxfs count="45">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mruColors>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EchelleFPAparam!$N$12:$N$152</c:f>
              <c:numCache>
                <c:formatCode>General</c:formatCode>
                <c:ptCount val="141"/>
              </c:numCache>
            </c:numRef>
          </c:xVal>
          <c:yVal>
            <c:numRef>
              <c:f>EchelleFPAparam!$O$12:$O$152</c:f>
              <c:numCache>
                <c:formatCode>General</c:formatCode>
                <c:ptCount val="141"/>
              </c:numCache>
            </c:numRef>
          </c:yVal>
          <c:smooth val="0"/>
          <c:extLst>
            <c:ext xmlns:c16="http://schemas.microsoft.com/office/drawing/2014/chart" uri="{C3380CC4-5D6E-409C-BE32-E72D297353CC}">
              <c16:uniqueId val="{00000000-71FE-CB46-AC85-132022EDA95E}"/>
            </c:ext>
          </c:extLst>
        </c:ser>
        <c:dLbls>
          <c:showLegendKey val="0"/>
          <c:showVal val="0"/>
          <c:showCatName val="0"/>
          <c:showSerName val="0"/>
          <c:showPercent val="0"/>
          <c:showBubbleSize val="0"/>
        </c:dLbls>
        <c:axId val="1028013744"/>
        <c:axId val="558338576"/>
      </c:scatterChart>
      <c:valAx>
        <c:axId val="1028013744"/>
        <c:scaling>
          <c:orientation val="minMax"/>
          <c:min val="63.5"/>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encVangle!$L$175:$L$191</c:f>
              <c:numCache>
                <c:formatCode>General</c:formatCode>
                <c:ptCount val="17"/>
                <c:pt idx="0" formatCode="0.000000">
                  <c:v>863</c:v>
                </c:pt>
                <c:pt idx="4" formatCode="0.000000">
                  <c:v>1705</c:v>
                </c:pt>
                <c:pt idx="8" formatCode="0.000000">
                  <c:v>1167</c:v>
                </c:pt>
                <c:pt idx="12" formatCode="0.000000">
                  <c:v>161</c:v>
                </c:pt>
                <c:pt idx="16" formatCode="0.000000">
                  <c:v>1451</c:v>
                </c:pt>
              </c:numCache>
            </c:numRef>
          </c:xVal>
          <c:yVal>
            <c:numRef>
              <c:f>encVangle!$N$175:$N$191</c:f>
              <c:numCache>
                <c:formatCode>General</c:formatCode>
                <c:ptCount val="17"/>
                <c:pt idx="0" formatCode="0.00000">
                  <c:v>65.608975524629372</c:v>
                </c:pt>
                <c:pt idx="4" formatCode="0.00000">
                  <c:v>65.607977744248714</c:v>
                </c:pt>
                <c:pt idx="8" formatCode="0.00000">
                  <c:v>65.609047894615159</c:v>
                </c:pt>
                <c:pt idx="12" formatCode="0.00000">
                  <c:v>65.607168303832921</c:v>
                </c:pt>
                <c:pt idx="16" formatCode="0.00000">
                  <c:v>65.609072833698875</c:v>
                </c:pt>
              </c:numCache>
            </c:numRef>
          </c:yVal>
          <c:smooth val="0"/>
          <c:extLst>
            <c:ext xmlns:c16="http://schemas.microsoft.com/office/drawing/2014/chart" uri="{C3380CC4-5D6E-409C-BE32-E72D297353CC}">
              <c16:uniqueId val="{00000000-6E6F-7541-908E-B5EA59C232E4}"/>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encVangle!$L$279:$L$363</c:f>
              <c:numCache>
                <c:formatCode>General</c:formatCode>
                <c:ptCount val="85"/>
                <c:pt idx="0" formatCode="0.000000">
                  <c:v>1989</c:v>
                </c:pt>
                <c:pt idx="4" formatCode="0.000000">
                  <c:v>1573</c:v>
                </c:pt>
                <c:pt idx="8" formatCode="0.000000">
                  <c:v>1572</c:v>
                </c:pt>
                <c:pt idx="12" formatCode="0.000000">
                  <c:v>1989</c:v>
                </c:pt>
                <c:pt idx="16" formatCode="0.000000">
                  <c:v>1347</c:v>
                </c:pt>
                <c:pt idx="20" formatCode="0.000000">
                  <c:v>853</c:v>
                </c:pt>
                <c:pt idx="24" formatCode="0.000000">
                  <c:v>1110</c:v>
                </c:pt>
                <c:pt idx="28" formatCode="0.000000">
                  <c:v>583</c:v>
                </c:pt>
                <c:pt idx="32" formatCode="0.000000">
                  <c:v>292</c:v>
                </c:pt>
                <c:pt idx="36" formatCode="0.000000">
                  <c:v>1787</c:v>
                </c:pt>
                <c:pt idx="40" formatCode="0.000000">
                  <c:v>1988</c:v>
                </c:pt>
                <c:pt idx="44" formatCode="0.000000">
                  <c:v>1570</c:v>
                </c:pt>
                <c:pt idx="48" formatCode="0.000000">
                  <c:v>1342</c:v>
                </c:pt>
                <c:pt idx="52" formatCode="0.000000">
                  <c:v>1343</c:v>
                </c:pt>
                <c:pt idx="56" formatCode="0.000000">
                  <c:v>1784</c:v>
                </c:pt>
                <c:pt idx="60" formatCode="0.000000">
                  <c:v>1784</c:v>
                </c:pt>
                <c:pt idx="64" formatCode="0.000000">
                  <c:v>1568</c:v>
                </c:pt>
                <c:pt idx="68" formatCode="0.000000">
                  <c:v>1340</c:v>
                </c:pt>
                <c:pt idx="72" formatCode="0.000000">
                  <c:v>1095</c:v>
                </c:pt>
                <c:pt idx="76" formatCode="0.000000">
                  <c:v>838</c:v>
                </c:pt>
                <c:pt idx="80" formatCode="0.000000">
                  <c:v>268</c:v>
                </c:pt>
                <c:pt idx="84" formatCode="0.000000">
                  <c:v>569</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1-6E6F-7541-908E-B5EA59C232E4}"/>
            </c:ext>
          </c:extLst>
        </c:ser>
        <c:dLbls>
          <c:showLegendKey val="0"/>
          <c:showVal val="0"/>
          <c:showCatName val="0"/>
          <c:showSerName val="0"/>
          <c:showPercent val="0"/>
          <c:showBubbleSize val="0"/>
        </c:dLbls>
        <c:axId val="947647840"/>
        <c:axId val="553664576"/>
      </c:scatterChart>
      <c:valAx>
        <c:axId val="947647840"/>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majorUnit val="400"/>
      </c:valAx>
      <c:valAx>
        <c:axId val="553664576"/>
        <c:scaling>
          <c:orientation val="minMax"/>
          <c:max val="65.624999999999986"/>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encVangle!$J$175:$J$191</c:f>
              <c:numCache>
                <c:formatCode>General</c:formatCode>
                <c:ptCount val="17"/>
                <c:pt idx="0">
                  <c:v>2249.1909900000001</c:v>
                </c:pt>
                <c:pt idx="4">
                  <c:v>2021.5403200000001</c:v>
                </c:pt>
                <c:pt idx="8">
                  <c:v>2190.8505399999999</c:v>
                </c:pt>
                <c:pt idx="12">
                  <c:v>2477.5359800000001</c:v>
                </c:pt>
                <c:pt idx="16">
                  <c:v>2117.1263399999998</c:v>
                </c:pt>
              </c:numCache>
            </c:numRef>
          </c:xVal>
          <c:yVal>
            <c:numRef>
              <c:f>encVangle!$N$175:$N$191</c:f>
              <c:numCache>
                <c:formatCode>General</c:formatCode>
                <c:ptCount val="17"/>
                <c:pt idx="0" formatCode="0.00000">
                  <c:v>65.608975524629372</c:v>
                </c:pt>
                <c:pt idx="4" formatCode="0.00000">
                  <c:v>65.607977744248714</c:v>
                </c:pt>
                <c:pt idx="8" formatCode="0.00000">
                  <c:v>65.609047894615159</c:v>
                </c:pt>
                <c:pt idx="12" formatCode="0.00000">
                  <c:v>65.607168303832921</c:v>
                </c:pt>
                <c:pt idx="16" formatCode="0.00000">
                  <c:v>65.609072833698875</c:v>
                </c:pt>
              </c:numCache>
            </c:numRef>
          </c:yVal>
          <c:smooth val="0"/>
          <c:extLst>
            <c:ext xmlns:c16="http://schemas.microsoft.com/office/drawing/2014/chart" uri="{C3380CC4-5D6E-409C-BE32-E72D297353CC}">
              <c16:uniqueId val="{00000000-CE9F-D042-93A8-FF8497C4A21E}"/>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encVangle!$J$279:$J$363</c:f>
              <c:numCache>
                <c:formatCode>General</c:formatCode>
                <c:ptCount val="85"/>
                <c:pt idx="0">
                  <c:v>1443.07365</c:v>
                </c:pt>
                <c:pt idx="4">
                  <c:v>1521.3688099999999</c:v>
                </c:pt>
                <c:pt idx="8">
                  <c:v>1524.37861</c:v>
                </c:pt>
                <c:pt idx="12">
                  <c:v>1440.61608</c:v>
                </c:pt>
                <c:pt idx="16">
                  <c:v>1563.97632</c:v>
                </c:pt>
                <c:pt idx="20">
                  <c:v>1657.7574400000001</c:v>
                </c:pt>
                <c:pt idx="24">
                  <c:v>1605.57952</c:v>
                </c:pt>
                <c:pt idx="28">
                  <c:v>1707.4674500000001</c:v>
                </c:pt>
                <c:pt idx="32">
                  <c:v>1762.16579</c:v>
                </c:pt>
                <c:pt idx="36">
                  <c:v>1476.9505899999999</c:v>
                </c:pt>
                <c:pt idx="40">
                  <c:v>1452.1804999999999</c:v>
                </c:pt>
                <c:pt idx="44">
                  <c:v>1533.91572</c:v>
                </c:pt>
                <c:pt idx="48">
                  <c:v>1577.6153899999999</c:v>
                </c:pt>
                <c:pt idx="52">
                  <c:v>1568.5307399999999</c:v>
                </c:pt>
                <c:pt idx="56">
                  <c:v>1497.80375</c:v>
                </c:pt>
                <c:pt idx="60">
                  <c:v>1500.9407900000001</c:v>
                </c:pt>
                <c:pt idx="64">
                  <c:v>1539.91786</c:v>
                </c:pt>
                <c:pt idx="68">
                  <c:v>1582.44111</c:v>
                </c:pt>
                <c:pt idx="72">
                  <c:v>1631.97136</c:v>
                </c:pt>
                <c:pt idx="76">
                  <c:v>1678.97191</c:v>
                </c:pt>
                <c:pt idx="80">
                  <c:v>1784.76261</c:v>
                </c:pt>
                <c:pt idx="84">
                  <c:v>1723.54297</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3-CE9F-D042-93A8-FF8497C4A21E}"/>
            </c:ext>
          </c:extLst>
        </c:ser>
        <c:dLbls>
          <c:showLegendKey val="0"/>
          <c:showVal val="0"/>
          <c:showCatName val="0"/>
          <c:showSerName val="0"/>
          <c:showPercent val="0"/>
          <c:showBubbleSize val="0"/>
        </c:dLbls>
        <c:axId val="534454000"/>
        <c:axId val="534540544"/>
      </c:scatterChart>
      <c:valAx>
        <c:axId val="534454000"/>
        <c:scaling>
          <c:orientation val="minMax"/>
          <c:max val="2500"/>
          <c:min val="1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encVangle!$N$159:$N$547</c:f>
              <c:numCache>
                <c:formatCode>General</c:formatCode>
                <c:ptCount val="389"/>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pt idx="284" formatCode="0.00000">
                  <c:v>65.813345803322008</c:v>
                </c:pt>
                <c:pt idx="288" formatCode="0.00000">
                  <c:v>65.808583782398642</c:v>
                </c:pt>
                <c:pt idx="292" formatCode="0.00000">
                  <c:v>65.815045052676311</c:v>
                </c:pt>
                <c:pt idx="296" formatCode="0.00000">
                  <c:v>65.814416879653876</c:v>
                </c:pt>
                <c:pt idx="300" formatCode="0.00000">
                  <c:v>65.809939261535021</c:v>
                </c:pt>
                <c:pt idx="304" formatCode="0.00000">
                  <c:v>65.812811440685877</c:v>
                </c:pt>
                <c:pt idx="308" formatCode="0.00000">
                  <c:v>65.81431034715628</c:v>
                </c:pt>
                <c:pt idx="312" formatCode="0.00000">
                  <c:v>65.813814960058195</c:v>
                </c:pt>
                <c:pt idx="316" formatCode="0.00000">
                  <c:v>65.814719293958078</c:v>
                </c:pt>
                <c:pt idx="320" formatCode="0.00000">
                  <c:v>65.812734148259196</c:v>
                </c:pt>
                <c:pt idx="324" formatCode="0.00000">
                  <c:v>65.813883641090825</c:v>
                </c:pt>
                <c:pt idx="328" formatCode="0.00000">
                  <c:v>65.813574078058551</c:v>
                </c:pt>
                <c:pt idx="332" formatCode="0.00000">
                  <c:v>65.813462193347803</c:v>
                </c:pt>
                <c:pt idx="336" formatCode="0.00000">
                  <c:v>65.812302470797562</c:v>
                </c:pt>
                <c:pt idx="340" formatCode="0.00000">
                  <c:v>65.812355551864073</c:v>
                </c:pt>
                <c:pt idx="344" formatCode="0.00000">
                  <c:v>65.432166092981689</c:v>
                </c:pt>
                <c:pt idx="348" formatCode="0.00000">
                  <c:v>65.431404743527679</c:v>
                </c:pt>
                <c:pt idx="352" formatCode="0.00000">
                  <c:v>65.050770083162604</c:v>
                </c:pt>
                <c:pt idx="356" formatCode="0.00000">
                  <c:v>65.04965172685705</c:v>
                </c:pt>
                <c:pt idx="360" formatCode="0.00000">
                  <c:v>64.670392843263443</c:v>
                </c:pt>
                <c:pt idx="364" formatCode="0.00000">
                  <c:v>64.670095564363208</c:v>
                </c:pt>
                <c:pt idx="368" formatCode="0.00000">
                  <c:v>66.568607538825077</c:v>
                </c:pt>
                <c:pt idx="372" formatCode="0.00000">
                  <c:v>66.573004439243292</c:v>
                </c:pt>
                <c:pt idx="376" formatCode="0.00000">
                  <c:v>66.571592043791355</c:v>
                </c:pt>
                <c:pt idx="380" formatCode="0.00000">
                  <c:v>66.191139280460348</c:v>
                </c:pt>
                <c:pt idx="384" formatCode="0.00000">
                  <c:v>66.189878064348349</c:v>
                </c:pt>
                <c:pt idx="388" formatCode="0.00000">
                  <c:v>66.191483721676306</c:v>
                </c:pt>
              </c:numCache>
            </c:numRef>
          </c:xVal>
          <c:yVal>
            <c:numRef>
              <c:f>encVangle!$O$159:$O$547</c:f>
              <c:numCache>
                <c:formatCode>General</c:formatCode>
                <c:ptCount val="389"/>
                <c:pt idx="0">
                  <c:v>450</c:v>
                </c:pt>
                <c:pt idx="4">
                  <c:v>450</c:v>
                </c:pt>
                <c:pt idx="8">
                  <c:v>450</c:v>
                </c:pt>
                <c:pt idx="12">
                  <c:v>450</c:v>
                </c:pt>
                <c:pt idx="16">
                  <c:v>500</c:v>
                </c:pt>
                <c:pt idx="20">
                  <c:v>500</c:v>
                </c:pt>
                <c:pt idx="24">
                  <c:v>500</c:v>
                </c:pt>
                <c:pt idx="28">
                  <c:v>500</c:v>
                </c:pt>
                <c:pt idx="32">
                  <c:v>500</c:v>
                </c:pt>
                <c:pt idx="36">
                  <c:v>550</c:v>
                </c:pt>
                <c:pt idx="40">
                  <c:v>550</c:v>
                </c:pt>
                <c:pt idx="44">
                  <c:v>600</c:v>
                </c:pt>
                <c:pt idx="48">
                  <c:v>600</c:v>
                </c:pt>
                <c:pt idx="52">
                  <c:v>650</c:v>
                </c:pt>
                <c:pt idx="56">
                  <c:v>650</c:v>
                </c:pt>
                <c:pt idx="60">
                  <c:v>700</c:v>
                </c:pt>
                <c:pt idx="64">
                  <c:v>700</c:v>
                </c:pt>
                <c:pt idx="68">
                  <c:v>750</c:v>
                </c:pt>
                <c:pt idx="72">
                  <c:v>750</c:v>
                </c:pt>
                <c:pt idx="76">
                  <c:v>400</c:v>
                </c:pt>
                <c:pt idx="80">
                  <c:v>400</c:v>
                </c:pt>
                <c:pt idx="84">
                  <c:v>400</c:v>
                </c:pt>
                <c:pt idx="88">
                  <c:v>400</c:v>
                </c:pt>
                <c:pt idx="92">
                  <c:v>350</c:v>
                </c:pt>
                <c:pt idx="96">
                  <c:v>350</c:v>
                </c:pt>
                <c:pt idx="100">
                  <c:v>350</c:v>
                </c:pt>
                <c:pt idx="104">
                  <c:v>350</c:v>
                </c:pt>
                <c:pt idx="108">
                  <c:v>300</c:v>
                </c:pt>
                <c:pt idx="112">
                  <c:v>300</c:v>
                </c:pt>
                <c:pt idx="116">
                  <c:v>250</c:v>
                </c:pt>
                <c:pt idx="120">
                  <c:v>500</c:v>
                </c:pt>
                <c:pt idx="124">
                  <c:v>500</c:v>
                </c:pt>
                <c:pt idx="128">
                  <c:v>500</c:v>
                </c:pt>
                <c:pt idx="132">
                  <c:v>500</c:v>
                </c:pt>
                <c:pt idx="136">
                  <c:v>500</c:v>
                </c:pt>
                <c:pt idx="140">
                  <c:v>500</c:v>
                </c:pt>
                <c:pt idx="144">
                  <c:v>500</c:v>
                </c:pt>
                <c:pt idx="148">
                  <c:v>500</c:v>
                </c:pt>
                <c:pt idx="152">
                  <c:v>500</c:v>
                </c:pt>
                <c:pt idx="156">
                  <c:v>500</c:v>
                </c:pt>
                <c:pt idx="160">
                  <c:v>500</c:v>
                </c:pt>
                <c:pt idx="164">
                  <c:v>500</c:v>
                </c:pt>
                <c:pt idx="168">
                  <c:v>500</c:v>
                </c:pt>
                <c:pt idx="172">
                  <c:v>500</c:v>
                </c:pt>
                <c:pt idx="176">
                  <c:v>500</c:v>
                </c:pt>
                <c:pt idx="180">
                  <c:v>500</c:v>
                </c:pt>
                <c:pt idx="184">
                  <c:v>500</c:v>
                </c:pt>
                <c:pt idx="188">
                  <c:v>500</c:v>
                </c:pt>
                <c:pt idx="192">
                  <c:v>500</c:v>
                </c:pt>
                <c:pt idx="196">
                  <c:v>500</c:v>
                </c:pt>
                <c:pt idx="200">
                  <c:v>500</c:v>
                </c:pt>
                <c:pt idx="204">
                  <c:v>500</c:v>
                </c:pt>
                <c:pt idx="208">
                  <c:v>550</c:v>
                </c:pt>
                <c:pt idx="212">
                  <c:v>550</c:v>
                </c:pt>
                <c:pt idx="216">
                  <c:v>550</c:v>
                </c:pt>
                <c:pt idx="220">
                  <c:v>550</c:v>
                </c:pt>
                <c:pt idx="224">
                  <c:v>550</c:v>
                </c:pt>
                <c:pt idx="228">
                  <c:v>600</c:v>
                </c:pt>
                <c:pt idx="232">
                  <c:v>600</c:v>
                </c:pt>
                <c:pt idx="236">
                  <c:v>650</c:v>
                </c:pt>
                <c:pt idx="240">
                  <c:v>650</c:v>
                </c:pt>
                <c:pt idx="244">
                  <c:v>650</c:v>
                </c:pt>
                <c:pt idx="248">
                  <c:v>450</c:v>
                </c:pt>
                <c:pt idx="252">
                  <c:v>450</c:v>
                </c:pt>
                <c:pt idx="256">
                  <c:v>450</c:v>
                </c:pt>
                <c:pt idx="260">
                  <c:v>450</c:v>
                </c:pt>
                <c:pt idx="264">
                  <c:v>400</c:v>
                </c:pt>
                <c:pt idx="268">
                  <c:v>400</c:v>
                </c:pt>
                <c:pt idx="272">
                  <c:v>400</c:v>
                </c:pt>
                <c:pt idx="276">
                  <c:v>350</c:v>
                </c:pt>
                <c:pt idx="280">
                  <c:v>350</c:v>
                </c:pt>
                <c:pt idx="284">
                  <c:v>480</c:v>
                </c:pt>
                <c:pt idx="288">
                  <c:v>480</c:v>
                </c:pt>
                <c:pt idx="292">
                  <c:v>480</c:v>
                </c:pt>
                <c:pt idx="296">
                  <c:v>480</c:v>
                </c:pt>
                <c:pt idx="300">
                  <c:v>480</c:v>
                </c:pt>
                <c:pt idx="304">
                  <c:v>480</c:v>
                </c:pt>
                <c:pt idx="308">
                  <c:v>480</c:v>
                </c:pt>
                <c:pt idx="312">
                  <c:v>480</c:v>
                </c:pt>
                <c:pt idx="316">
                  <c:v>480</c:v>
                </c:pt>
                <c:pt idx="320">
                  <c:v>480</c:v>
                </c:pt>
                <c:pt idx="324">
                  <c:v>480</c:v>
                </c:pt>
                <c:pt idx="328">
                  <c:v>480</c:v>
                </c:pt>
                <c:pt idx="332">
                  <c:v>480</c:v>
                </c:pt>
                <c:pt idx="336">
                  <c:v>480</c:v>
                </c:pt>
                <c:pt idx="340">
                  <c:v>480</c:v>
                </c:pt>
                <c:pt idx="344">
                  <c:v>520</c:v>
                </c:pt>
                <c:pt idx="348">
                  <c:v>520</c:v>
                </c:pt>
                <c:pt idx="352">
                  <c:v>560</c:v>
                </c:pt>
                <c:pt idx="356">
                  <c:v>560</c:v>
                </c:pt>
                <c:pt idx="360">
                  <c:v>600</c:v>
                </c:pt>
                <c:pt idx="364">
                  <c:v>600</c:v>
                </c:pt>
                <c:pt idx="368">
                  <c:v>400</c:v>
                </c:pt>
                <c:pt idx="372">
                  <c:v>400</c:v>
                </c:pt>
                <c:pt idx="376">
                  <c:v>400</c:v>
                </c:pt>
                <c:pt idx="380">
                  <c:v>440</c:v>
                </c:pt>
                <c:pt idx="384">
                  <c:v>440</c:v>
                </c:pt>
                <c:pt idx="388">
                  <c:v>440</c:v>
                </c:pt>
              </c:numCache>
            </c:numRef>
          </c:yVal>
          <c:smooth val="0"/>
          <c:extLst>
            <c:ext xmlns:c16="http://schemas.microsoft.com/office/drawing/2014/chart" uri="{C3380CC4-5D6E-409C-BE32-E72D297353CC}">
              <c16:uniqueId val="{00000000-64DC-7048-8F7E-FC19366A912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encVangle!$N$551:$N$639</c:f>
              <c:numCache>
                <c:formatCode>General</c:formatCode>
                <c:ptCount val="8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pt idx="52" formatCode="0.00000">
                  <c:v>66.110327267339116</c:v>
                </c:pt>
                <c:pt idx="56" formatCode="0.00000">
                  <c:v>66.113608994425874</c:v>
                </c:pt>
                <c:pt idx="60" formatCode="0.00000">
                  <c:v>66.114517431446998</c:v>
                </c:pt>
                <c:pt idx="64" formatCode="0.00000">
                  <c:v>65.544256226057072</c:v>
                </c:pt>
                <c:pt idx="68" formatCode="0.00000">
                  <c:v>65.546709107505805</c:v>
                </c:pt>
                <c:pt idx="72" formatCode="0.00000">
                  <c:v>65.547775404150627</c:v>
                </c:pt>
                <c:pt idx="76" formatCode="0.00000">
                  <c:v>65.353095625536398</c:v>
                </c:pt>
                <c:pt idx="80" formatCode="0.00000">
                  <c:v>65.162686505369166</c:v>
                </c:pt>
                <c:pt idx="84" formatCode="0.00000">
                  <c:v>65.165695617006648</c:v>
                </c:pt>
                <c:pt idx="88" formatCode="0.00000">
                  <c:v>65.165520054341741</c:v>
                </c:pt>
              </c:numCache>
            </c:numRef>
          </c:xVal>
          <c:yVal>
            <c:numRef>
              <c:f>encVangle!$O$551:$O$639</c:f>
              <c:numCache>
                <c:formatCode>General</c:formatCode>
                <c:ptCount val="89"/>
                <c:pt idx="0">
                  <c:v>490</c:v>
                </c:pt>
                <c:pt idx="4">
                  <c:v>490</c:v>
                </c:pt>
                <c:pt idx="8">
                  <c:v>490</c:v>
                </c:pt>
                <c:pt idx="12">
                  <c:v>490</c:v>
                </c:pt>
                <c:pt idx="16">
                  <c:v>490</c:v>
                </c:pt>
                <c:pt idx="20">
                  <c:v>490</c:v>
                </c:pt>
                <c:pt idx="24">
                  <c:v>490</c:v>
                </c:pt>
                <c:pt idx="28">
                  <c:v>490</c:v>
                </c:pt>
                <c:pt idx="32">
                  <c:v>490</c:v>
                </c:pt>
                <c:pt idx="36">
                  <c:v>490</c:v>
                </c:pt>
                <c:pt idx="40">
                  <c:v>490</c:v>
                </c:pt>
                <c:pt idx="44">
                  <c:v>490</c:v>
                </c:pt>
                <c:pt idx="48">
                  <c:v>490</c:v>
                </c:pt>
                <c:pt idx="52">
                  <c:v>450</c:v>
                </c:pt>
                <c:pt idx="56">
                  <c:v>450</c:v>
                </c:pt>
                <c:pt idx="60">
                  <c:v>450</c:v>
                </c:pt>
                <c:pt idx="64">
                  <c:v>510</c:v>
                </c:pt>
                <c:pt idx="68">
                  <c:v>510</c:v>
                </c:pt>
                <c:pt idx="72">
                  <c:v>510</c:v>
                </c:pt>
                <c:pt idx="76">
                  <c:v>530</c:v>
                </c:pt>
                <c:pt idx="80">
                  <c:v>550</c:v>
                </c:pt>
                <c:pt idx="84">
                  <c:v>550</c:v>
                </c:pt>
                <c:pt idx="88">
                  <c:v>550</c:v>
                </c:pt>
              </c:numCache>
            </c:numRef>
          </c:yVal>
          <c:smooth val="0"/>
          <c:extLst>
            <c:ext xmlns:c16="http://schemas.microsoft.com/office/drawing/2014/chart" uri="{C3380CC4-5D6E-409C-BE32-E72D297353CC}">
              <c16:uniqueId val="{00000007-64DC-7048-8F7E-FC19366A9122}"/>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encVangle!$N$643:$N$715</c:f>
              <c:numCache>
                <c:formatCode>General</c:formatCode>
                <c:ptCount val="73"/>
                <c:pt idx="0" formatCode="0.00000">
                  <c:v>65.629652171037577</c:v>
                </c:pt>
                <c:pt idx="4" formatCode="0.00000">
                  <c:v>67.057700942646989</c:v>
                </c:pt>
                <c:pt idx="8" formatCode="0.00000">
                  <c:v>66.104897421137011</c:v>
                </c:pt>
                <c:pt idx="12" formatCode="0.00000">
                  <c:v>67.05693732455822</c:v>
                </c:pt>
                <c:pt idx="16" formatCode="0.00000">
                  <c:v>66.104403029173923</c:v>
                </c:pt>
                <c:pt idx="20" formatCode="0.00000">
                  <c:v>66.103662685215681</c:v>
                </c:pt>
                <c:pt idx="24" formatCode="0.00000">
                  <c:v>65.15181976082917</c:v>
                </c:pt>
                <c:pt idx="28" formatCode="0.00000">
                  <c:v>66.579479130453876</c:v>
                </c:pt>
                <c:pt idx="32" formatCode="0.00000">
                  <c:v>67.055495423365926</c:v>
                </c:pt>
                <c:pt idx="36" formatCode="0.00000">
                  <c:v>68.005855968021081</c:v>
                </c:pt>
                <c:pt idx="40" formatCode="0.00000">
                  <c:v>64.674527023925549</c:v>
                </c:pt>
                <c:pt idx="44" formatCode="0.00000">
                  <c:v>64.195731934088215</c:v>
                </c:pt>
                <c:pt idx="48" formatCode="0.00000">
                  <c:v>64.197564599273321</c:v>
                </c:pt>
                <c:pt idx="52" formatCode="0.00000">
                  <c:v>63.722037839572657</c:v>
                </c:pt>
                <c:pt idx="56" formatCode="0.00000">
                  <c:v>63.724198745918763</c:v>
                </c:pt>
                <c:pt idx="60" formatCode="0.00000">
                  <c:v>63.723984442350265</c:v>
                </c:pt>
                <c:pt idx="64" formatCode="0.00000">
                  <c:v>63.243630379869707</c:v>
                </c:pt>
                <c:pt idx="68" formatCode="0.00000">
                  <c:v>63.246258878415041</c:v>
                </c:pt>
                <c:pt idx="72" formatCode="0.00000">
                  <c:v>63.246275504331038</c:v>
                </c:pt>
              </c:numCache>
            </c:numRef>
          </c:xVal>
          <c:yVal>
            <c:numRef>
              <c:f>encVangle!$O$643:$O$715</c:f>
              <c:numCache>
                <c:formatCode>General</c:formatCode>
                <c:ptCount val="73"/>
                <c:pt idx="0">
                  <c:v>500</c:v>
                </c:pt>
                <c:pt idx="4">
                  <c:v>350</c:v>
                </c:pt>
                <c:pt idx="8">
                  <c:v>450</c:v>
                </c:pt>
                <c:pt idx="12">
                  <c:v>350</c:v>
                </c:pt>
                <c:pt idx="16">
                  <c:v>450</c:v>
                </c:pt>
                <c:pt idx="20">
                  <c:v>450</c:v>
                </c:pt>
                <c:pt idx="24">
                  <c:v>550</c:v>
                </c:pt>
                <c:pt idx="28">
                  <c:v>400</c:v>
                </c:pt>
                <c:pt idx="32">
                  <c:v>350</c:v>
                </c:pt>
                <c:pt idx="36">
                  <c:v>250</c:v>
                </c:pt>
                <c:pt idx="40">
                  <c:v>600</c:v>
                </c:pt>
                <c:pt idx="44">
                  <c:v>650</c:v>
                </c:pt>
                <c:pt idx="48">
                  <c:v>650</c:v>
                </c:pt>
                <c:pt idx="52">
                  <c:v>700</c:v>
                </c:pt>
                <c:pt idx="56">
                  <c:v>700</c:v>
                </c:pt>
                <c:pt idx="60">
                  <c:v>700</c:v>
                </c:pt>
                <c:pt idx="64">
                  <c:v>750</c:v>
                </c:pt>
                <c:pt idx="68">
                  <c:v>750</c:v>
                </c:pt>
                <c:pt idx="72">
                  <c:v>750</c:v>
                </c:pt>
              </c:numCache>
            </c:numRef>
          </c:yVal>
          <c:smooth val="0"/>
          <c:extLst>
            <c:ext xmlns:c16="http://schemas.microsoft.com/office/drawing/2014/chart" uri="{C3380CC4-5D6E-409C-BE32-E72D297353CC}">
              <c16:uniqueId val="{0000000B-64DC-7048-8F7E-FC19366A9122}"/>
            </c:ext>
          </c:extLst>
        </c:ser>
        <c:ser>
          <c:idx val="3"/>
          <c:order val="3"/>
          <c:spPr>
            <a:ln w="25400" cap="rnd">
              <a:noFill/>
              <a:round/>
            </a:ln>
            <a:effectLst/>
          </c:spPr>
          <c:marker>
            <c:symbol val="circle"/>
            <c:size val="5"/>
            <c:spPr>
              <a:solidFill>
                <a:schemeClr val="accent4"/>
              </a:solidFill>
              <a:ln w="9525">
                <a:solidFill>
                  <a:schemeClr val="accent4"/>
                </a:solidFill>
              </a:ln>
              <a:effectLst/>
            </c:spPr>
          </c:marker>
          <c:xVal>
            <c:numRef>
              <c:f>encVangle!$N$719:$N$727</c:f>
              <c:numCache>
                <c:formatCode>General</c:formatCode>
                <c:ptCount val="9"/>
                <c:pt idx="0" formatCode="0.00000">
                  <c:v>65.725691744995302</c:v>
                </c:pt>
                <c:pt idx="4" formatCode="0.00000">
                  <c:v>65.72712599954933</c:v>
                </c:pt>
                <c:pt idx="8" formatCode="0.00000">
                  <c:v>65.728276190350684</c:v>
                </c:pt>
              </c:numCache>
            </c:numRef>
          </c:xVal>
          <c:yVal>
            <c:numRef>
              <c:f>encVangle!$O$719:$O$727</c:f>
              <c:numCache>
                <c:formatCode>General</c:formatCode>
                <c:ptCount val="9"/>
                <c:pt idx="0">
                  <c:v>489.1</c:v>
                </c:pt>
                <c:pt idx="4">
                  <c:v>489.1</c:v>
                </c:pt>
                <c:pt idx="8">
                  <c:v>489.1</c:v>
                </c:pt>
              </c:numCache>
            </c:numRef>
          </c:yVal>
          <c:smooth val="0"/>
          <c:extLst>
            <c:ext xmlns:c16="http://schemas.microsoft.com/office/drawing/2014/chart" uri="{C3380CC4-5D6E-409C-BE32-E72D297353CC}">
              <c16:uniqueId val="{0000000C-64DC-7048-8F7E-FC19366A9122}"/>
            </c:ext>
          </c:extLst>
        </c:ser>
        <c:dLbls>
          <c:showLegendKey val="0"/>
          <c:showVal val="0"/>
          <c:showCatName val="0"/>
          <c:showSerName val="0"/>
          <c:showPercent val="0"/>
          <c:showBubbleSize val="0"/>
        </c:dLbls>
        <c:axId val="1028013744"/>
        <c:axId val="558338576"/>
      </c:scatterChart>
      <c:valAx>
        <c:axId val="1028013744"/>
        <c:scaling>
          <c:orientation val="minMax"/>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848613488531325"/>
          <c:y val="0.17191550420651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spPr>
            <a:ln w="28575" cap="rnd">
              <a:noFill/>
              <a:round/>
            </a:ln>
            <a:effectLst/>
          </c:spPr>
          <c:marker>
            <c:symbol val="circle"/>
            <c:size val="5"/>
            <c:spPr>
              <a:solidFill>
                <a:schemeClr val="accent3"/>
              </a:solidFill>
              <a:ln w="9525">
                <a:solidFill>
                  <a:schemeClr val="accent3"/>
                </a:solidFill>
              </a:ln>
              <a:effectLst/>
            </c:spPr>
          </c:marker>
          <c:xVal>
            <c:numRef>
              <c:f>encVangle!$K$159:$K$275</c:f>
              <c:numCache>
                <c:formatCode>0.000000</c:formatCode>
                <c:ptCount val="117"/>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7454-C44B-A5D7-3F55CC8915FE}"/>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encVangle!$K$159:$K$439</c:f>
              <c:numCache>
                <c:formatCode>0.000000</c:formatCode>
                <c:ptCount val="281"/>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pt idx="120" formatCode="General">
                  <c:v>1211.4595999999999</c:v>
                </c:pt>
                <c:pt idx="124" formatCode="General">
                  <c:v>1262.3152</c:v>
                </c:pt>
                <c:pt idx="128" formatCode="General">
                  <c:v>1874.1641</c:v>
                </c:pt>
                <c:pt idx="132" formatCode="General">
                  <c:v>692.53227000000004</c:v>
                </c:pt>
                <c:pt idx="136" formatCode="General">
                  <c:v>1330.4154000000001</c:v>
                </c:pt>
                <c:pt idx="140" formatCode="General">
                  <c:v>1670.3742999999999</c:v>
                </c:pt>
                <c:pt idx="144" formatCode="General">
                  <c:v>745.43257000000006</c:v>
                </c:pt>
                <c:pt idx="148" formatCode="General">
                  <c:v>1583.692</c:v>
                </c:pt>
                <c:pt idx="152" formatCode="General">
                  <c:v>1834.7373</c:v>
                </c:pt>
                <c:pt idx="156" formatCode="General">
                  <c:v>364.68027999999998</c:v>
                </c:pt>
                <c:pt idx="160" formatCode="General">
                  <c:v>3187.25218</c:v>
                </c:pt>
                <c:pt idx="164" formatCode="General">
                  <c:v>3868.3874000000001</c:v>
                </c:pt>
                <c:pt idx="168" formatCode="General">
                  <c:v>4097.8431</c:v>
                </c:pt>
                <c:pt idx="172" formatCode="General">
                  <c:v>2236.2439169999998</c:v>
                </c:pt>
                <c:pt idx="176" formatCode="General">
                  <c:v>4820.7569800000001</c:v>
                </c:pt>
                <c:pt idx="180" formatCode="General">
                  <c:v>5531.2399000000005</c:v>
                </c:pt>
                <c:pt idx="184" formatCode="General">
                  <c:v>5177.9520899999998</c:v>
                </c:pt>
                <c:pt idx="188" formatCode="General">
                  <c:v>5125.5795600000001</c:v>
                </c:pt>
                <c:pt idx="192" formatCode="General">
                  <c:v>6042.3427000000001</c:v>
                </c:pt>
                <c:pt idx="196" formatCode="General">
                  <c:v>5844.1570000000002</c:v>
                </c:pt>
                <c:pt idx="200" formatCode="General">
                  <c:v>6043.8027000000002</c:v>
                </c:pt>
                <c:pt idx="204" formatCode="General">
                  <c:v>4611.4980400000004</c:v>
                </c:pt>
                <c:pt idx="208" formatCode="General">
                  <c:v>1593.2059999999999</c:v>
                </c:pt>
                <c:pt idx="212" formatCode="General">
                  <c:v>3178.5443100000002</c:v>
                </c:pt>
                <c:pt idx="216" formatCode="General">
                  <c:v>3420.5951999999997</c:v>
                </c:pt>
                <c:pt idx="220" formatCode="General">
                  <c:v>5206.2114799999999</c:v>
                </c:pt>
                <c:pt idx="224" formatCode="General">
                  <c:v>6006.6702000000005</c:v>
                </c:pt>
                <c:pt idx="228" formatCode="General">
                  <c:v>2942.1264499999997</c:v>
                </c:pt>
                <c:pt idx="232" formatCode="General">
                  <c:v>4742.6214799999998</c:v>
                </c:pt>
                <c:pt idx="236" formatCode="General">
                  <c:v>4205.6048000000001</c:v>
                </c:pt>
                <c:pt idx="240" formatCode="General">
                  <c:v>5204.2974299999996</c:v>
                </c:pt>
                <c:pt idx="244" formatCode="General">
                  <c:v>5809.8149000000003</c:v>
                </c:pt>
                <c:pt idx="248" formatCode="General">
                  <c:v>599.46078</c:v>
                </c:pt>
                <c:pt idx="252" formatCode="General">
                  <c:v>830.08321999999998</c:v>
                </c:pt>
                <c:pt idx="256" formatCode="General">
                  <c:v>3333.8883000000001</c:v>
                </c:pt>
                <c:pt idx="260" formatCode="General">
                  <c:v>4513.1040199999998</c:v>
                </c:pt>
                <c:pt idx="264" formatCode="General">
                  <c:v>1278.8091999999999</c:v>
                </c:pt>
                <c:pt idx="268" formatCode="General">
                  <c:v>3191.2686899999999</c:v>
                </c:pt>
                <c:pt idx="272" formatCode="General">
                  <c:v>2890.6656000000003</c:v>
                </c:pt>
                <c:pt idx="276" formatCode="General">
                  <c:v>1903.8811000000001</c:v>
                </c:pt>
                <c:pt idx="280" formatCode="General">
                  <c:v>2697.26665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7454-C44B-A5D7-3F55CC8915FE}"/>
            </c:ext>
          </c:extLst>
        </c:ser>
        <c:dLbls>
          <c:showLegendKey val="0"/>
          <c:showVal val="0"/>
          <c:showCatName val="0"/>
          <c:showSerName val="0"/>
          <c:showPercent val="0"/>
          <c:showBubbleSize val="0"/>
        </c:dLbls>
        <c:axId val="1025747472"/>
        <c:axId val="533454880"/>
      </c:scatterChart>
      <c:valAx>
        <c:axId val="102574747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54880"/>
        <c:crosses val="autoZero"/>
        <c:crossBetween val="midCat"/>
      </c:valAx>
      <c:valAx>
        <c:axId val="53345488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4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encVangle!$J$159:$J$275</c:f>
              <c:numCache>
                <c:formatCode>General</c:formatCode>
                <c:ptCount val="117"/>
                <c:pt idx="0">
                  <c:v>2021.5403200000001</c:v>
                </c:pt>
                <c:pt idx="4">
                  <c:v>2190.8505399999999</c:v>
                </c:pt>
                <c:pt idx="8">
                  <c:v>2042.9532300000001</c:v>
                </c:pt>
                <c:pt idx="12">
                  <c:v>2477.5359800000001</c:v>
                </c:pt>
                <c:pt idx="16">
                  <c:v>2249.1909900000001</c:v>
                </c:pt>
                <c:pt idx="20">
                  <c:v>2021.5403200000001</c:v>
                </c:pt>
                <c:pt idx="24">
                  <c:v>2190.8505399999999</c:v>
                </c:pt>
                <c:pt idx="28">
                  <c:v>2477.5359800000001</c:v>
                </c:pt>
                <c:pt idx="32">
                  <c:v>2117.1263399999998</c:v>
                </c:pt>
                <c:pt idx="36">
                  <c:v>2249.1909900000001</c:v>
                </c:pt>
                <c:pt idx="40">
                  <c:v>1959.65995</c:v>
                </c:pt>
                <c:pt idx="44">
                  <c:v>2249.1909900000001</c:v>
                </c:pt>
                <c:pt idx="48">
                  <c:v>2021.5403200000001</c:v>
                </c:pt>
                <c:pt idx="52">
                  <c:v>2249.1909900000001</c:v>
                </c:pt>
                <c:pt idx="56">
                  <c:v>2350.88724</c:v>
                </c:pt>
                <c:pt idx="60">
                  <c:v>2249.1909900000001</c:v>
                </c:pt>
                <c:pt idx="64">
                  <c:v>2334.6783</c:v>
                </c:pt>
                <c:pt idx="68">
                  <c:v>2426.7148400000001</c:v>
                </c:pt>
                <c:pt idx="72">
                  <c:v>2429.88553</c:v>
                </c:pt>
                <c:pt idx="76">
                  <c:v>2021.5403200000001</c:v>
                </c:pt>
                <c:pt idx="80">
                  <c:v>2190.8505399999999</c:v>
                </c:pt>
                <c:pt idx="84">
                  <c:v>2477.5359800000001</c:v>
                </c:pt>
                <c:pt idx="88">
                  <c:v>2054.9360700000002</c:v>
                </c:pt>
                <c:pt idx="92">
                  <c:v>2054.9360700000002</c:v>
                </c:pt>
                <c:pt idx="96">
                  <c:v>2117.1263399999998</c:v>
                </c:pt>
                <c:pt idx="100">
                  <c:v>2190.8505399999999</c:v>
                </c:pt>
                <c:pt idx="104">
                  <c:v>2477.5359800000001</c:v>
                </c:pt>
                <c:pt idx="108">
                  <c:v>2054.9360700000002</c:v>
                </c:pt>
                <c:pt idx="112">
                  <c:v>2117.1263399999998</c:v>
                </c:pt>
                <c:pt idx="116">
                  <c:v>2042.9532300000001</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D600-EC44-9192-09C8A042F262}"/>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encVangle!$J$159:$J$439</c:f>
              <c:numCache>
                <c:formatCode>General</c:formatCode>
                <c:ptCount val="281"/>
                <c:pt idx="0">
                  <c:v>2021.5403200000001</c:v>
                </c:pt>
                <c:pt idx="4">
                  <c:v>2190.8505399999999</c:v>
                </c:pt>
                <c:pt idx="8">
                  <c:v>2042.9532300000001</c:v>
                </c:pt>
                <c:pt idx="12">
                  <c:v>2477.5359800000001</c:v>
                </c:pt>
                <c:pt idx="16">
                  <c:v>2249.1909900000001</c:v>
                </c:pt>
                <c:pt idx="20">
                  <c:v>2021.5403200000001</c:v>
                </c:pt>
                <c:pt idx="24">
                  <c:v>2190.8505399999999</c:v>
                </c:pt>
                <c:pt idx="28">
                  <c:v>2477.5359800000001</c:v>
                </c:pt>
                <c:pt idx="32">
                  <c:v>2117.1263399999998</c:v>
                </c:pt>
                <c:pt idx="36">
                  <c:v>2249.1909900000001</c:v>
                </c:pt>
                <c:pt idx="40">
                  <c:v>1959.65995</c:v>
                </c:pt>
                <c:pt idx="44">
                  <c:v>2249.1909900000001</c:v>
                </c:pt>
                <c:pt idx="48">
                  <c:v>2021.5403200000001</c:v>
                </c:pt>
                <c:pt idx="52">
                  <c:v>2249.1909900000001</c:v>
                </c:pt>
                <c:pt idx="56">
                  <c:v>2350.88724</c:v>
                </c:pt>
                <c:pt idx="60">
                  <c:v>2249.1909900000001</c:v>
                </c:pt>
                <c:pt idx="64">
                  <c:v>2334.6783</c:v>
                </c:pt>
                <c:pt idx="68">
                  <c:v>2426.7148400000001</c:v>
                </c:pt>
                <c:pt idx="72">
                  <c:v>2429.88553</c:v>
                </c:pt>
                <c:pt idx="76">
                  <c:v>2021.5403200000001</c:v>
                </c:pt>
                <c:pt idx="80">
                  <c:v>2190.8505399999999</c:v>
                </c:pt>
                <c:pt idx="84">
                  <c:v>2477.5359800000001</c:v>
                </c:pt>
                <c:pt idx="88">
                  <c:v>2054.9360700000002</c:v>
                </c:pt>
                <c:pt idx="92">
                  <c:v>2054.9360700000002</c:v>
                </c:pt>
                <c:pt idx="96">
                  <c:v>2117.1263399999998</c:v>
                </c:pt>
                <c:pt idx="100">
                  <c:v>2190.8505399999999</c:v>
                </c:pt>
                <c:pt idx="104">
                  <c:v>2477.5359800000001</c:v>
                </c:pt>
                <c:pt idx="108">
                  <c:v>2054.9360700000002</c:v>
                </c:pt>
                <c:pt idx="112">
                  <c:v>2117.1263399999998</c:v>
                </c:pt>
                <c:pt idx="116">
                  <c:v>2042.9532300000001</c:v>
                </c:pt>
                <c:pt idx="120">
                  <c:v>1443.07365</c:v>
                </c:pt>
                <c:pt idx="124">
                  <c:v>1521.3688099999999</c:v>
                </c:pt>
                <c:pt idx="128">
                  <c:v>1524.37861</c:v>
                </c:pt>
                <c:pt idx="132">
                  <c:v>1440.61608</c:v>
                </c:pt>
                <c:pt idx="136">
                  <c:v>1563.97632</c:v>
                </c:pt>
                <c:pt idx="140">
                  <c:v>1657.7574400000001</c:v>
                </c:pt>
                <c:pt idx="144">
                  <c:v>1605.57952</c:v>
                </c:pt>
                <c:pt idx="148">
                  <c:v>1707.4674500000001</c:v>
                </c:pt>
                <c:pt idx="152">
                  <c:v>1762.16579</c:v>
                </c:pt>
                <c:pt idx="156">
                  <c:v>1476.9505899999999</c:v>
                </c:pt>
                <c:pt idx="160">
                  <c:v>1452.1804999999999</c:v>
                </c:pt>
                <c:pt idx="164">
                  <c:v>1533.91572</c:v>
                </c:pt>
                <c:pt idx="168">
                  <c:v>1577.6153899999999</c:v>
                </c:pt>
                <c:pt idx="172">
                  <c:v>1568.5307399999999</c:v>
                </c:pt>
                <c:pt idx="176">
                  <c:v>1497.80375</c:v>
                </c:pt>
                <c:pt idx="180">
                  <c:v>1500.9407900000001</c:v>
                </c:pt>
                <c:pt idx="184">
                  <c:v>1539.91786</c:v>
                </c:pt>
                <c:pt idx="188">
                  <c:v>1582.44111</c:v>
                </c:pt>
                <c:pt idx="192">
                  <c:v>1631.97136</c:v>
                </c:pt>
                <c:pt idx="196">
                  <c:v>1678.97191</c:v>
                </c:pt>
                <c:pt idx="200">
                  <c:v>1784.76261</c:v>
                </c:pt>
                <c:pt idx="204">
                  <c:v>1723.54297</c:v>
                </c:pt>
                <c:pt idx="208">
                  <c:v>1476.67118</c:v>
                </c:pt>
                <c:pt idx="212">
                  <c:v>1524.37861</c:v>
                </c:pt>
                <c:pt idx="216">
                  <c:v>1710.34501</c:v>
                </c:pt>
                <c:pt idx="220">
                  <c:v>1533.91572</c:v>
                </c:pt>
                <c:pt idx="224">
                  <c:v>1777.5582999999999</c:v>
                </c:pt>
                <c:pt idx="228">
                  <c:v>1476.9505899999999</c:v>
                </c:pt>
                <c:pt idx="232">
                  <c:v>1710.34501</c:v>
                </c:pt>
                <c:pt idx="236">
                  <c:v>1476.67118</c:v>
                </c:pt>
                <c:pt idx="240">
                  <c:v>1521.3688099999999</c:v>
                </c:pt>
                <c:pt idx="244">
                  <c:v>1762.16579</c:v>
                </c:pt>
                <c:pt idx="248">
                  <c:v>1524.37861</c:v>
                </c:pt>
                <c:pt idx="252">
                  <c:v>1710.34501</c:v>
                </c:pt>
                <c:pt idx="256">
                  <c:v>1673.1084000000001</c:v>
                </c:pt>
                <c:pt idx="260">
                  <c:v>1678.97191</c:v>
                </c:pt>
                <c:pt idx="264">
                  <c:v>1533.91572</c:v>
                </c:pt>
                <c:pt idx="268">
                  <c:v>1678.97191</c:v>
                </c:pt>
                <c:pt idx="272">
                  <c:v>1500.9407900000001</c:v>
                </c:pt>
                <c:pt idx="276">
                  <c:v>1678.97191</c:v>
                </c:pt>
                <c:pt idx="280">
                  <c:v>1589.50215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D600-EC44-9192-09C8A042F262}"/>
            </c:ext>
          </c:extLst>
        </c:ser>
        <c:dLbls>
          <c:showLegendKey val="0"/>
          <c:showVal val="0"/>
          <c:showCatName val="0"/>
          <c:showSerName val="0"/>
          <c:showPercent val="0"/>
          <c:showBubbleSize val="0"/>
        </c:dLbls>
        <c:axId val="535857504"/>
        <c:axId val="536599504"/>
      </c:scatterChart>
      <c:valAx>
        <c:axId val="535857504"/>
        <c:scaling>
          <c:orientation val="minMax"/>
          <c:min val="1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99504"/>
        <c:crosses val="autoZero"/>
        <c:crossBetween val="midCat"/>
      </c:valAx>
      <c:valAx>
        <c:axId val="53659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57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encVangle!$L$159:$L$275</c:f>
              <c:numCache>
                <c:formatCode>General</c:formatCode>
                <c:ptCount val="117"/>
                <c:pt idx="0" formatCode="0.000000">
                  <c:v>1673</c:v>
                </c:pt>
                <c:pt idx="4" formatCode="0.000000">
                  <c:v>1134</c:v>
                </c:pt>
                <c:pt idx="8" formatCode="0.000000">
                  <c:v>1682</c:v>
                </c:pt>
                <c:pt idx="12" formatCode="0.000000">
                  <c:v>129</c:v>
                </c:pt>
                <c:pt idx="16" formatCode="0.000000">
                  <c:v>863</c:v>
                </c:pt>
                <c:pt idx="20" formatCode="0.000000">
                  <c:v>1705</c:v>
                </c:pt>
                <c:pt idx="24" formatCode="0.000000">
                  <c:v>1167</c:v>
                </c:pt>
                <c:pt idx="28" formatCode="0.000000">
                  <c:v>161</c:v>
                </c:pt>
                <c:pt idx="32" formatCode="0.000000">
                  <c:v>1451</c:v>
                </c:pt>
                <c:pt idx="36" formatCode="0.000000">
                  <c:v>895</c:v>
                </c:pt>
                <c:pt idx="40" formatCode="0.000000">
                  <c:v>1986</c:v>
                </c:pt>
                <c:pt idx="44" formatCode="0.000000">
                  <c:v>930</c:v>
                </c:pt>
                <c:pt idx="48" formatCode="0.000000">
                  <c:v>1772</c:v>
                </c:pt>
                <c:pt idx="52" formatCode="0.000000">
                  <c:v>963</c:v>
                </c:pt>
                <c:pt idx="56" formatCode="0.000000">
                  <c:v>631</c:v>
                </c:pt>
                <c:pt idx="60" formatCode="0.000000">
                  <c:v>995</c:v>
                </c:pt>
                <c:pt idx="64" formatCode="0.000000">
                  <c:v>670</c:v>
                </c:pt>
                <c:pt idx="68" formatCode="0.000000">
                  <c:v>350</c:v>
                </c:pt>
                <c:pt idx="72" formatCode="0.000000">
                  <c:v>348</c:v>
                </c:pt>
                <c:pt idx="76" formatCode="0.000000">
                  <c:v>1639</c:v>
                </c:pt>
                <c:pt idx="80" formatCode="0.000000">
                  <c:v>1099</c:v>
                </c:pt>
                <c:pt idx="84" formatCode="0.000000">
                  <c:v>94</c:v>
                </c:pt>
                <c:pt idx="88" formatCode="0.000000">
                  <c:v>1655</c:v>
                </c:pt>
                <c:pt idx="92" formatCode="0.000000">
                  <c:v>1622</c:v>
                </c:pt>
                <c:pt idx="96" formatCode="0.000000">
                  <c:v>1350</c:v>
                </c:pt>
                <c:pt idx="100" formatCode="0.000000">
                  <c:v>1067</c:v>
                </c:pt>
                <c:pt idx="104" formatCode="0.000000">
                  <c:v>61</c:v>
                </c:pt>
                <c:pt idx="108" formatCode="0.000000">
                  <c:v>1588</c:v>
                </c:pt>
                <c:pt idx="112" formatCode="0.000000">
                  <c:v>1318</c:v>
                </c:pt>
                <c:pt idx="116" formatCode="0.000000">
                  <c:v>1549</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D5FD-4E41-895D-96F0CD169E9F}"/>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encVangle!$K$159:$K$439</c:f>
              <c:numCache>
                <c:formatCode>0.000000</c:formatCode>
                <c:ptCount val="281"/>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pt idx="120" formatCode="General">
                  <c:v>1211.4595999999999</c:v>
                </c:pt>
                <c:pt idx="124" formatCode="General">
                  <c:v>1262.3152</c:v>
                </c:pt>
                <c:pt idx="128" formatCode="General">
                  <c:v>1874.1641</c:v>
                </c:pt>
                <c:pt idx="132" formatCode="General">
                  <c:v>692.53227000000004</c:v>
                </c:pt>
                <c:pt idx="136" formatCode="General">
                  <c:v>1330.4154000000001</c:v>
                </c:pt>
                <c:pt idx="140" formatCode="General">
                  <c:v>1670.3742999999999</c:v>
                </c:pt>
                <c:pt idx="144" formatCode="General">
                  <c:v>745.43257000000006</c:v>
                </c:pt>
                <c:pt idx="148" formatCode="General">
                  <c:v>1583.692</c:v>
                </c:pt>
                <c:pt idx="152" formatCode="General">
                  <c:v>1834.7373</c:v>
                </c:pt>
                <c:pt idx="156" formatCode="General">
                  <c:v>364.68027999999998</c:v>
                </c:pt>
                <c:pt idx="160" formatCode="General">
                  <c:v>3187.25218</c:v>
                </c:pt>
                <c:pt idx="164" formatCode="General">
                  <c:v>3868.3874000000001</c:v>
                </c:pt>
                <c:pt idx="168" formatCode="General">
                  <c:v>4097.8431</c:v>
                </c:pt>
                <c:pt idx="172" formatCode="General">
                  <c:v>2236.2439169999998</c:v>
                </c:pt>
                <c:pt idx="176" formatCode="General">
                  <c:v>4820.7569800000001</c:v>
                </c:pt>
                <c:pt idx="180" formatCode="General">
                  <c:v>5531.2399000000005</c:v>
                </c:pt>
                <c:pt idx="184" formatCode="General">
                  <c:v>5177.9520899999998</c:v>
                </c:pt>
                <c:pt idx="188" formatCode="General">
                  <c:v>5125.5795600000001</c:v>
                </c:pt>
                <c:pt idx="192" formatCode="General">
                  <c:v>6042.3427000000001</c:v>
                </c:pt>
                <c:pt idx="196" formatCode="General">
                  <c:v>5844.1570000000002</c:v>
                </c:pt>
                <c:pt idx="200" formatCode="General">
                  <c:v>6043.8027000000002</c:v>
                </c:pt>
                <c:pt idx="204" formatCode="General">
                  <c:v>4611.4980400000004</c:v>
                </c:pt>
                <c:pt idx="208" formatCode="General">
                  <c:v>1593.2059999999999</c:v>
                </c:pt>
                <c:pt idx="212" formatCode="General">
                  <c:v>3178.5443100000002</c:v>
                </c:pt>
                <c:pt idx="216" formatCode="General">
                  <c:v>3420.5951999999997</c:v>
                </c:pt>
                <c:pt idx="220" formatCode="General">
                  <c:v>5206.2114799999999</c:v>
                </c:pt>
                <c:pt idx="224" formatCode="General">
                  <c:v>6006.6702000000005</c:v>
                </c:pt>
                <c:pt idx="228" formatCode="General">
                  <c:v>2942.1264499999997</c:v>
                </c:pt>
                <c:pt idx="232" formatCode="General">
                  <c:v>4742.6214799999998</c:v>
                </c:pt>
                <c:pt idx="236" formatCode="General">
                  <c:v>4205.6048000000001</c:v>
                </c:pt>
                <c:pt idx="240" formatCode="General">
                  <c:v>5204.2974299999996</c:v>
                </c:pt>
                <c:pt idx="244" formatCode="General">
                  <c:v>5809.8149000000003</c:v>
                </c:pt>
                <c:pt idx="248" formatCode="General">
                  <c:v>599.46078</c:v>
                </c:pt>
                <c:pt idx="252" formatCode="General">
                  <c:v>830.08321999999998</c:v>
                </c:pt>
                <c:pt idx="256" formatCode="General">
                  <c:v>3333.8883000000001</c:v>
                </c:pt>
                <c:pt idx="260" formatCode="General">
                  <c:v>4513.1040199999998</c:v>
                </c:pt>
                <c:pt idx="264" formatCode="General">
                  <c:v>1278.8091999999999</c:v>
                </c:pt>
                <c:pt idx="268" formatCode="General">
                  <c:v>3191.2686899999999</c:v>
                </c:pt>
                <c:pt idx="272" formatCode="General">
                  <c:v>2890.6656000000003</c:v>
                </c:pt>
                <c:pt idx="276" formatCode="General">
                  <c:v>1903.8811000000001</c:v>
                </c:pt>
                <c:pt idx="280" formatCode="General">
                  <c:v>2697.26665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D5FD-4E41-895D-96F0CD169E9F}"/>
            </c:ext>
          </c:extLst>
        </c:ser>
        <c:dLbls>
          <c:showLegendKey val="0"/>
          <c:showVal val="0"/>
          <c:showCatName val="0"/>
          <c:showSerName val="0"/>
          <c:showPercent val="0"/>
          <c:showBubbleSize val="0"/>
        </c:dLbls>
        <c:axId val="535973456"/>
        <c:axId val="536003088"/>
      </c:scatterChart>
      <c:valAx>
        <c:axId val="535973456"/>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3088"/>
        <c:crosses val="autoZero"/>
        <c:crossBetween val="midCat"/>
      </c:valAx>
      <c:valAx>
        <c:axId val="536003088"/>
        <c:scaling>
          <c:orientation val="minMax"/>
          <c:max val="68"/>
          <c:min val="63.5"/>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7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encVangle!$K$443:$K$499</c:f>
              <c:numCache>
                <c:formatCode>0.000000</c:formatCode>
                <c:ptCount val="57"/>
                <c:pt idx="0" formatCode="General">
                  <c:v>18.218665999999999</c:v>
                </c:pt>
                <c:pt idx="4" formatCode="General">
                  <c:v>825.61423000000002</c:v>
                </c:pt>
                <c:pt idx="8" formatCode="General">
                  <c:v>579.10789999999997</c:v>
                </c:pt>
                <c:pt idx="12" formatCode="General">
                  <c:v>1541.7746</c:v>
                </c:pt>
                <c:pt idx="16" formatCode="General">
                  <c:v>27.150846999999999</c:v>
                </c:pt>
                <c:pt idx="20" formatCode="General">
                  <c:v>3301.4387999999999</c:v>
                </c:pt>
                <c:pt idx="24" formatCode="General">
                  <c:v>2938.3813300000002</c:v>
                </c:pt>
                <c:pt idx="28" formatCode="General">
                  <c:v>3755.1547</c:v>
                </c:pt>
                <c:pt idx="32" formatCode="General">
                  <c:v>2929.68363</c:v>
                </c:pt>
                <c:pt idx="36" formatCode="General">
                  <c:v>2564.2404799999999</c:v>
                </c:pt>
                <c:pt idx="40" formatCode="General">
                  <c:v>4517.1150100000004</c:v>
                </c:pt>
                <c:pt idx="44" formatCode="General">
                  <c:v>5708.5736999999999</c:v>
                </c:pt>
                <c:pt idx="48" formatCode="General">
                  <c:v>4594.4300599999997</c:v>
                </c:pt>
                <c:pt idx="52" formatCode="General">
                  <c:v>5202.6268700000001</c:v>
                </c:pt>
                <c:pt idx="56" formatCode="General">
                  <c:v>6177.3398999999999</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2-ED98-D64C-9C38-A5E28B6DFF78}"/>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encVangle!$J$443:$J$499</c:f>
              <c:numCache>
                <c:formatCode>General</c:formatCode>
                <c:ptCount val="57"/>
                <c:pt idx="0">
                  <c:v>1220.78757</c:v>
                </c:pt>
                <c:pt idx="4">
                  <c:v>1126.07899</c:v>
                </c:pt>
                <c:pt idx="8">
                  <c:v>1278.60301</c:v>
                </c:pt>
                <c:pt idx="12">
                  <c:v>1312.3699300000001</c:v>
                </c:pt>
                <c:pt idx="16">
                  <c:v>1146.06178</c:v>
                </c:pt>
                <c:pt idx="20">
                  <c:v>1182.26124</c:v>
                </c:pt>
                <c:pt idx="24">
                  <c:v>1288.2267999999999</c:v>
                </c:pt>
                <c:pt idx="28">
                  <c:v>1321.4261200000001</c:v>
                </c:pt>
                <c:pt idx="32">
                  <c:v>1318.1016</c:v>
                </c:pt>
                <c:pt idx="36">
                  <c:v>1179.5654300000001</c:v>
                </c:pt>
                <c:pt idx="40">
                  <c:v>1324.4277199999999</c:v>
                </c:pt>
                <c:pt idx="44">
                  <c:v>1298.8845100000001</c:v>
                </c:pt>
                <c:pt idx="48">
                  <c:v>1212.1114399999999</c:v>
                </c:pt>
                <c:pt idx="52">
                  <c:v>1119.0169699999999</c:v>
                </c:pt>
                <c:pt idx="56">
                  <c:v>1330.7986800000001</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0-32F8-8144-9D40-94A16BF88F49}"/>
            </c:ext>
          </c:extLst>
        </c:ser>
        <c:dLbls>
          <c:showLegendKey val="0"/>
          <c:showVal val="0"/>
          <c:showCatName val="0"/>
          <c:showSerName val="0"/>
          <c:showPercent val="0"/>
          <c:showBubbleSize val="0"/>
        </c:dLbls>
        <c:axId val="534454000"/>
        <c:axId val="534540544"/>
      </c:scatterChart>
      <c:valAx>
        <c:axId val="53445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encVangle!$L$443:$L$499</c:f>
              <c:numCache>
                <c:formatCode>General</c:formatCode>
                <c:ptCount val="57"/>
                <c:pt idx="0" formatCode="0.000000">
                  <c:v>1057</c:v>
                </c:pt>
                <c:pt idx="4" formatCode="0.000000">
                  <c:v>1874</c:v>
                </c:pt>
                <c:pt idx="8" formatCode="0.000000">
                  <c:v>580</c:v>
                </c:pt>
                <c:pt idx="12" formatCode="0.000000">
                  <c:v>314</c:v>
                </c:pt>
                <c:pt idx="16" formatCode="0.000000">
                  <c:v>1686</c:v>
                </c:pt>
                <c:pt idx="20" formatCode="0.000000">
                  <c:v>1462</c:v>
                </c:pt>
                <c:pt idx="24" formatCode="0.000000">
                  <c:v>555</c:v>
                </c:pt>
                <c:pt idx="28" formatCode="0.000000">
                  <c:v>291</c:v>
                </c:pt>
                <c:pt idx="32" formatCode="0.000000">
                  <c:v>299</c:v>
                </c:pt>
                <c:pt idx="36" formatCode="0.000000">
                  <c:v>1466</c:v>
                </c:pt>
                <c:pt idx="40" formatCode="0.000000">
                  <c:v>283</c:v>
                </c:pt>
                <c:pt idx="44" formatCode="0.000000">
                  <c:v>529</c:v>
                </c:pt>
                <c:pt idx="48" formatCode="0.000000">
                  <c:v>1242</c:v>
                </c:pt>
                <c:pt idx="52" formatCode="0.000000">
                  <c:v>2039</c:v>
                </c:pt>
                <c:pt idx="56" formatCode="0.000000">
                  <c:v>264</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3-7EBB-8A47-9C2E-129A56DB1DB7}"/>
            </c:ext>
          </c:extLst>
        </c:ser>
        <c:dLbls>
          <c:showLegendKey val="0"/>
          <c:showVal val="0"/>
          <c:showCatName val="0"/>
          <c:showSerName val="0"/>
          <c:showPercent val="0"/>
          <c:showBubbleSize val="0"/>
        </c:dLbls>
        <c:axId val="947647840"/>
        <c:axId val="553664576"/>
      </c:scatterChart>
      <c:valAx>
        <c:axId val="947647840"/>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valAx>
      <c:valAx>
        <c:axId val="55366457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encVangle!$K$551:$K$599</c:f>
              <c:numCache>
                <c:formatCode>0.000000</c:formatCode>
                <c:ptCount val="49"/>
                <c:pt idx="0" formatCode="General">
                  <c:v>438.16460999999998</c:v>
                </c:pt>
                <c:pt idx="4" formatCode="General">
                  <c:v>238.11054999999999</c:v>
                </c:pt>
                <c:pt idx="8" formatCode="General">
                  <c:v>1002.7735</c:v>
                </c:pt>
                <c:pt idx="12" formatCode="General">
                  <c:v>1044.5891999999999</c:v>
                </c:pt>
                <c:pt idx="16" formatCode="General">
                  <c:v>1206.8833</c:v>
                </c:pt>
                <c:pt idx="20" formatCode="General">
                  <c:v>2526.3824300000001</c:v>
                </c:pt>
                <c:pt idx="24" formatCode="General">
                  <c:v>2486.1374000000001</c:v>
                </c:pt>
                <c:pt idx="28" formatCode="General">
                  <c:v>3367.5730000000003</c:v>
                </c:pt>
                <c:pt idx="32" formatCode="General">
                  <c:v>4975.28683</c:v>
                </c:pt>
                <c:pt idx="36" formatCode="General">
                  <c:v>6086.1167000000005</c:v>
                </c:pt>
                <c:pt idx="40" formatCode="General">
                  <c:v>5450.4980999999998</c:v>
                </c:pt>
                <c:pt idx="44" formatCode="General">
                  <c:v>6317.7933000000003</c:v>
                </c:pt>
                <c:pt idx="48" formatCode="General">
                  <c:v>5438.9926999999998</c:v>
                </c:pt>
              </c:numCache>
            </c:numRef>
          </c:xVal>
          <c:yVal>
            <c:numRef>
              <c:f>encVangle!$N$551:$N$599</c:f>
              <c:numCache>
                <c:formatCode>General</c:formatCode>
                <c:ptCount val="4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numCache>
            </c:numRef>
          </c:yVal>
          <c:smooth val="0"/>
          <c:extLst>
            <c:ext xmlns:c16="http://schemas.microsoft.com/office/drawing/2014/chart" uri="{C3380CC4-5D6E-409C-BE32-E72D297353CC}">
              <c16:uniqueId val="{00000000-123A-184E-B96B-2A58E80BE1FB}"/>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encVangle!$K$48:$K$100</c:f>
              <c:numCache>
                <c:formatCode>0.000000</c:formatCode>
                <c:ptCount val="53"/>
                <c:pt idx="0" formatCode="General">
                  <c:v>4309.5758999999998</c:v>
                </c:pt>
                <c:pt idx="4" formatCode="General">
                  <c:v>5429.3305</c:v>
                </c:pt>
                <c:pt idx="8" formatCode="General">
                  <c:v>1043.3361</c:v>
                </c:pt>
                <c:pt idx="12" formatCode="General">
                  <c:v>4139.4003000000002</c:v>
                </c:pt>
                <c:pt idx="16" formatCode="General">
                  <c:v>2452.636</c:v>
                </c:pt>
                <c:pt idx="20" formatCode="General">
                  <c:v>1026.3076000000001</c:v>
                </c:pt>
                <c:pt idx="24" formatCode="General">
                  <c:v>4419.0956999999999</c:v>
                </c:pt>
                <c:pt idx="28" formatCode="General">
                  <c:v>3464.2991000000002</c:v>
                </c:pt>
                <c:pt idx="32" formatCode="General">
                  <c:v>2390.7636000000002</c:v>
                </c:pt>
                <c:pt idx="36" formatCode="General">
                  <c:v>2755.212</c:v>
                </c:pt>
                <c:pt idx="40" formatCode="General">
                  <c:v>4897.1514999999999</c:v>
                </c:pt>
                <c:pt idx="44" formatCode="General">
                  <c:v>4145.5272000000004</c:v>
                </c:pt>
                <c:pt idx="48" formatCode="General">
                  <c:v>5717.5641999999998</c:v>
                </c:pt>
                <c:pt idx="52" formatCode="General">
                  <c:v>4839.7943999999998</c:v>
                </c:pt>
              </c:numCache>
            </c:numRef>
          </c:xVal>
          <c:yVal>
            <c:numRef>
              <c:f>encVangle!$N$48:$N$100</c:f>
              <c:numCache>
                <c:formatCode>General</c:formatCode>
                <c:ptCount val="53"/>
                <c:pt idx="0" formatCode="0.00000">
                  <c:v>64.64151942236893</c:v>
                </c:pt>
                <c:pt idx="4" formatCode="0.00000">
                  <c:v>64.641716465705997</c:v>
                </c:pt>
                <c:pt idx="8" formatCode="0.00000">
                  <c:v>64.639783922724121</c:v>
                </c:pt>
                <c:pt idx="12" formatCode="0.00000">
                  <c:v>64.641578893425475</c:v>
                </c:pt>
                <c:pt idx="16" formatCode="0.00000">
                  <c:v>64.641889618882772</c:v>
                </c:pt>
                <c:pt idx="20" formatCode="0.00000">
                  <c:v>64.642246472532378</c:v>
                </c:pt>
                <c:pt idx="24" formatCode="0.00000">
                  <c:v>64.640132841188787</c:v>
                </c:pt>
                <c:pt idx="28" formatCode="0.00000">
                  <c:v>64.641427656245213</c:v>
                </c:pt>
                <c:pt idx="32" formatCode="0.00000">
                  <c:v>64.642302854473769</c:v>
                </c:pt>
                <c:pt idx="36" formatCode="0.00000">
                  <c:v>64.641363730122777</c:v>
                </c:pt>
                <c:pt idx="40" formatCode="0.00000">
                  <c:v>64.641855994786155</c:v>
                </c:pt>
                <c:pt idx="44" formatCode="0.00000">
                  <c:v>64.641456574645645</c:v>
                </c:pt>
                <c:pt idx="48" formatCode="0.00000">
                  <c:v>64.641256246420596</c:v>
                </c:pt>
                <c:pt idx="52" formatCode="0.00000">
                  <c:v>64.639833123688291</c:v>
                </c:pt>
              </c:numCache>
            </c:numRef>
          </c:yVal>
          <c:smooth val="0"/>
          <c:extLst>
            <c:ext xmlns:c16="http://schemas.microsoft.com/office/drawing/2014/chart" uri="{C3380CC4-5D6E-409C-BE32-E72D297353CC}">
              <c16:uniqueId val="{00000000-5837-CF49-99C5-32EEA1417A9A}"/>
            </c:ext>
          </c:extLst>
        </c:ser>
        <c:dLbls>
          <c:showLegendKey val="0"/>
          <c:showVal val="0"/>
          <c:showCatName val="0"/>
          <c:showSerName val="0"/>
          <c:showPercent val="0"/>
          <c:showBubbleSize val="0"/>
        </c:dLbls>
        <c:axId val="553684992"/>
        <c:axId val="553686672"/>
      </c:scatterChart>
      <c:valAx>
        <c:axId val="553684992"/>
        <c:scaling>
          <c:orientation val="minMax"/>
          <c:max val="6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max val="64.650000000000873"/>
          <c:min val="64.630000000000081"/>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encVangle!$L$551:$L$599</c:f>
              <c:numCache>
                <c:formatCode>General</c:formatCode>
                <c:ptCount val="49"/>
                <c:pt idx="0" formatCode="0.000000">
                  <c:v>1599</c:v>
                </c:pt>
                <c:pt idx="4" formatCode="0.000000">
                  <c:v>758</c:v>
                </c:pt>
                <c:pt idx="8" formatCode="0.000000">
                  <c:v>1785</c:v>
                </c:pt>
                <c:pt idx="12" formatCode="0.000000">
                  <c:v>1970</c:v>
                </c:pt>
                <c:pt idx="16" formatCode="0.000000">
                  <c:v>744</c:v>
                </c:pt>
                <c:pt idx="20" formatCode="0.000000">
                  <c:v>1768</c:v>
                </c:pt>
                <c:pt idx="24" formatCode="0.000000">
                  <c:v>490</c:v>
                </c:pt>
                <c:pt idx="28" formatCode="0.000000">
                  <c:v>714</c:v>
                </c:pt>
                <c:pt idx="32" formatCode="0.000000">
                  <c:v>1139</c:v>
                </c:pt>
                <c:pt idx="36" formatCode="0.000000">
                  <c:v>1735</c:v>
                </c:pt>
                <c:pt idx="40" formatCode="0.000000">
                  <c:v>199</c:v>
                </c:pt>
                <c:pt idx="44" formatCode="0.000000">
                  <c:v>904</c:v>
                </c:pt>
                <c:pt idx="48" formatCode="0.000000">
                  <c:v>1133</c:v>
                </c:pt>
              </c:numCache>
            </c:numRef>
          </c:xVal>
          <c:yVal>
            <c:numRef>
              <c:f>encVangle!$N$551:$N$599</c:f>
              <c:numCache>
                <c:formatCode>General</c:formatCode>
                <c:ptCount val="4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numCache>
            </c:numRef>
          </c:yVal>
          <c:smooth val="0"/>
          <c:extLst>
            <c:ext xmlns:c16="http://schemas.microsoft.com/office/drawing/2014/chart" uri="{C3380CC4-5D6E-409C-BE32-E72D297353CC}">
              <c16:uniqueId val="{00000000-22A8-274D-A8B7-49A718F61CA3}"/>
            </c:ext>
          </c:extLst>
        </c:ser>
        <c:dLbls>
          <c:showLegendKey val="0"/>
          <c:showVal val="0"/>
          <c:showCatName val="0"/>
          <c:showSerName val="0"/>
          <c:showPercent val="0"/>
          <c:showBubbleSize val="0"/>
        </c:dLbls>
        <c:axId val="534454000"/>
        <c:axId val="534540544"/>
      </c:scatterChart>
      <c:valAx>
        <c:axId val="534454000"/>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encVangle!$L$48:$L$100</c:f>
              <c:numCache>
                <c:formatCode>General</c:formatCode>
                <c:ptCount val="53"/>
                <c:pt idx="0" formatCode="0.000000">
                  <c:v>1923</c:v>
                </c:pt>
                <c:pt idx="4" formatCode="0.000000">
                  <c:v>1460</c:v>
                </c:pt>
                <c:pt idx="8" formatCode="0.000000">
                  <c:v>1907</c:v>
                </c:pt>
                <c:pt idx="12" formatCode="0.000000">
                  <c:v>1922</c:v>
                </c:pt>
                <c:pt idx="16" formatCode="0.000000">
                  <c:v>1449</c:v>
                </c:pt>
                <c:pt idx="20" formatCode="0.000000">
                  <c:v>912</c:v>
                </c:pt>
                <c:pt idx="24" formatCode="0.000000">
                  <c:v>281</c:v>
                </c:pt>
                <c:pt idx="28" formatCode="0.000000">
                  <c:v>612</c:v>
                </c:pt>
                <c:pt idx="32" formatCode="0.000000">
                  <c:v>282</c:v>
                </c:pt>
                <c:pt idx="36" formatCode="0.000000">
                  <c:v>1914</c:v>
                </c:pt>
                <c:pt idx="40" formatCode="0.000000">
                  <c:v>1198</c:v>
                </c:pt>
                <c:pt idx="44" formatCode="0.000000">
                  <c:v>1196</c:v>
                </c:pt>
                <c:pt idx="48" formatCode="0.000000">
                  <c:v>1200</c:v>
                </c:pt>
                <c:pt idx="52" formatCode="0.000000">
                  <c:v>280</c:v>
                </c:pt>
              </c:numCache>
            </c:numRef>
          </c:xVal>
          <c:yVal>
            <c:numRef>
              <c:f>encVangle!$N$48:$N$100</c:f>
              <c:numCache>
                <c:formatCode>General</c:formatCode>
                <c:ptCount val="53"/>
                <c:pt idx="0" formatCode="0.00000">
                  <c:v>64.64151942236893</c:v>
                </c:pt>
                <c:pt idx="4" formatCode="0.00000">
                  <c:v>64.641716465705997</c:v>
                </c:pt>
                <c:pt idx="8" formatCode="0.00000">
                  <c:v>64.639783922724121</c:v>
                </c:pt>
                <c:pt idx="12" formatCode="0.00000">
                  <c:v>64.641578893425475</c:v>
                </c:pt>
                <c:pt idx="16" formatCode="0.00000">
                  <c:v>64.641889618882772</c:v>
                </c:pt>
                <c:pt idx="20" formatCode="0.00000">
                  <c:v>64.642246472532378</c:v>
                </c:pt>
                <c:pt idx="24" formatCode="0.00000">
                  <c:v>64.640132841188787</c:v>
                </c:pt>
                <c:pt idx="28" formatCode="0.00000">
                  <c:v>64.641427656245213</c:v>
                </c:pt>
                <c:pt idx="32" formatCode="0.00000">
                  <c:v>64.642302854473769</c:v>
                </c:pt>
                <c:pt idx="36" formatCode="0.00000">
                  <c:v>64.641363730122777</c:v>
                </c:pt>
                <c:pt idx="40" formatCode="0.00000">
                  <c:v>64.641855994786155</c:v>
                </c:pt>
                <c:pt idx="44" formatCode="0.00000">
                  <c:v>64.641456574645645</c:v>
                </c:pt>
                <c:pt idx="48" formatCode="0.00000">
                  <c:v>64.641256246420596</c:v>
                </c:pt>
                <c:pt idx="52" formatCode="0.00000">
                  <c:v>64.639833123688291</c:v>
                </c:pt>
              </c:numCache>
            </c:numRef>
          </c:yVal>
          <c:smooth val="0"/>
          <c:extLst>
            <c:ext xmlns:c16="http://schemas.microsoft.com/office/drawing/2014/chart" uri="{C3380CC4-5D6E-409C-BE32-E72D297353CC}">
              <c16:uniqueId val="{00000000-A951-B541-A7A9-D932CE80C658}"/>
            </c:ext>
          </c:extLst>
        </c:ser>
        <c:dLbls>
          <c:showLegendKey val="0"/>
          <c:showVal val="0"/>
          <c:showCatName val="0"/>
          <c:showSerName val="0"/>
          <c:showPercent val="0"/>
          <c:showBubbleSize val="0"/>
        </c:dLbls>
        <c:axId val="947647840"/>
        <c:axId val="553664576"/>
      </c:scatterChart>
      <c:valAx>
        <c:axId val="947647840"/>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majorUnit val="400"/>
      </c:valAx>
      <c:valAx>
        <c:axId val="553664576"/>
        <c:scaling>
          <c:orientation val="minMax"/>
          <c:max val="64.649999999999991"/>
          <c:min val="64.63"/>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encVangle!$J$173:$J$193</c:f>
              <c:numCache>
                <c:formatCode>General</c:formatCode>
                <c:ptCount val="21"/>
                <c:pt idx="2">
                  <c:v>2249.1909900000001</c:v>
                </c:pt>
                <c:pt idx="6">
                  <c:v>2021.5403200000001</c:v>
                </c:pt>
                <c:pt idx="10">
                  <c:v>2190.8505399999999</c:v>
                </c:pt>
                <c:pt idx="14">
                  <c:v>2477.5359800000001</c:v>
                </c:pt>
                <c:pt idx="18">
                  <c:v>2117.1263399999998</c:v>
                </c:pt>
              </c:numCache>
            </c:numRef>
          </c:xVal>
          <c:yVal>
            <c:numRef>
              <c:f>encVangle!$N$173:$N$193</c:f>
              <c:numCache>
                <c:formatCode>General</c:formatCode>
                <c:ptCount val="21"/>
                <c:pt idx="2" formatCode="0.00000">
                  <c:v>65.608975524629372</c:v>
                </c:pt>
                <c:pt idx="6" formatCode="0.00000">
                  <c:v>65.607977744248714</c:v>
                </c:pt>
                <c:pt idx="10" formatCode="0.00000">
                  <c:v>65.609047894615159</c:v>
                </c:pt>
                <c:pt idx="14" formatCode="0.00000">
                  <c:v>65.607168303832921</c:v>
                </c:pt>
                <c:pt idx="18" formatCode="0.00000">
                  <c:v>65.609072833698875</c:v>
                </c:pt>
              </c:numCache>
            </c:numRef>
          </c:yVal>
          <c:smooth val="0"/>
          <c:extLst>
            <c:ext xmlns:c16="http://schemas.microsoft.com/office/drawing/2014/chart" uri="{C3380CC4-5D6E-409C-BE32-E72D297353CC}">
              <c16:uniqueId val="{00000000-66D1-2B4C-9EDF-74C4AB875BE1}"/>
            </c:ext>
          </c:extLst>
        </c:ser>
        <c:dLbls>
          <c:showLegendKey val="0"/>
          <c:showVal val="0"/>
          <c:showCatName val="0"/>
          <c:showSerName val="0"/>
          <c:showPercent val="0"/>
          <c:showBubbleSize val="0"/>
        </c:dLbls>
        <c:axId val="534454000"/>
        <c:axId val="534540544"/>
      </c:scatterChart>
      <c:valAx>
        <c:axId val="534454000"/>
        <c:scaling>
          <c:orientation val="minMax"/>
          <c:min val="18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max val="64.649999999999991"/>
          <c:min val="64.6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encVangle!$N$12:$N$152</c:f>
              <c:numCache>
                <c:formatCode>General</c:formatCode>
                <c:ptCount val="141"/>
                <c:pt idx="0" formatCode="0.00000">
                  <c:v>65.59399166400722</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xVal>
          <c:yVal>
            <c:numRef>
              <c:f>encVangle!$O$12:$O$152</c:f>
              <c:numCache>
                <c:formatCode>General</c:formatCode>
                <c:ptCount val="141"/>
                <c:pt idx="0">
                  <c:v>500</c:v>
                </c:pt>
                <c:pt idx="4">
                  <c:v>450</c:v>
                </c:pt>
                <c:pt idx="8">
                  <c:v>400</c:v>
                </c:pt>
                <c:pt idx="12">
                  <c:v>350</c:v>
                </c:pt>
                <c:pt idx="16">
                  <c:v>400</c:v>
                </c:pt>
                <c:pt idx="20">
                  <c:v>450</c:v>
                </c:pt>
                <c:pt idx="24">
                  <c:v>500</c:v>
                </c:pt>
                <c:pt idx="28">
                  <c:v>550</c:v>
                </c:pt>
                <c:pt idx="32">
                  <c:v>550</c:v>
                </c:pt>
                <c:pt idx="36">
                  <c:v>600</c:v>
                </c:pt>
                <c:pt idx="40">
                  <c:v>600</c:v>
                </c:pt>
                <c:pt idx="44">
                  <c:v>600</c:v>
                </c:pt>
                <c:pt idx="48">
                  <c:v>600</c:v>
                </c:pt>
                <c:pt idx="52">
                  <c:v>600</c:v>
                </c:pt>
                <c:pt idx="56">
                  <c:v>600</c:v>
                </c:pt>
                <c:pt idx="60">
                  <c:v>600</c:v>
                </c:pt>
                <c:pt idx="64">
                  <c:v>600</c:v>
                </c:pt>
                <c:pt idx="68">
                  <c:v>600</c:v>
                </c:pt>
                <c:pt idx="72">
                  <c:v>600</c:v>
                </c:pt>
                <c:pt idx="76">
                  <c:v>600</c:v>
                </c:pt>
                <c:pt idx="80">
                  <c:v>600</c:v>
                </c:pt>
                <c:pt idx="84">
                  <c:v>600</c:v>
                </c:pt>
                <c:pt idx="88">
                  <c:v>600</c:v>
                </c:pt>
                <c:pt idx="92">
                  <c:v>650</c:v>
                </c:pt>
                <c:pt idx="96">
                  <c:v>650</c:v>
                </c:pt>
                <c:pt idx="100">
                  <c:v>650</c:v>
                </c:pt>
                <c:pt idx="104">
                  <c:v>650</c:v>
                </c:pt>
                <c:pt idx="108">
                  <c:v>650</c:v>
                </c:pt>
                <c:pt idx="112">
                  <c:v>700</c:v>
                </c:pt>
                <c:pt idx="116">
                  <c:v>700</c:v>
                </c:pt>
                <c:pt idx="120">
                  <c:v>700</c:v>
                </c:pt>
                <c:pt idx="124">
                  <c:v>350</c:v>
                </c:pt>
                <c:pt idx="128">
                  <c:v>300</c:v>
                </c:pt>
                <c:pt idx="132">
                  <c:v>300</c:v>
                </c:pt>
                <c:pt idx="136">
                  <c:v>300</c:v>
                </c:pt>
                <c:pt idx="140">
                  <c:v>300</c:v>
                </c:pt>
              </c:numCache>
            </c:numRef>
          </c:yVal>
          <c:smooth val="0"/>
          <c:extLst>
            <c:ext xmlns:c16="http://schemas.microsoft.com/office/drawing/2014/chart" uri="{C3380CC4-5D6E-409C-BE32-E72D297353CC}">
              <c16:uniqueId val="{00000000-C968-1C49-BA8C-83F9A84BCB90}"/>
            </c:ext>
          </c:extLst>
        </c:ser>
        <c:dLbls>
          <c:showLegendKey val="0"/>
          <c:showVal val="0"/>
          <c:showCatName val="0"/>
          <c:showSerName val="0"/>
          <c:showPercent val="0"/>
          <c:showBubbleSize val="0"/>
        </c:dLbls>
        <c:axId val="1028013744"/>
        <c:axId val="558338576"/>
      </c:scatterChart>
      <c:valAx>
        <c:axId val="1028013744"/>
        <c:scaling>
          <c:orientation val="minMax"/>
          <c:min val="63.5"/>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848613488531325"/>
          <c:y val="0.17191550420651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spPr>
            <a:ln w="28575" cap="rnd">
              <a:noFill/>
              <a:round/>
            </a:ln>
            <a:effectLst/>
          </c:spPr>
          <c:marker>
            <c:symbol val="circle"/>
            <c:size val="5"/>
            <c:spPr>
              <a:solidFill>
                <a:schemeClr val="accent3"/>
              </a:solidFill>
              <a:ln w="9525">
                <a:solidFill>
                  <a:schemeClr val="accent3"/>
                </a:solidFill>
              </a:ln>
              <a:effectLst/>
            </c:spPr>
          </c:marker>
          <c:xVal>
            <c:numRef>
              <c:f>encVangle!$K$12:$K$152</c:f>
              <c:numCache>
                <c:formatCode>0.000000</c:formatCode>
                <c:ptCount val="141"/>
                <c:pt idx="0" formatCode="General">
                  <c:v>4875.3870999999999</c:v>
                </c:pt>
                <c:pt idx="4" formatCode="General">
                  <c:v>3700.7449000000001</c:v>
                </c:pt>
                <c:pt idx="8" formatCode="General">
                  <c:v>2390.1722</c:v>
                </c:pt>
                <c:pt idx="12" formatCode="General">
                  <c:v>1254.075</c:v>
                </c:pt>
                <c:pt idx="16" formatCode="General">
                  <c:v>496.70155</c:v>
                </c:pt>
                <c:pt idx="20" formatCode="General">
                  <c:v>1780.4563000000001</c:v>
                </c:pt>
                <c:pt idx="24" formatCode="General">
                  <c:v>2921.1781999999998</c:v>
                </c:pt>
                <c:pt idx="28" formatCode="General">
                  <c:v>2933.636</c:v>
                </c:pt>
                <c:pt idx="32" formatCode="General">
                  <c:v>3140.1174999999998</c:v>
                </c:pt>
                <c:pt idx="36" formatCode="General">
                  <c:v>4309.5758999999998</c:v>
                </c:pt>
                <c:pt idx="40" formatCode="General">
                  <c:v>5429.3305</c:v>
                </c:pt>
                <c:pt idx="44" formatCode="General">
                  <c:v>1043.3361</c:v>
                </c:pt>
                <c:pt idx="48" formatCode="General">
                  <c:v>4139.4003000000002</c:v>
                </c:pt>
                <c:pt idx="52" formatCode="General">
                  <c:v>2452.636</c:v>
                </c:pt>
                <c:pt idx="56" formatCode="General">
                  <c:v>1026.3076000000001</c:v>
                </c:pt>
                <c:pt idx="60" formatCode="General">
                  <c:v>4419.0956999999999</c:v>
                </c:pt>
                <c:pt idx="64" formatCode="General">
                  <c:v>3464.2991000000002</c:v>
                </c:pt>
                <c:pt idx="68" formatCode="General">
                  <c:v>2390.7636000000002</c:v>
                </c:pt>
                <c:pt idx="72" formatCode="General">
                  <c:v>2755.212</c:v>
                </c:pt>
                <c:pt idx="76" formatCode="General">
                  <c:v>4897.1514999999999</c:v>
                </c:pt>
                <c:pt idx="80" formatCode="General">
                  <c:v>4145.5272000000004</c:v>
                </c:pt>
                <c:pt idx="84" formatCode="General">
                  <c:v>5717.5641999999998</c:v>
                </c:pt>
                <c:pt idx="88" formatCode="General">
                  <c:v>4839.7943999999998</c:v>
                </c:pt>
                <c:pt idx="92" formatCode="General">
                  <c:v>4653.0878000000002</c:v>
                </c:pt>
                <c:pt idx="96" formatCode="General">
                  <c:v>3711.2964000000002</c:v>
                </c:pt>
                <c:pt idx="100" formatCode="General">
                  <c:v>4077.6273000000001</c:v>
                </c:pt>
                <c:pt idx="104" formatCode="General">
                  <c:v>5657.6133</c:v>
                </c:pt>
                <c:pt idx="108" formatCode="General">
                  <c:v>5445.0990000000002</c:v>
                </c:pt>
                <c:pt idx="112" formatCode="General">
                  <c:v>5997.5204999999996</c:v>
                </c:pt>
                <c:pt idx="116" formatCode="General">
                  <c:v>5264.1494000000002</c:v>
                </c:pt>
                <c:pt idx="120" formatCode="General">
                  <c:v>4893.2366000000002</c:v>
                </c:pt>
                <c:pt idx="124" formatCode="General">
                  <c:v>2259.8919999999998</c:v>
                </c:pt>
                <c:pt idx="128" formatCode="General">
                  <c:v>1123.2112999999999</c:v>
                </c:pt>
                <c:pt idx="132" formatCode="General">
                  <c:v>1356.0343</c:v>
                </c:pt>
                <c:pt idx="136" formatCode="General">
                  <c:v>1732.8248000000001</c:v>
                </c:pt>
                <c:pt idx="140" formatCode="General">
                  <c:v>3206.7370999999998</c:v>
                </c:pt>
              </c:numCache>
            </c:numRef>
          </c:xVal>
          <c:yVal>
            <c:numRef>
              <c:f>encVangle!$N$12:$N$152</c:f>
              <c:numCache>
                <c:formatCode>General</c:formatCode>
                <c:ptCount val="141"/>
                <c:pt idx="0" formatCode="0.00000">
                  <c:v>65.59399166400722</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7F6C-1341-B214-E41984AC9CAD}"/>
            </c:ext>
          </c:extLst>
        </c:ser>
        <c:dLbls>
          <c:showLegendKey val="0"/>
          <c:showVal val="0"/>
          <c:showCatName val="0"/>
          <c:showSerName val="0"/>
          <c:showPercent val="0"/>
          <c:showBubbleSize val="0"/>
        </c:dLbls>
        <c:axId val="1025747472"/>
        <c:axId val="533454880"/>
      </c:scatterChart>
      <c:valAx>
        <c:axId val="1025747472"/>
        <c:scaling>
          <c:orientation val="minMax"/>
          <c:max val="6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54880"/>
        <c:crosses val="autoZero"/>
        <c:crossBetween val="midCat"/>
      </c:valAx>
      <c:valAx>
        <c:axId val="53345488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4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encVangle!$J$12:$J$152</c:f>
              <c:numCache>
                <c:formatCode>General</c:formatCode>
                <c:ptCount val="141"/>
                <c:pt idx="0">
                  <c:v>2190.8505399999999</c:v>
                </c:pt>
                <c:pt idx="4">
                  <c:v>2190.8505399999999</c:v>
                </c:pt>
                <c:pt idx="8">
                  <c:v>2190.8505399999999</c:v>
                </c:pt>
                <c:pt idx="12">
                  <c:v>2190.8505399999999</c:v>
                </c:pt>
                <c:pt idx="16">
                  <c:v>2021.5403200000001</c:v>
                </c:pt>
                <c:pt idx="20">
                  <c:v>2021.5403200000001</c:v>
                </c:pt>
                <c:pt idx="24">
                  <c:v>2021.5403200000001</c:v>
                </c:pt>
                <c:pt idx="28">
                  <c:v>1879.05952</c:v>
                </c:pt>
                <c:pt idx="32">
                  <c:v>1880.28234</c:v>
                </c:pt>
                <c:pt idx="36">
                  <c:v>1880.28234</c:v>
                </c:pt>
                <c:pt idx="40">
                  <c:v>2021.5403200000001</c:v>
                </c:pt>
                <c:pt idx="44">
                  <c:v>1858.5983699999999</c:v>
                </c:pt>
                <c:pt idx="48">
                  <c:v>1879.2856200000001</c:v>
                </c:pt>
                <c:pt idx="52">
                  <c:v>2001.7733599999999</c:v>
                </c:pt>
                <c:pt idx="56">
                  <c:v>2144.4225099999999</c:v>
                </c:pt>
                <c:pt idx="60">
                  <c:v>2350.88724</c:v>
                </c:pt>
                <c:pt idx="64">
                  <c:v>2249.1909900000001</c:v>
                </c:pt>
                <c:pt idx="68">
                  <c:v>2334.6783</c:v>
                </c:pt>
                <c:pt idx="72">
                  <c:v>1870.1409799999999</c:v>
                </c:pt>
                <c:pt idx="76">
                  <c:v>2093.0079799999999</c:v>
                </c:pt>
                <c:pt idx="80">
                  <c:v>2088.1378399999999</c:v>
                </c:pt>
                <c:pt idx="84">
                  <c:v>2098.2061600000002</c:v>
                </c:pt>
                <c:pt idx="88">
                  <c:v>2353.9347499999999</c:v>
                </c:pt>
                <c:pt idx="92">
                  <c:v>2249.1909900000001</c:v>
                </c:pt>
                <c:pt idx="96">
                  <c:v>2334.6783</c:v>
                </c:pt>
                <c:pt idx="100">
                  <c:v>1870.1409799999999</c:v>
                </c:pt>
                <c:pt idx="104">
                  <c:v>1880.28234</c:v>
                </c:pt>
                <c:pt idx="108">
                  <c:v>1879.05952</c:v>
                </c:pt>
                <c:pt idx="112">
                  <c:v>2249.1909900000001</c:v>
                </c:pt>
                <c:pt idx="116">
                  <c:v>1870.1409799999999</c:v>
                </c:pt>
                <c:pt idx="120">
                  <c:v>2334.6783</c:v>
                </c:pt>
                <c:pt idx="124">
                  <c:v>2117.1263399999998</c:v>
                </c:pt>
                <c:pt idx="128">
                  <c:v>2117.1263399999998</c:v>
                </c:pt>
                <c:pt idx="132">
                  <c:v>2042.9532300000001</c:v>
                </c:pt>
                <c:pt idx="136">
                  <c:v>2045.25416</c:v>
                </c:pt>
                <c:pt idx="140">
                  <c:v>2054.9360700000002</c:v>
                </c:pt>
              </c:numCache>
            </c:numRef>
          </c:xVal>
          <c:yVal>
            <c:numRef>
              <c:f>encVangle!$N$12:$N$152</c:f>
              <c:numCache>
                <c:formatCode>General</c:formatCode>
                <c:ptCount val="141"/>
                <c:pt idx="0" formatCode="0.00000">
                  <c:v>65.59399166400722</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C084-A041-AE7E-0BAD703EC917}"/>
            </c:ext>
          </c:extLst>
        </c:ser>
        <c:dLbls>
          <c:showLegendKey val="0"/>
          <c:showVal val="0"/>
          <c:showCatName val="0"/>
          <c:showSerName val="0"/>
          <c:showPercent val="0"/>
          <c:showBubbleSize val="0"/>
        </c:dLbls>
        <c:axId val="535857504"/>
        <c:axId val="536599504"/>
      </c:scatterChart>
      <c:valAx>
        <c:axId val="535857504"/>
        <c:scaling>
          <c:orientation val="minMax"/>
          <c:min val="18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99504"/>
        <c:crosses val="autoZero"/>
        <c:crossBetween val="midCat"/>
      </c:valAx>
      <c:valAx>
        <c:axId val="53659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57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encVangle!$L$12:$L$152</c:f>
              <c:numCache>
                <c:formatCode>General</c:formatCode>
                <c:ptCount val="141"/>
                <c:pt idx="0" formatCode="0.000000">
                  <c:v>853</c:v>
                </c:pt>
                <c:pt idx="4" formatCode="0.000000">
                  <c:v>818</c:v>
                </c:pt>
                <c:pt idx="8" formatCode="0.000000">
                  <c:v>782</c:v>
                </c:pt>
                <c:pt idx="12" formatCode="0.000000">
                  <c:v>747</c:v>
                </c:pt>
                <c:pt idx="16" formatCode="0.000000">
                  <c:v>1320</c:v>
                </c:pt>
                <c:pt idx="20" formatCode="0.000000">
                  <c:v>1355</c:v>
                </c:pt>
                <c:pt idx="24" formatCode="0.000000">
                  <c:v>1390</c:v>
                </c:pt>
                <c:pt idx="28" formatCode="0.000000">
                  <c:v>1886</c:v>
                </c:pt>
                <c:pt idx="32" formatCode="0.000000">
                  <c:v>1887</c:v>
                </c:pt>
                <c:pt idx="36" formatCode="0.000000">
                  <c:v>1923</c:v>
                </c:pt>
                <c:pt idx="40" formatCode="0.000000">
                  <c:v>1460</c:v>
                </c:pt>
                <c:pt idx="44" formatCode="0.000000">
                  <c:v>1907</c:v>
                </c:pt>
                <c:pt idx="48" formatCode="0.000000">
                  <c:v>1922</c:v>
                </c:pt>
                <c:pt idx="52" formatCode="0.000000">
                  <c:v>1449</c:v>
                </c:pt>
                <c:pt idx="56" formatCode="0.000000">
                  <c:v>912</c:v>
                </c:pt>
                <c:pt idx="60" formatCode="0.000000">
                  <c:v>281</c:v>
                </c:pt>
                <c:pt idx="64" formatCode="0.000000">
                  <c:v>612</c:v>
                </c:pt>
                <c:pt idx="68" formatCode="0.000000">
                  <c:v>282</c:v>
                </c:pt>
                <c:pt idx="72" formatCode="0.000000">
                  <c:v>1914</c:v>
                </c:pt>
                <c:pt idx="76" formatCode="0.000000">
                  <c:v>1198</c:v>
                </c:pt>
                <c:pt idx="80" formatCode="0.000000">
                  <c:v>1196</c:v>
                </c:pt>
                <c:pt idx="84" formatCode="0.000000">
                  <c:v>1200</c:v>
                </c:pt>
                <c:pt idx="88" formatCode="0.000000">
                  <c:v>280</c:v>
                </c:pt>
                <c:pt idx="92" formatCode="0.000000">
                  <c:v>647</c:v>
                </c:pt>
                <c:pt idx="96" formatCode="0.000000">
                  <c:v>319</c:v>
                </c:pt>
                <c:pt idx="100" formatCode="0.000000">
                  <c:v>1951</c:v>
                </c:pt>
                <c:pt idx="104" formatCode="0.000000">
                  <c:v>1958</c:v>
                </c:pt>
                <c:pt idx="108" formatCode="0.000000">
                  <c:v>1957</c:v>
                </c:pt>
                <c:pt idx="112" formatCode="0.000000">
                  <c:v>681</c:v>
                </c:pt>
                <c:pt idx="116" formatCode="0.000000">
                  <c:v>1985</c:v>
                </c:pt>
                <c:pt idx="120" formatCode="0.000000">
                  <c:v>353</c:v>
                </c:pt>
                <c:pt idx="124" formatCode="0.000000">
                  <c:v>2259.8919999999998</c:v>
                </c:pt>
                <c:pt idx="128" formatCode="0.000000">
                  <c:v>1000</c:v>
                </c:pt>
                <c:pt idx="132" formatCode="0.000000">
                  <c:v>1264</c:v>
                </c:pt>
                <c:pt idx="136" formatCode="0.000000">
                  <c:v>1266</c:v>
                </c:pt>
                <c:pt idx="140" formatCode="0.000000">
                  <c:v>1274</c:v>
                </c:pt>
              </c:numCache>
            </c:numRef>
          </c:xVal>
          <c:yVal>
            <c:numRef>
              <c:f>encVangle!$N$12:$N$152</c:f>
              <c:numCache>
                <c:formatCode>General</c:formatCode>
                <c:ptCount val="141"/>
                <c:pt idx="0" formatCode="0.00000">
                  <c:v>65.59399166400722</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705B-444B-8D84-E9971754D421}"/>
            </c:ext>
          </c:extLst>
        </c:ser>
        <c:dLbls>
          <c:showLegendKey val="0"/>
          <c:showVal val="0"/>
          <c:showCatName val="0"/>
          <c:showSerName val="0"/>
          <c:showPercent val="0"/>
          <c:showBubbleSize val="0"/>
        </c:dLbls>
        <c:axId val="535973456"/>
        <c:axId val="536003088"/>
      </c:scatterChart>
      <c:valAx>
        <c:axId val="535973456"/>
        <c:scaling>
          <c:orientation val="minMax"/>
          <c:max val="2050"/>
          <c:min val="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3088"/>
        <c:crosses val="autoZero"/>
        <c:crossBetween val="midCat"/>
      </c:valAx>
      <c:valAx>
        <c:axId val="536003088"/>
        <c:scaling>
          <c:orientation val="minMax"/>
          <c:max val="68.5"/>
          <c:min val="63"/>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7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encVangle!$K$173:$K$193</c:f>
              <c:numCache>
                <c:formatCode>0.000000</c:formatCode>
                <c:ptCount val="21"/>
                <c:pt idx="2" formatCode="General">
                  <c:v>965.43700999999999</c:v>
                </c:pt>
                <c:pt idx="6" formatCode="General">
                  <c:v>3033.7605400000002</c:v>
                </c:pt>
                <c:pt idx="10" formatCode="General">
                  <c:v>5125.1551300000001</c:v>
                </c:pt>
                <c:pt idx="14" formatCode="General">
                  <c:v>5299.5261</c:v>
                </c:pt>
                <c:pt idx="18" formatCode="General">
                  <c:v>6334.5178999999998</c:v>
                </c:pt>
              </c:numCache>
            </c:numRef>
          </c:xVal>
          <c:yVal>
            <c:numRef>
              <c:f>encVangle!$N$173:$N$193</c:f>
              <c:numCache>
                <c:formatCode>General</c:formatCode>
                <c:ptCount val="21"/>
                <c:pt idx="2" formatCode="0.00000">
                  <c:v>65.608975524629372</c:v>
                </c:pt>
                <c:pt idx="6" formatCode="0.00000">
                  <c:v>65.607977744248714</c:v>
                </c:pt>
                <c:pt idx="10" formatCode="0.00000">
                  <c:v>65.609047894615159</c:v>
                </c:pt>
                <c:pt idx="14" formatCode="0.00000">
                  <c:v>65.607168303832921</c:v>
                </c:pt>
                <c:pt idx="18" formatCode="0.00000">
                  <c:v>65.609072833698875</c:v>
                </c:pt>
              </c:numCache>
            </c:numRef>
          </c:yVal>
          <c:smooth val="0"/>
          <c:extLst>
            <c:ext xmlns:c16="http://schemas.microsoft.com/office/drawing/2014/chart" uri="{C3380CC4-5D6E-409C-BE32-E72D297353CC}">
              <c16:uniqueId val="{00000000-A005-6A40-BA86-7C5522D53B9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encVangle!$K$279:$K$363</c:f>
              <c:numCache>
                <c:formatCode>0.000000</c:formatCode>
                <c:ptCount val="85"/>
                <c:pt idx="0" formatCode="General">
                  <c:v>1211.4595999999999</c:v>
                </c:pt>
                <c:pt idx="4" formatCode="General">
                  <c:v>1262.3152</c:v>
                </c:pt>
                <c:pt idx="8" formatCode="General">
                  <c:v>1874.1641</c:v>
                </c:pt>
                <c:pt idx="12" formatCode="General">
                  <c:v>692.53227000000004</c:v>
                </c:pt>
                <c:pt idx="16" formatCode="General">
                  <c:v>1330.4154000000001</c:v>
                </c:pt>
                <c:pt idx="20" formatCode="General">
                  <c:v>1670.3742999999999</c:v>
                </c:pt>
                <c:pt idx="24" formatCode="General">
                  <c:v>745.43257000000006</c:v>
                </c:pt>
                <c:pt idx="28" formatCode="General">
                  <c:v>1583.692</c:v>
                </c:pt>
                <c:pt idx="32" formatCode="General">
                  <c:v>1834.7373</c:v>
                </c:pt>
                <c:pt idx="36" formatCode="General">
                  <c:v>364.68027999999998</c:v>
                </c:pt>
                <c:pt idx="40" formatCode="General">
                  <c:v>3187.25218</c:v>
                </c:pt>
                <c:pt idx="44" formatCode="General">
                  <c:v>3868.3874000000001</c:v>
                </c:pt>
                <c:pt idx="48" formatCode="General">
                  <c:v>4097.8431</c:v>
                </c:pt>
                <c:pt idx="52" formatCode="General">
                  <c:v>2236.2439169999998</c:v>
                </c:pt>
                <c:pt idx="56" formatCode="General">
                  <c:v>4820.7569800000001</c:v>
                </c:pt>
                <c:pt idx="60" formatCode="General">
                  <c:v>5531.2399000000005</c:v>
                </c:pt>
                <c:pt idx="64" formatCode="General">
                  <c:v>5177.9520899999998</c:v>
                </c:pt>
                <c:pt idx="68" formatCode="General">
                  <c:v>5125.5795600000001</c:v>
                </c:pt>
                <c:pt idx="72" formatCode="General">
                  <c:v>6042.3427000000001</c:v>
                </c:pt>
                <c:pt idx="76" formatCode="General">
                  <c:v>5844.1570000000002</c:v>
                </c:pt>
                <c:pt idx="80" formatCode="General">
                  <c:v>6043.8027000000002</c:v>
                </c:pt>
                <c:pt idx="84" formatCode="General">
                  <c:v>4611.4980400000004</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2-A005-6A40-BA86-7C5522D53B93}"/>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max val="65.625000000086857"/>
          <c:min val="65.6000000000007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19" Type="http://schemas.openxmlformats.org/officeDocument/2006/relationships/chart" Target="../charts/chart20.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15</xdr:col>
      <xdr:colOff>730249</xdr:colOff>
      <xdr:row>99</xdr:row>
      <xdr:rowOff>96837</xdr:rowOff>
    </xdr:from>
    <xdr:to>
      <xdr:col>31</xdr:col>
      <xdr:colOff>95249</xdr:colOff>
      <xdr:row>152</xdr:row>
      <xdr:rowOff>15874</xdr:rowOff>
    </xdr:to>
    <xdr:graphicFrame macro="">
      <xdr:nvGraphicFramePr>
        <xdr:cNvPr id="10" name="Chart 9">
          <a:extLst>
            <a:ext uri="{FF2B5EF4-FFF2-40B4-BE49-F238E27FC236}">
              <a16:creationId xmlns:a16="http://schemas.microsoft.com/office/drawing/2014/main" id="{2D6C642D-BACB-374D-8642-3E062C807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7937</xdr:colOff>
      <xdr:row>24</xdr:row>
      <xdr:rowOff>49213</xdr:rowOff>
    </xdr:from>
    <xdr:to>
      <xdr:col>22</xdr:col>
      <xdr:colOff>571499</xdr:colOff>
      <xdr:row>46</xdr:row>
      <xdr:rowOff>79375</xdr:rowOff>
    </xdr:to>
    <xdr:graphicFrame macro="">
      <xdr:nvGraphicFramePr>
        <xdr:cNvPr id="2" name="Chart 1">
          <a:extLst>
            <a:ext uri="{FF2B5EF4-FFF2-40B4-BE49-F238E27FC236}">
              <a16:creationId xmlns:a16="http://schemas.microsoft.com/office/drawing/2014/main" id="{EE7EC7DC-AAC2-0F46-93F7-4DFE42856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690563</xdr:colOff>
      <xdr:row>75</xdr:row>
      <xdr:rowOff>158750</xdr:rowOff>
    </xdr:from>
    <xdr:to>
      <xdr:col>22</xdr:col>
      <xdr:colOff>508000</xdr:colOff>
      <xdr:row>95</xdr:row>
      <xdr:rowOff>173038</xdr:rowOff>
    </xdr:to>
    <xdr:graphicFrame macro="">
      <xdr:nvGraphicFramePr>
        <xdr:cNvPr id="3" name="Chart 2">
          <a:extLst>
            <a:ext uri="{FF2B5EF4-FFF2-40B4-BE49-F238E27FC236}">
              <a16:creationId xmlns:a16="http://schemas.microsoft.com/office/drawing/2014/main" id="{8269EF98-D8E6-0041-B71D-2B22694DB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7938</xdr:colOff>
      <xdr:row>50</xdr:row>
      <xdr:rowOff>128588</xdr:rowOff>
    </xdr:from>
    <xdr:to>
      <xdr:col>22</xdr:col>
      <xdr:colOff>142875</xdr:colOff>
      <xdr:row>72</xdr:row>
      <xdr:rowOff>158750</xdr:rowOff>
    </xdr:to>
    <xdr:graphicFrame macro="">
      <xdr:nvGraphicFramePr>
        <xdr:cNvPr id="4" name="Chart 3">
          <a:extLst>
            <a:ext uri="{FF2B5EF4-FFF2-40B4-BE49-F238E27FC236}">
              <a16:creationId xmlns:a16="http://schemas.microsoft.com/office/drawing/2014/main" id="{CF376AF3-8580-ED4A-9F69-74A761A41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730249</xdr:colOff>
      <xdr:row>99</xdr:row>
      <xdr:rowOff>96837</xdr:rowOff>
    </xdr:from>
    <xdr:to>
      <xdr:col>31</xdr:col>
      <xdr:colOff>95249</xdr:colOff>
      <xdr:row>152</xdr:row>
      <xdr:rowOff>15874</xdr:rowOff>
    </xdr:to>
    <xdr:graphicFrame macro="">
      <xdr:nvGraphicFramePr>
        <xdr:cNvPr id="5" name="Chart 4">
          <a:extLst>
            <a:ext uri="{FF2B5EF4-FFF2-40B4-BE49-F238E27FC236}">
              <a16:creationId xmlns:a16="http://schemas.microsoft.com/office/drawing/2014/main" id="{ED5A8457-1158-E049-AF4B-D7370BB8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984250</xdr:colOff>
      <xdr:row>24</xdr:row>
      <xdr:rowOff>17462</xdr:rowOff>
    </xdr:from>
    <xdr:to>
      <xdr:col>30</xdr:col>
      <xdr:colOff>635000</xdr:colOff>
      <xdr:row>46</xdr:row>
      <xdr:rowOff>111125</xdr:rowOff>
    </xdr:to>
    <xdr:graphicFrame macro="">
      <xdr:nvGraphicFramePr>
        <xdr:cNvPr id="6" name="Chart 5">
          <a:extLst>
            <a:ext uri="{FF2B5EF4-FFF2-40B4-BE49-F238E27FC236}">
              <a16:creationId xmlns:a16="http://schemas.microsoft.com/office/drawing/2014/main" id="{5621D0CD-C84A-784F-A1C0-44DF69D42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936625</xdr:colOff>
      <xdr:row>50</xdr:row>
      <xdr:rowOff>128587</xdr:rowOff>
    </xdr:from>
    <xdr:to>
      <xdr:col>30</xdr:col>
      <xdr:colOff>650875</xdr:colOff>
      <xdr:row>73</xdr:row>
      <xdr:rowOff>79374</xdr:rowOff>
    </xdr:to>
    <xdr:graphicFrame macro="">
      <xdr:nvGraphicFramePr>
        <xdr:cNvPr id="7" name="Chart 6">
          <a:extLst>
            <a:ext uri="{FF2B5EF4-FFF2-40B4-BE49-F238E27FC236}">
              <a16:creationId xmlns:a16="http://schemas.microsoft.com/office/drawing/2014/main" id="{4E125A85-CF45-3245-B05C-40B26F4C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952500</xdr:colOff>
      <xdr:row>75</xdr:row>
      <xdr:rowOff>160338</xdr:rowOff>
    </xdr:from>
    <xdr:to>
      <xdr:col>30</xdr:col>
      <xdr:colOff>508000</xdr:colOff>
      <xdr:row>96</xdr:row>
      <xdr:rowOff>0</xdr:rowOff>
    </xdr:to>
    <xdr:graphicFrame macro="">
      <xdr:nvGraphicFramePr>
        <xdr:cNvPr id="8" name="Chart 7">
          <a:extLst>
            <a:ext uri="{FF2B5EF4-FFF2-40B4-BE49-F238E27FC236}">
              <a16:creationId xmlns:a16="http://schemas.microsoft.com/office/drawing/2014/main" id="{0C7EF49C-A298-0748-A6BB-D1DF30AB1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47624</xdr:colOff>
      <xdr:row>158</xdr:row>
      <xdr:rowOff>31751</xdr:rowOff>
    </xdr:from>
    <xdr:to>
      <xdr:col>22</xdr:col>
      <xdr:colOff>611186</xdr:colOff>
      <xdr:row>180</xdr:row>
      <xdr:rowOff>61913</xdr:rowOff>
    </xdr:to>
    <xdr:graphicFrame macro="">
      <xdr:nvGraphicFramePr>
        <xdr:cNvPr id="19" name="Chart 18">
          <a:extLst>
            <a:ext uri="{FF2B5EF4-FFF2-40B4-BE49-F238E27FC236}">
              <a16:creationId xmlns:a16="http://schemas.microsoft.com/office/drawing/2014/main" id="{B14E05E5-EF18-9A4C-AC5A-9B94C5893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209</xdr:row>
      <xdr:rowOff>141288</xdr:rowOff>
    </xdr:from>
    <xdr:to>
      <xdr:col>22</xdr:col>
      <xdr:colOff>547687</xdr:colOff>
      <xdr:row>229</xdr:row>
      <xdr:rowOff>155576</xdr:rowOff>
    </xdr:to>
    <xdr:graphicFrame macro="">
      <xdr:nvGraphicFramePr>
        <xdr:cNvPr id="20" name="Chart 19">
          <a:extLst>
            <a:ext uri="{FF2B5EF4-FFF2-40B4-BE49-F238E27FC236}">
              <a16:creationId xmlns:a16="http://schemas.microsoft.com/office/drawing/2014/main" id="{CE4392DF-3ED2-364F-86FA-74325A85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47625</xdr:colOff>
      <xdr:row>184</xdr:row>
      <xdr:rowOff>111126</xdr:rowOff>
    </xdr:from>
    <xdr:to>
      <xdr:col>22</xdr:col>
      <xdr:colOff>182562</xdr:colOff>
      <xdr:row>206</xdr:row>
      <xdr:rowOff>141288</xdr:rowOff>
    </xdr:to>
    <xdr:graphicFrame macro="">
      <xdr:nvGraphicFramePr>
        <xdr:cNvPr id="21" name="Chart 20">
          <a:extLst>
            <a:ext uri="{FF2B5EF4-FFF2-40B4-BE49-F238E27FC236}">
              <a16:creationId xmlns:a16="http://schemas.microsoft.com/office/drawing/2014/main" id="{859AAF4C-165C-F945-A705-9C0120144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39686</xdr:colOff>
      <xdr:row>233</xdr:row>
      <xdr:rowOff>79375</xdr:rowOff>
    </xdr:from>
    <xdr:to>
      <xdr:col>31</xdr:col>
      <xdr:colOff>134936</xdr:colOff>
      <xdr:row>285</xdr:row>
      <xdr:rowOff>188912</xdr:rowOff>
    </xdr:to>
    <xdr:graphicFrame macro="">
      <xdr:nvGraphicFramePr>
        <xdr:cNvPr id="22" name="Chart 21">
          <a:extLst>
            <a:ext uri="{FF2B5EF4-FFF2-40B4-BE49-F238E27FC236}">
              <a16:creationId xmlns:a16="http://schemas.microsoft.com/office/drawing/2014/main" id="{28DBA35F-6511-6648-B376-1BFDF58D3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1023937</xdr:colOff>
      <xdr:row>158</xdr:row>
      <xdr:rowOff>0</xdr:rowOff>
    </xdr:from>
    <xdr:to>
      <xdr:col>30</xdr:col>
      <xdr:colOff>674687</xdr:colOff>
      <xdr:row>180</xdr:row>
      <xdr:rowOff>93663</xdr:rowOff>
    </xdr:to>
    <xdr:graphicFrame macro="">
      <xdr:nvGraphicFramePr>
        <xdr:cNvPr id="23" name="Chart 22">
          <a:extLst>
            <a:ext uri="{FF2B5EF4-FFF2-40B4-BE49-F238E27FC236}">
              <a16:creationId xmlns:a16="http://schemas.microsoft.com/office/drawing/2014/main" id="{5BAF0339-0D5A-4B4E-A416-2AC389713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976312</xdr:colOff>
      <xdr:row>184</xdr:row>
      <xdr:rowOff>111125</xdr:rowOff>
    </xdr:from>
    <xdr:to>
      <xdr:col>30</xdr:col>
      <xdr:colOff>690562</xdr:colOff>
      <xdr:row>207</xdr:row>
      <xdr:rowOff>61912</xdr:rowOff>
    </xdr:to>
    <xdr:graphicFrame macro="">
      <xdr:nvGraphicFramePr>
        <xdr:cNvPr id="24" name="Chart 23">
          <a:extLst>
            <a:ext uri="{FF2B5EF4-FFF2-40B4-BE49-F238E27FC236}">
              <a16:creationId xmlns:a16="http://schemas.microsoft.com/office/drawing/2014/main" id="{6FD26221-94BA-4E49-AE13-3E25172A1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992187</xdr:colOff>
      <xdr:row>209</xdr:row>
      <xdr:rowOff>142876</xdr:rowOff>
    </xdr:from>
    <xdr:to>
      <xdr:col>30</xdr:col>
      <xdr:colOff>547687</xdr:colOff>
      <xdr:row>229</xdr:row>
      <xdr:rowOff>173038</xdr:rowOff>
    </xdr:to>
    <xdr:graphicFrame macro="">
      <xdr:nvGraphicFramePr>
        <xdr:cNvPr id="25" name="Chart 24">
          <a:extLst>
            <a:ext uri="{FF2B5EF4-FFF2-40B4-BE49-F238E27FC236}">
              <a16:creationId xmlns:a16="http://schemas.microsoft.com/office/drawing/2014/main" id="{9DCE1255-69D1-1A43-894B-80AD3869B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442</xdr:row>
      <xdr:rowOff>0</xdr:rowOff>
    </xdr:from>
    <xdr:to>
      <xdr:col>22</xdr:col>
      <xdr:colOff>563562</xdr:colOff>
      <xdr:row>464</xdr:row>
      <xdr:rowOff>30162</xdr:rowOff>
    </xdr:to>
    <xdr:graphicFrame macro="">
      <xdr:nvGraphicFramePr>
        <xdr:cNvPr id="26" name="Chart 25">
          <a:extLst>
            <a:ext uri="{FF2B5EF4-FFF2-40B4-BE49-F238E27FC236}">
              <a16:creationId xmlns:a16="http://schemas.microsoft.com/office/drawing/2014/main" id="{C41977BF-0BEB-7D47-B250-66E1E32DE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466</xdr:row>
      <xdr:rowOff>0</xdr:rowOff>
    </xdr:from>
    <xdr:to>
      <xdr:col>22</xdr:col>
      <xdr:colOff>134937</xdr:colOff>
      <xdr:row>488</xdr:row>
      <xdr:rowOff>30162</xdr:rowOff>
    </xdr:to>
    <xdr:graphicFrame macro="">
      <xdr:nvGraphicFramePr>
        <xdr:cNvPr id="27" name="Chart 26">
          <a:extLst>
            <a:ext uri="{FF2B5EF4-FFF2-40B4-BE49-F238E27FC236}">
              <a16:creationId xmlns:a16="http://schemas.microsoft.com/office/drawing/2014/main" id="{42AB48E5-A83F-0D43-9EE4-9C41171E2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489</xdr:row>
      <xdr:rowOff>0</xdr:rowOff>
    </xdr:from>
    <xdr:to>
      <xdr:col>22</xdr:col>
      <xdr:colOff>547687</xdr:colOff>
      <xdr:row>509</xdr:row>
      <xdr:rowOff>14288</xdr:rowOff>
    </xdr:to>
    <xdr:graphicFrame macro="">
      <xdr:nvGraphicFramePr>
        <xdr:cNvPr id="28" name="Chart 27">
          <a:extLst>
            <a:ext uri="{FF2B5EF4-FFF2-40B4-BE49-F238E27FC236}">
              <a16:creationId xmlns:a16="http://schemas.microsoft.com/office/drawing/2014/main" id="{BFB8CD26-75B8-3E47-8F7E-DA737F7C7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546</xdr:row>
      <xdr:rowOff>0</xdr:rowOff>
    </xdr:from>
    <xdr:to>
      <xdr:col>22</xdr:col>
      <xdr:colOff>563562</xdr:colOff>
      <xdr:row>568</xdr:row>
      <xdr:rowOff>30162</xdr:rowOff>
    </xdr:to>
    <xdr:graphicFrame macro="">
      <xdr:nvGraphicFramePr>
        <xdr:cNvPr id="29" name="Chart 28">
          <a:extLst>
            <a:ext uri="{FF2B5EF4-FFF2-40B4-BE49-F238E27FC236}">
              <a16:creationId xmlns:a16="http://schemas.microsoft.com/office/drawing/2014/main" id="{906B3B17-7045-F247-9392-7409402B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569</xdr:row>
      <xdr:rowOff>0</xdr:rowOff>
    </xdr:from>
    <xdr:to>
      <xdr:col>22</xdr:col>
      <xdr:colOff>134937</xdr:colOff>
      <xdr:row>591</xdr:row>
      <xdr:rowOff>30162</xdr:rowOff>
    </xdr:to>
    <xdr:graphicFrame macro="">
      <xdr:nvGraphicFramePr>
        <xdr:cNvPr id="30" name="Chart 29">
          <a:extLst>
            <a:ext uri="{FF2B5EF4-FFF2-40B4-BE49-F238E27FC236}">
              <a16:creationId xmlns:a16="http://schemas.microsoft.com/office/drawing/2014/main" id="{2743633B-3BE2-F84F-A0BE-5792A4B25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38"/>
  <sheetViews>
    <sheetView workbookViewId="0">
      <selection activeCell="B25" sqref="B25"/>
    </sheetView>
  </sheetViews>
  <sheetFormatPr baseColWidth="10" defaultColWidth="11.5" defaultRowHeight="15" x14ac:dyDescent="0.2"/>
  <cols>
    <col min="1" max="1" width="24.33203125" style="1" customWidth="1"/>
    <col min="2" max="2" width="77.1640625" style="1" customWidth="1"/>
    <col min="3" max="1024" width="10.33203125" style="1" customWidth="1"/>
    <col min="1025" max="1025" width="10.3320312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
  <sheetViews>
    <sheetView workbookViewId="0">
      <selection activeCell="A2" sqref="A2"/>
    </sheetView>
  </sheetViews>
  <sheetFormatPr baseColWidth="10" defaultColWidth="11.5" defaultRowHeight="15" x14ac:dyDescent="0.2"/>
  <cols>
    <col min="1" max="1" width="173.6640625" style="10" customWidth="1"/>
    <col min="2" max="1025" width="10.6640625" customWidth="1"/>
  </cols>
  <sheetData>
    <row r="1" spans="1:1" ht="409" customHeight="1" x14ac:dyDescent="0.2">
      <c r="A1" s="11" t="s">
        <v>22</v>
      </c>
    </row>
    <row r="2" spans="1:1" ht="409" customHeight="1" x14ac:dyDescent="0.2">
      <c r="A2" s="78" t="s">
        <v>23</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C53"/>
  <sheetViews>
    <sheetView tabSelected="1" zoomScaleNormal="110" workbookViewId="0">
      <pane xSplit="3" ySplit="6" topLeftCell="AF7" activePane="bottomRight" state="frozenSplit"/>
      <selection pane="topRight" activeCell="G1" sqref="G1"/>
      <selection pane="bottomLeft" activeCell="A21" sqref="A21"/>
      <selection pane="bottomRight" activeCell="AL41" sqref="AL41"/>
    </sheetView>
  </sheetViews>
  <sheetFormatPr baseColWidth="10" defaultColWidth="53.83203125" defaultRowHeight="15" x14ac:dyDescent="0.2"/>
  <cols>
    <col min="1" max="1" width="21.5" style="27" bestFit="1" customWidth="1"/>
    <col min="2" max="2" width="19.6640625" style="27" customWidth="1"/>
    <col min="3" max="3" width="12.33203125" style="27" bestFit="1" customWidth="1"/>
    <col min="4" max="4" width="18.5" style="27" bestFit="1" customWidth="1"/>
    <col min="5" max="5" width="20.83203125" style="27" customWidth="1"/>
    <col min="6" max="7" width="18.1640625" style="27" bestFit="1" customWidth="1"/>
    <col min="8" max="8" width="15.1640625" style="27" bestFit="1" customWidth="1"/>
    <col min="9" max="9" width="16.33203125" style="55" bestFit="1" customWidth="1"/>
    <col min="10" max="10" width="13.83203125" style="55" bestFit="1" customWidth="1"/>
    <col min="11" max="11" width="16.5" style="27" bestFit="1" customWidth="1"/>
    <col min="12" max="12" width="15.33203125" style="27" bestFit="1" customWidth="1"/>
    <col min="13" max="13" width="15.33203125" style="12" bestFit="1" customWidth="1"/>
    <col min="14" max="14" width="15.5" style="12" bestFit="1" customWidth="1"/>
    <col min="15" max="15" width="18.5" style="27" bestFit="1" customWidth="1"/>
    <col min="16" max="16" width="16.6640625" style="27" bestFit="1" customWidth="1"/>
    <col min="17" max="17" width="17.6640625" style="27" bestFit="1" customWidth="1"/>
    <col min="18" max="18" width="15.1640625" style="21" bestFit="1" customWidth="1"/>
    <col min="19" max="19" width="18.83203125" style="12" bestFit="1" customWidth="1"/>
    <col min="20" max="20" width="19.5" style="12" bestFit="1" customWidth="1"/>
    <col min="21" max="21" width="5" style="12" customWidth="1"/>
    <col min="22" max="22" width="5" style="12" bestFit="1" customWidth="1"/>
    <col min="23" max="31" width="20.6640625" style="27" bestFit="1" customWidth="1"/>
    <col min="32" max="32" width="20.6640625" style="27" customWidth="1"/>
    <col min="33" max="41" width="16.83203125" style="80" bestFit="1" customWidth="1"/>
    <col min="42" max="42" width="16.83203125" style="80" customWidth="1"/>
    <col min="43" max="51" width="18" style="80" bestFit="1" customWidth="1"/>
    <col min="52" max="52" width="18" style="80" customWidth="1"/>
    <col min="53" max="61" width="18" style="80" bestFit="1" customWidth="1"/>
    <col min="62" max="62" width="18" style="80" customWidth="1"/>
    <col min="63" max="71" width="19.5" style="27" bestFit="1" customWidth="1"/>
    <col min="72" max="72" width="19.5" style="27" customWidth="1"/>
    <col min="73" max="81" width="16.1640625" style="27" bestFit="1" customWidth="1"/>
    <col min="82" max="82" width="16.1640625" style="27" customWidth="1"/>
    <col min="83" max="91" width="16.5" style="27" bestFit="1" customWidth="1"/>
    <col min="92" max="92" width="16.5" style="27" customWidth="1"/>
    <col min="93" max="101" width="17.6640625" style="27" bestFit="1" customWidth="1"/>
    <col min="102" max="102" width="18.5" style="27" customWidth="1"/>
    <col min="103" max="111" width="16.5" style="27" bestFit="1" customWidth="1"/>
    <col min="112" max="112" width="16.5" style="27" customWidth="1"/>
    <col min="113" max="121" width="17.6640625" style="27" bestFit="1" customWidth="1"/>
    <col min="122" max="122" width="17.6640625" style="27" customWidth="1"/>
    <col min="123" max="131" width="16.5" style="27" bestFit="1" customWidth="1"/>
    <col min="132" max="132" width="16.5" style="27" customWidth="1"/>
    <col min="133" max="141" width="17.6640625" style="27" bestFit="1" customWidth="1"/>
    <col min="142" max="142" width="17.6640625" style="27" customWidth="1"/>
    <col min="143" max="151" width="16.5" style="27" bestFit="1" customWidth="1"/>
    <col min="152" max="152" width="16.5" style="27" customWidth="1"/>
    <col min="153" max="153" width="15.33203125" style="27" bestFit="1" customWidth="1"/>
    <col min="154" max="154" width="15.83203125" style="27" bestFit="1" customWidth="1"/>
    <col min="155" max="155" width="18.5" style="27" bestFit="1" customWidth="1"/>
    <col min="156" max="156" width="16.83203125" style="27" bestFit="1" customWidth="1"/>
    <col min="157" max="157" width="11.6640625" style="27" bestFit="1" customWidth="1"/>
    <col min="158" max="158" width="9.5" style="27" bestFit="1" customWidth="1"/>
    <col min="159" max="159" width="9.83203125" style="27" bestFit="1" customWidth="1"/>
    <col min="160" max="160" width="11.1640625" style="27" bestFit="1" customWidth="1"/>
    <col min="161" max="161" width="12.6640625" style="27" bestFit="1" customWidth="1"/>
    <col min="162" max="162" width="12.33203125" style="27" bestFit="1" customWidth="1"/>
    <col min="163" max="163" width="12.5" style="27" bestFit="1" customWidth="1"/>
    <col min="164" max="164" width="9.5" style="27" bestFit="1" customWidth="1"/>
    <col min="165" max="165" width="9.83203125" style="27" bestFit="1" customWidth="1"/>
    <col min="166" max="166" width="10.1640625" style="27" bestFit="1" customWidth="1"/>
    <col min="167" max="167" width="12.6640625" style="27" bestFit="1" customWidth="1"/>
    <col min="168" max="169" width="12.5" style="27" bestFit="1" customWidth="1"/>
    <col min="170" max="170" width="12.6640625" style="27" bestFit="1" customWidth="1"/>
    <col min="171" max="171" width="22.33203125" style="27" bestFit="1" customWidth="1"/>
    <col min="172" max="172" width="20.5" style="27" bestFit="1" customWidth="1"/>
    <col min="173" max="173" width="12" style="27" bestFit="1" customWidth="1"/>
    <col min="174" max="174" width="13.5" style="27" bestFit="1" customWidth="1"/>
    <col min="175" max="177" width="15.5" style="27" bestFit="1" customWidth="1"/>
    <col min="178" max="178" width="11.83203125" style="27" bestFit="1" customWidth="1"/>
    <col min="179" max="179" width="12" style="27" bestFit="1" customWidth="1"/>
    <col min="180" max="180" width="13.5" style="27" bestFit="1" customWidth="1"/>
    <col min="181" max="183" width="15.5" style="27" bestFit="1" customWidth="1"/>
    <col min="184" max="184" width="11.83203125" style="27" bestFit="1" customWidth="1"/>
    <col min="185" max="185" width="12" style="27" bestFit="1" customWidth="1"/>
    <col min="186" max="186" width="13.5" style="27" bestFit="1" customWidth="1"/>
    <col min="187" max="189" width="15.5" style="27" bestFit="1" customWidth="1"/>
    <col min="190" max="190" width="11.83203125" style="27" bestFit="1" customWidth="1"/>
    <col min="191" max="191" width="12" style="27" bestFit="1" customWidth="1"/>
    <col min="192" max="192" width="13.5" style="27" bestFit="1" customWidth="1"/>
    <col min="193" max="195" width="15.5" style="27" bestFit="1" customWidth="1"/>
    <col min="196" max="196" width="11.83203125" style="27" bestFit="1" customWidth="1"/>
    <col min="197" max="197" width="12" style="27" bestFit="1" customWidth="1"/>
    <col min="198" max="198" width="13.5" style="27" bestFit="1" customWidth="1"/>
    <col min="199" max="199" width="15.5" style="27" bestFit="1" customWidth="1"/>
    <col min="200" max="200" width="15" style="27" bestFit="1" customWidth="1"/>
    <col min="201" max="201" width="13.6640625" style="27" bestFit="1" customWidth="1"/>
    <col min="202" max="202" width="11.83203125" style="27" bestFit="1" customWidth="1"/>
    <col min="203" max="203" width="12" style="27" bestFit="1" customWidth="1"/>
    <col min="204" max="204" width="13.5" style="27" bestFit="1" customWidth="1"/>
    <col min="205" max="205" width="15.5" style="27" bestFit="1" customWidth="1"/>
    <col min="206" max="206" width="15" style="27" bestFit="1" customWidth="1"/>
    <col min="207" max="207" width="13.6640625" style="27" bestFit="1" customWidth="1"/>
    <col min="208" max="208" width="11.83203125" style="27" bestFit="1" customWidth="1"/>
    <col min="209" max="209" width="12" style="27" bestFit="1" customWidth="1"/>
    <col min="210" max="210" width="13.5" style="27" bestFit="1" customWidth="1"/>
    <col min="211" max="211" width="15.5" style="27" bestFit="1" customWidth="1"/>
    <col min="212" max="212" width="15" style="27" bestFit="1" customWidth="1"/>
    <col min="213" max="213" width="13.6640625" style="27" bestFit="1" customWidth="1"/>
    <col min="214" max="214" width="11.83203125" style="27" bestFit="1" customWidth="1"/>
    <col min="215" max="215" width="12" style="27" bestFit="1" customWidth="1"/>
    <col min="216" max="216" width="13.5" style="27" bestFit="1" customWidth="1"/>
    <col min="217" max="217" width="15.5" style="27" bestFit="1" customWidth="1"/>
    <col min="218" max="218" width="15" style="27" bestFit="1" customWidth="1"/>
    <col min="219" max="219" width="13.6640625" style="27" bestFit="1" customWidth="1"/>
    <col min="220" max="220" width="11.83203125" style="27" bestFit="1" customWidth="1"/>
    <col min="221" max="221" width="12" style="27" bestFit="1" customWidth="1"/>
    <col min="222" max="222" width="13.5" style="27" bestFit="1" customWidth="1"/>
    <col min="223" max="223" width="15.5" style="27" bestFit="1" customWidth="1"/>
    <col min="224" max="224" width="15" style="27" bestFit="1" customWidth="1"/>
    <col min="225" max="225" width="13.6640625" style="27" bestFit="1" customWidth="1"/>
    <col min="226" max="226" width="11.83203125" style="27" bestFit="1" customWidth="1"/>
    <col min="227" max="227" width="13.1640625" style="27" bestFit="1" customWidth="1"/>
    <col min="228" max="228" width="14.5" style="27" bestFit="1" customWidth="1"/>
    <col min="229" max="229" width="16.6640625" style="27" bestFit="1" customWidth="1"/>
    <col min="230" max="230" width="16.1640625" style="27" bestFit="1" customWidth="1"/>
    <col min="231" max="231" width="14.83203125" style="27" bestFit="1" customWidth="1"/>
    <col min="232" max="232" width="12.83203125" style="27" bestFit="1" customWidth="1"/>
    <col min="233" max="233" width="12.1640625" style="27" bestFit="1" customWidth="1"/>
    <col min="234" max="234" width="13.5" style="27" bestFit="1" customWidth="1"/>
    <col min="235" max="235" width="17.5" style="27" bestFit="1" customWidth="1"/>
    <col min="236" max="236" width="16.6640625" style="27" bestFit="1" customWidth="1"/>
    <col min="237" max="237" width="15.33203125" style="27" bestFit="1" customWidth="1"/>
    <col min="238" max="238" width="12.1640625" style="27" bestFit="1" customWidth="1"/>
    <col min="239" max="239" width="13.5" style="27" bestFit="1" customWidth="1"/>
    <col min="240" max="240" width="17.5" style="27" bestFit="1" customWidth="1"/>
    <col min="241" max="241" width="16.6640625" style="27" bestFit="1" customWidth="1"/>
    <col min="242" max="242" width="15.33203125" style="27" bestFit="1" customWidth="1"/>
    <col min="243" max="243" width="12.1640625" style="27" bestFit="1" customWidth="1"/>
    <col min="244" max="244" width="13.5" style="27" bestFit="1" customWidth="1"/>
    <col min="245" max="245" width="17.5" style="27" bestFit="1" customWidth="1"/>
    <col min="246" max="246" width="16.6640625" style="27" bestFit="1" customWidth="1"/>
    <col min="247" max="247" width="15.33203125" style="27" bestFit="1" customWidth="1"/>
    <col min="248" max="248" width="12.1640625" style="27" bestFit="1" customWidth="1"/>
    <col min="249" max="249" width="13.5" style="27" bestFit="1" customWidth="1"/>
    <col min="250" max="250" width="17.5" style="27" bestFit="1" customWidth="1"/>
    <col min="251" max="251" width="16.6640625" style="27" bestFit="1" customWidth="1"/>
    <col min="252" max="252" width="15.33203125" style="27" bestFit="1" customWidth="1"/>
    <col min="253" max="253" width="12.1640625" style="27" bestFit="1" customWidth="1"/>
    <col min="254" max="254" width="13.5" style="27" bestFit="1" customWidth="1"/>
    <col min="255" max="255" width="17.5" style="27" bestFit="1" customWidth="1"/>
    <col min="256" max="256" width="16.6640625" style="27" bestFit="1" customWidth="1"/>
    <col min="257" max="257" width="14.83203125" style="27" bestFit="1" customWidth="1"/>
    <col min="258" max="258" width="12.1640625" style="27" bestFit="1" customWidth="1"/>
    <col min="259" max="259" width="13.5" style="27" bestFit="1" customWidth="1"/>
    <col min="260" max="260" width="17.5" style="27" bestFit="1" customWidth="1"/>
    <col min="261" max="261" width="16.6640625" style="27" bestFit="1" customWidth="1"/>
    <col min="262" max="262" width="14.83203125" style="27" bestFit="1" customWidth="1"/>
    <col min="263" max="263" width="12.1640625" style="27" bestFit="1" customWidth="1"/>
    <col min="264" max="264" width="13.5" style="27" bestFit="1" customWidth="1"/>
    <col min="265" max="265" width="17.5" style="27" bestFit="1" customWidth="1"/>
    <col min="266" max="266" width="16.6640625" style="27" bestFit="1" customWidth="1"/>
    <col min="267" max="267" width="14.83203125" style="27" bestFit="1" customWidth="1"/>
    <col min="268" max="268" width="12.1640625" style="27" bestFit="1" customWidth="1"/>
    <col min="269" max="269" width="13.5" style="27" bestFit="1" customWidth="1"/>
    <col min="270" max="270" width="17.5" style="27" bestFit="1" customWidth="1"/>
    <col min="271" max="271" width="16.6640625" style="27" bestFit="1" customWidth="1"/>
    <col min="272" max="272" width="14.83203125" style="27" bestFit="1" customWidth="1"/>
    <col min="273" max="273" width="12.1640625" style="27" bestFit="1" customWidth="1"/>
    <col min="274" max="274" width="13.5" style="27" bestFit="1" customWidth="1"/>
    <col min="275" max="275" width="17.5" style="27" bestFit="1" customWidth="1"/>
    <col min="276" max="276" width="16.6640625" style="27" bestFit="1" customWidth="1"/>
    <col min="277" max="277" width="14.83203125" style="27" bestFit="1" customWidth="1"/>
    <col min="278" max="278" width="13.33203125" style="27" bestFit="1" customWidth="1"/>
    <col min="279" max="279" width="14.5" style="27" bestFit="1" customWidth="1"/>
    <col min="280" max="280" width="18.6640625" style="27" bestFit="1" customWidth="1"/>
    <col min="281" max="281" width="18" style="27" bestFit="1" customWidth="1"/>
    <col min="282" max="282" width="16.33203125" style="27" bestFit="1" customWidth="1"/>
    <col min="283" max="283" width="22.6640625" style="27" customWidth="1"/>
    <col min="284" max="284" width="23" style="27" customWidth="1"/>
    <col min="285" max="285" width="21.1640625" style="99" customWidth="1"/>
  </cols>
  <sheetData>
    <row r="1" spans="1:315" x14ac:dyDescent="0.2">
      <c r="A1" t="s">
        <v>390</v>
      </c>
      <c r="B1" s="47" t="s">
        <v>24</v>
      </c>
      <c r="C1" s="27" t="s">
        <v>25</v>
      </c>
      <c r="D1" s="47" t="s">
        <v>26</v>
      </c>
      <c r="E1" s="47" t="s">
        <v>27</v>
      </c>
      <c r="F1" s="47" t="s">
        <v>28</v>
      </c>
      <c r="G1" s="27" t="s">
        <v>29</v>
      </c>
      <c r="H1" s="27" t="s">
        <v>30</v>
      </c>
      <c r="I1" s="55" t="s">
        <v>422</v>
      </c>
      <c r="J1" s="55" t="s">
        <v>423</v>
      </c>
      <c r="K1" s="27" t="s">
        <v>31</v>
      </c>
      <c r="L1" s="27" t="s">
        <v>32</v>
      </c>
      <c r="M1" s="12" t="s">
        <v>33</v>
      </c>
      <c r="N1" s="12" t="s">
        <v>34</v>
      </c>
      <c r="O1" s="47" t="s">
        <v>387</v>
      </c>
      <c r="P1" s="47" t="s">
        <v>386</v>
      </c>
      <c r="Q1" s="27" t="s">
        <v>118</v>
      </c>
      <c r="R1" s="21" t="s">
        <v>35</v>
      </c>
      <c r="S1" s="48" t="s">
        <v>36</v>
      </c>
      <c r="T1" s="12" t="s">
        <v>37</v>
      </c>
      <c r="U1" s="12" t="s">
        <v>441</v>
      </c>
      <c r="V1" s="48" t="s">
        <v>797</v>
      </c>
      <c r="W1" s="47" t="s">
        <v>38</v>
      </c>
      <c r="X1" s="27" t="s">
        <v>39</v>
      </c>
      <c r="Y1" s="27" t="s">
        <v>40</v>
      </c>
      <c r="Z1" s="27" t="s">
        <v>41</v>
      </c>
      <c r="AA1" s="27" t="s">
        <v>42</v>
      </c>
      <c r="AB1" s="27" t="s">
        <v>43</v>
      </c>
      <c r="AC1" s="27" t="s">
        <v>44</v>
      </c>
      <c r="AD1" s="27" t="s">
        <v>45</v>
      </c>
      <c r="AE1" s="27" t="s">
        <v>443</v>
      </c>
      <c r="AF1" s="27" t="s">
        <v>754</v>
      </c>
      <c r="AG1" s="79" t="s">
        <v>46</v>
      </c>
      <c r="AH1" s="80" t="s">
        <v>47</v>
      </c>
      <c r="AI1" s="80" t="s">
        <v>48</v>
      </c>
      <c r="AJ1" s="80" t="s">
        <v>49</v>
      </c>
      <c r="AK1" s="80" t="s">
        <v>50</v>
      </c>
      <c r="AL1" s="80" t="s">
        <v>51</v>
      </c>
      <c r="AM1" s="80" t="s">
        <v>52</v>
      </c>
      <c r="AN1" s="80" t="s">
        <v>53</v>
      </c>
      <c r="AO1" s="80" t="s">
        <v>452</v>
      </c>
      <c r="AP1" s="80" t="s">
        <v>755</v>
      </c>
      <c r="AQ1" s="79" t="s">
        <v>54</v>
      </c>
      <c r="AR1" s="80" t="s">
        <v>55</v>
      </c>
      <c r="AS1" s="80" t="s">
        <v>56</v>
      </c>
      <c r="AT1" s="80" t="s">
        <v>57</v>
      </c>
      <c r="AU1" s="80" t="s">
        <v>58</v>
      </c>
      <c r="AV1" s="80" t="s">
        <v>59</v>
      </c>
      <c r="AW1" s="80" t="s">
        <v>60</v>
      </c>
      <c r="AX1" s="80" t="s">
        <v>61</v>
      </c>
      <c r="AY1" s="80" t="s">
        <v>453</v>
      </c>
      <c r="AZ1" s="80" t="s">
        <v>758</v>
      </c>
      <c r="BA1" s="79" t="s">
        <v>62</v>
      </c>
      <c r="BB1" s="80" t="s">
        <v>63</v>
      </c>
      <c r="BC1" s="80" t="s">
        <v>64</v>
      </c>
      <c r="BD1" s="80" t="s">
        <v>65</v>
      </c>
      <c r="BE1" s="80" t="s">
        <v>66</v>
      </c>
      <c r="BF1" s="80" t="s">
        <v>67</v>
      </c>
      <c r="BG1" s="80" t="s">
        <v>68</v>
      </c>
      <c r="BH1" s="80" t="s">
        <v>69</v>
      </c>
      <c r="BI1" s="80" t="s">
        <v>454</v>
      </c>
      <c r="BJ1" s="80" t="s">
        <v>761</v>
      </c>
      <c r="BK1" s="47" t="s">
        <v>455</v>
      </c>
      <c r="BL1" s="27" t="s">
        <v>456</v>
      </c>
      <c r="BM1" s="27" t="s">
        <v>457</v>
      </c>
      <c r="BN1" s="27" t="s">
        <v>458</v>
      </c>
      <c r="BO1" s="27" t="s">
        <v>459</v>
      </c>
      <c r="BP1" s="27" t="s">
        <v>460</v>
      </c>
      <c r="BQ1" s="27" t="s">
        <v>461</v>
      </c>
      <c r="BR1" s="27" t="s">
        <v>462</v>
      </c>
      <c r="BS1" s="27" t="s">
        <v>463</v>
      </c>
      <c r="BT1" s="27" t="s">
        <v>764</v>
      </c>
      <c r="BU1" s="27" t="s">
        <v>464</v>
      </c>
      <c r="BV1" s="27" t="s">
        <v>465</v>
      </c>
      <c r="BW1" s="27" t="s">
        <v>466</v>
      </c>
      <c r="BX1" s="27" t="s">
        <v>467</v>
      </c>
      <c r="BY1" s="27" t="s">
        <v>468</v>
      </c>
      <c r="BZ1" s="27" t="s">
        <v>469</v>
      </c>
      <c r="CA1" s="27" t="s">
        <v>470</v>
      </c>
      <c r="CB1" s="27" t="s">
        <v>471</v>
      </c>
      <c r="CC1" s="27" t="s">
        <v>472</v>
      </c>
      <c r="CD1" s="27" t="s">
        <v>766</v>
      </c>
      <c r="CE1" s="27" t="s">
        <v>473</v>
      </c>
      <c r="CF1" s="27" t="s">
        <v>474</v>
      </c>
      <c r="CG1" s="27" t="s">
        <v>475</v>
      </c>
      <c r="CH1" s="27" t="s">
        <v>476</v>
      </c>
      <c r="CI1" s="27" t="s">
        <v>477</v>
      </c>
      <c r="CJ1" s="27" t="s">
        <v>478</v>
      </c>
      <c r="CK1" s="27" t="s">
        <v>479</v>
      </c>
      <c r="CL1" s="27" t="s">
        <v>480</v>
      </c>
      <c r="CM1" s="27" t="s">
        <v>481</v>
      </c>
      <c r="CN1" s="27" t="s">
        <v>769</v>
      </c>
      <c r="CO1" s="47" t="s">
        <v>70</v>
      </c>
      <c r="CP1" s="27" t="s">
        <v>71</v>
      </c>
      <c r="CQ1" s="27" t="s">
        <v>72</v>
      </c>
      <c r="CR1" s="27" t="s">
        <v>73</v>
      </c>
      <c r="CS1" s="27" t="s">
        <v>74</v>
      </c>
      <c r="CT1" s="27" t="s">
        <v>75</v>
      </c>
      <c r="CU1" s="27" t="s">
        <v>76</v>
      </c>
      <c r="CV1" s="27" t="s">
        <v>77</v>
      </c>
      <c r="CW1" s="27" t="s">
        <v>537</v>
      </c>
      <c r="CX1" s="27" t="s">
        <v>772</v>
      </c>
      <c r="CY1" s="27" t="s">
        <v>78</v>
      </c>
      <c r="CZ1" s="27" t="s">
        <v>79</v>
      </c>
      <c r="DA1" s="27" t="s">
        <v>80</v>
      </c>
      <c r="DB1" s="27" t="s">
        <v>81</v>
      </c>
      <c r="DC1" s="27" t="s">
        <v>82</v>
      </c>
      <c r="DD1" s="27" t="s">
        <v>83</v>
      </c>
      <c r="DE1" s="27" t="s">
        <v>84</v>
      </c>
      <c r="DF1" s="27" t="s">
        <v>85</v>
      </c>
      <c r="DG1" s="27" t="s">
        <v>547</v>
      </c>
      <c r="DH1" s="27" t="s">
        <v>775</v>
      </c>
      <c r="DI1" s="27" t="s">
        <v>86</v>
      </c>
      <c r="DJ1" s="27" t="s">
        <v>87</v>
      </c>
      <c r="DK1" s="27" t="s">
        <v>88</v>
      </c>
      <c r="DL1" s="27" t="s">
        <v>89</v>
      </c>
      <c r="DM1" s="27" t="s">
        <v>90</v>
      </c>
      <c r="DN1" s="27" t="s">
        <v>91</v>
      </c>
      <c r="DO1" s="27" t="s">
        <v>92</v>
      </c>
      <c r="DP1" s="27" t="s">
        <v>93</v>
      </c>
      <c r="DQ1" s="27" t="s">
        <v>556</v>
      </c>
      <c r="DR1" s="27" t="s">
        <v>778</v>
      </c>
      <c r="DS1" s="27" t="s">
        <v>94</v>
      </c>
      <c r="DT1" s="27" t="s">
        <v>95</v>
      </c>
      <c r="DU1" s="27" t="s">
        <v>96</v>
      </c>
      <c r="DV1" s="27" t="s">
        <v>97</v>
      </c>
      <c r="DW1" s="27" t="s">
        <v>98</v>
      </c>
      <c r="DX1" s="27" t="s">
        <v>99</v>
      </c>
      <c r="DY1" s="27" t="s">
        <v>100</v>
      </c>
      <c r="DZ1" s="27" t="s">
        <v>101</v>
      </c>
      <c r="EA1" s="27" t="s">
        <v>566</v>
      </c>
      <c r="EB1" s="27" t="s">
        <v>781</v>
      </c>
      <c r="EC1" s="27" t="s">
        <v>102</v>
      </c>
      <c r="ED1" s="27" t="s">
        <v>103</v>
      </c>
      <c r="EE1" s="27" t="s">
        <v>104</v>
      </c>
      <c r="EF1" s="27" t="s">
        <v>105</v>
      </c>
      <c r="EG1" s="27" t="s">
        <v>106</v>
      </c>
      <c r="EH1" s="27" t="s">
        <v>107</v>
      </c>
      <c r="EI1" s="27" t="s">
        <v>108</v>
      </c>
      <c r="EJ1" s="27" t="s">
        <v>109</v>
      </c>
      <c r="EK1" s="27" t="s">
        <v>576</v>
      </c>
      <c r="EL1" s="27" t="s">
        <v>784</v>
      </c>
      <c r="EM1" s="27" t="s">
        <v>110</v>
      </c>
      <c r="EN1" s="27" t="s">
        <v>111</v>
      </c>
      <c r="EO1" s="27" t="s">
        <v>112</v>
      </c>
      <c r="EP1" s="27" t="s">
        <v>113</v>
      </c>
      <c r="EQ1" s="27" t="s">
        <v>114</v>
      </c>
      <c r="ER1" s="27" t="s">
        <v>115</v>
      </c>
      <c r="ES1" s="27" t="s">
        <v>116</v>
      </c>
      <c r="ET1" s="27" t="s">
        <v>117</v>
      </c>
      <c r="EU1" s="27" t="s">
        <v>577</v>
      </c>
      <c r="EV1" s="27" t="s">
        <v>787</v>
      </c>
      <c r="EW1" s="47" t="s">
        <v>425</v>
      </c>
      <c r="EX1" s="47" t="s">
        <v>426</v>
      </c>
      <c r="EY1" s="27" t="s">
        <v>119</v>
      </c>
      <c r="EZ1" s="27" t="s">
        <v>120</v>
      </c>
      <c r="FA1" s="47" t="s">
        <v>702</v>
      </c>
      <c r="FB1" s="27" t="s">
        <v>703</v>
      </c>
      <c r="FC1" s="27" t="s">
        <v>704</v>
      </c>
      <c r="FD1" s="27" t="s">
        <v>705</v>
      </c>
      <c r="FE1" s="27" t="s">
        <v>706</v>
      </c>
      <c r="FF1" s="27" t="s">
        <v>707</v>
      </c>
      <c r="FG1" s="27" t="s">
        <v>816</v>
      </c>
      <c r="FH1" s="27" t="s">
        <v>708</v>
      </c>
      <c r="FI1" s="27" t="s">
        <v>709</v>
      </c>
      <c r="FJ1" s="27" t="s">
        <v>710</v>
      </c>
      <c r="FK1" s="27" t="s">
        <v>711</v>
      </c>
      <c r="FL1" s="27" t="s">
        <v>712</v>
      </c>
      <c r="FM1" s="27" t="s">
        <v>817</v>
      </c>
      <c r="FN1" s="13" t="s">
        <v>720</v>
      </c>
      <c r="FO1" s="13" t="s">
        <v>121</v>
      </c>
      <c r="FP1" s="13" t="s">
        <v>122</v>
      </c>
      <c r="FQ1" s="13" t="s">
        <v>123</v>
      </c>
      <c r="FR1" s="13" t="s">
        <v>124</v>
      </c>
      <c r="FS1" s="14" t="s">
        <v>125</v>
      </c>
      <c r="FT1" s="14" t="s">
        <v>126</v>
      </c>
      <c r="FU1" s="13" t="s">
        <v>127</v>
      </c>
      <c r="FV1" s="13" t="s">
        <v>128</v>
      </c>
      <c r="FW1" s="13" t="s">
        <v>129</v>
      </c>
      <c r="FX1" s="13" t="s">
        <v>130</v>
      </c>
      <c r="FY1" s="14" t="s">
        <v>131</v>
      </c>
      <c r="FZ1" s="14" t="s">
        <v>132</v>
      </c>
      <c r="GA1" s="13" t="s">
        <v>133</v>
      </c>
      <c r="GB1" s="13" t="s">
        <v>134</v>
      </c>
      <c r="GC1" s="13" t="s">
        <v>135</v>
      </c>
      <c r="GD1" s="13" t="s">
        <v>136</v>
      </c>
      <c r="GE1" s="14" t="s">
        <v>137</v>
      </c>
      <c r="GF1" s="14" t="s">
        <v>138</v>
      </c>
      <c r="GG1" s="13" t="s">
        <v>139</v>
      </c>
      <c r="GH1" s="13" t="s">
        <v>140</v>
      </c>
      <c r="GI1" s="13" t="s">
        <v>141</v>
      </c>
      <c r="GJ1" s="13" t="s">
        <v>142</v>
      </c>
      <c r="GK1" s="14" t="s">
        <v>143</v>
      </c>
      <c r="GL1" s="14" t="s">
        <v>144</v>
      </c>
      <c r="GM1" s="13" t="s">
        <v>145</v>
      </c>
      <c r="GN1" s="13" t="s">
        <v>146</v>
      </c>
      <c r="GO1" s="13" t="s">
        <v>147</v>
      </c>
      <c r="GP1" s="13" t="s">
        <v>148</v>
      </c>
      <c r="GQ1" s="14" t="s">
        <v>149</v>
      </c>
      <c r="GR1" s="14" t="s">
        <v>150</v>
      </c>
      <c r="GS1" s="13" t="s">
        <v>151</v>
      </c>
      <c r="GT1" s="13" t="s">
        <v>152</v>
      </c>
      <c r="GU1" s="13" t="s">
        <v>153</v>
      </c>
      <c r="GV1" s="13" t="s">
        <v>154</v>
      </c>
      <c r="GW1" s="14" t="s">
        <v>155</v>
      </c>
      <c r="GX1" s="14" t="s">
        <v>156</v>
      </c>
      <c r="GY1" s="13" t="s">
        <v>157</v>
      </c>
      <c r="GZ1" s="13" t="s">
        <v>158</v>
      </c>
      <c r="HA1" s="13" t="s">
        <v>159</v>
      </c>
      <c r="HB1" s="13" t="s">
        <v>160</v>
      </c>
      <c r="HC1" s="14" t="s">
        <v>161</v>
      </c>
      <c r="HD1" s="14" t="s">
        <v>162</v>
      </c>
      <c r="HE1" s="13" t="s">
        <v>163</v>
      </c>
      <c r="HF1" s="13" t="s">
        <v>164</v>
      </c>
      <c r="HG1" s="13" t="s">
        <v>165</v>
      </c>
      <c r="HH1" s="13" t="s">
        <v>166</v>
      </c>
      <c r="HI1" s="14" t="s">
        <v>167</v>
      </c>
      <c r="HJ1" s="14" t="s">
        <v>168</v>
      </c>
      <c r="HK1" s="13" t="s">
        <v>169</v>
      </c>
      <c r="HL1" s="13" t="s">
        <v>170</v>
      </c>
      <c r="HM1" s="13" t="s">
        <v>171</v>
      </c>
      <c r="HN1" s="13" t="s">
        <v>172</v>
      </c>
      <c r="HO1" s="14" t="s">
        <v>173</v>
      </c>
      <c r="HP1" s="14" t="s">
        <v>174</v>
      </c>
      <c r="HQ1" s="13" t="s">
        <v>175</v>
      </c>
      <c r="HR1" s="13" t="s">
        <v>176</v>
      </c>
      <c r="HS1" s="13" t="s">
        <v>177</v>
      </c>
      <c r="HT1" s="13" t="s">
        <v>178</v>
      </c>
      <c r="HU1" s="14" t="s">
        <v>179</v>
      </c>
      <c r="HV1" s="14" t="s">
        <v>180</v>
      </c>
      <c r="HW1" s="13" t="s">
        <v>181</v>
      </c>
      <c r="HX1" s="13" t="s">
        <v>182</v>
      </c>
      <c r="HY1" s="13" t="s">
        <v>183</v>
      </c>
      <c r="HZ1" s="13" t="s">
        <v>184</v>
      </c>
      <c r="IA1" s="14" t="s">
        <v>185</v>
      </c>
      <c r="IB1" s="14" t="s">
        <v>186</v>
      </c>
      <c r="IC1" s="13" t="s">
        <v>187</v>
      </c>
      <c r="ID1" s="13" t="s">
        <v>188</v>
      </c>
      <c r="IE1" s="13" t="s">
        <v>189</v>
      </c>
      <c r="IF1" s="14" t="s">
        <v>190</v>
      </c>
      <c r="IG1" s="14" t="s">
        <v>191</v>
      </c>
      <c r="IH1" s="13" t="s">
        <v>192</v>
      </c>
      <c r="II1" s="13" t="s">
        <v>193</v>
      </c>
      <c r="IJ1" s="13" t="s">
        <v>194</v>
      </c>
      <c r="IK1" s="14" t="s">
        <v>195</v>
      </c>
      <c r="IL1" s="14" t="s">
        <v>196</v>
      </c>
      <c r="IM1" s="13" t="s">
        <v>197</v>
      </c>
      <c r="IN1" s="13" t="s">
        <v>198</v>
      </c>
      <c r="IO1" s="13" t="s">
        <v>199</v>
      </c>
      <c r="IP1" s="14" t="s">
        <v>200</v>
      </c>
      <c r="IQ1" s="14" t="s">
        <v>201</v>
      </c>
      <c r="IR1" s="13" t="s">
        <v>202</v>
      </c>
      <c r="IS1" s="13" t="s">
        <v>203</v>
      </c>
      <c r="IT1" s="13" t="s">
        <v>204</v>
      </c>
      <c r="IU1" s="14" t="s">
        <v>205</v>
      </c>
      <c r="IV1" s="14" t="s">
        <v>206</v>
      </c>
      <c r="IW1" s="13" t="s">
        <v>207</v>
      </c>
      <c r="IX1" s="13" t="s">
        <v>208</v>
      </c>
      <c r="IY1" s="13" t="s">
        <v>209</v>
      </c>
      <c r="IZ1" s="14" t="s">
        <v>210</v>
      </c>
      <c r="JA1" s="14" t="s">
        <v>211</v>
      </c>
      <c r="JB1" s="13" t="s">
        <v>212</v>
      </c>
      <c r="JC1" s="13" t="s">
        <v>213</v>
      </c>
      <c r="JD1" s="13" t="s">
        <v>214</v>
      </c>
      <c r="JE1" s="14" t="s">
        <v>215</v>
      </c>
      <c r="JF1" s="14" t="s">
        <v>216</v>
      </c>
      <c r="JG1" s="13" t="s">
        <v>217</v>
      </c>
      <c r="JH1" s="13" t="s">
        <v>218</v>
      </c>
      <c r="JI1" s="13" t="s">
        <v>219</v>
      </c>
      <c r="JJ1" s="14" t="s">
        <v>220</v>
      </c>
      <c r="JK1" s="14" t="s">
        <v>221</v>
      </c>
      <c r="JL1" s="13" t="s">
        <v>222</v>
      </c>
      <c r="JM1" s="13" t="s">
        <v>223</v>
      </c>
      <c r="JN1" s="13" t="s">
        <v>224</v>
      </c>
      <c r="JO1" s="14" t="s">
        <v>225</v>
      </c>
      <c r="JP1" s="14" t="s">
        <v>226</v>
      </c>
      <c r="JQ1" s="13" t="s">
        <v>227</v>
      </c>
      <c r="JR1" s="13" t="s">
        <v>228</v>
      </c>
      <c r="JS1" s="13" t="s">
        <v>229</v>
      </c>
      <c r="JT1" s="14" t="s">
        <v>230</v>
      </c>
      <c r="JU1" s="14" t="s">
        <v>231</v>
      </c>
      <c r="JV1" s="13" t="s">
        <v>232</v>
      </c>
      <c r="JW1" s="51" t="s">
        <v>721</v>
      </c>
      <c r="JX1" s="15" t="s">
        <v>723</v>
      </c>
      <c r="JY1" s="51" t="s">
        <v>791</v>
      </c>
      <c r="JZ1" s="79"/>
      <c r="KA1" s="80"/>
      <c r="KB1" s="80"/>
      <c r="KC1" s="80"/>
      <c r="KD1" s="80"/>
      <c r="KE1" s="80"/>
      <c r="KF1" s="80"/>
      <c r="KG1" s="80"/>
      <c r="KH1" s="80"/>
      <c r="KI1" s="80"/>
      <c r="KJ1" s="79"/>
      <c r="KK1" s="80"/>
      <c r="KL1" s="80"/>
      <c r="KM1" s="80"/>
      <c r="KN1" s="80"/>
      <c r="KO1" s="80"/>
      <c r="KP1" s="80"/>
      <c r="KQ1" s="80"/>
      <c r="KR1" s="80"/>
      <c r="KS1" s="80"/>
      <c r="KT1" s="79"/>
      <c r="KU1" s="80"/>
      <c r="KV1" s="80"/>
      <c r="KW1" s="80"/>
      <c r="KX1" s="80"/>
      <c r="KY1" s="80"/>
      <c r="KZ1" s="80"/>
      <c r="LA1" s="80"/>
      <c r="LB1" s="80"/>
      <c r="LC1" s="80"/>
    </row>
    <row r="2" spans="1:315" s="68" customFormat="1" x14ac:dyDescent="0.2">
      <c r="A2" s="27" t="s">
        <v>246</v>
      </c>
      <c r="B2" s="27" t="s">
        <v>247</v>
      </c>
      <c r="C2" s="27" t="s">
        <v>432</v>
      </c>
      <c r="D2" s="47" t="s">
        <v>695</v>
      </c>
      <c r="E2" s="49" t="s">
        <v>696</v>
      </c>
      <c r="F2" s="61" t="s">
        <v>248</v>
      </c>
      <c r="G2" s="27" t="s">
        <v>249</v>
      </c>
      <c r="H2" s="27" t="s">
        <v>433</v>
      </c>
      <c r="I2" s="55" t="s">
        <v>424</v>
      </c>
      <c r="J2" s="55" t="s">
        <v>434</v>
      </c>
      <c r="K2" s="27" t="s">
        <v>250</v>
      </c>
      <c r="L2" s="27" t="s">
        <v>435</v>
      </c>
      <c r="M2" s="12" t="s">
        <v>436</v>
      </c>
      <c r="N2" s="12" t="s">
        <v>437</v>
      </c>
      <c r="O2" s="27" t="s">
        <v>438</v>
      </c>
      <c r="P2" s="27" t="s">
        <v>439</v>
      </c>
      <c r="Q2" s="27" t="s">
        <v>253</v>
      </c>
      <c r="R2" s="21" t="s">
        <v>440</v>
      </c>
      <c r="S2" s="12" t="s">
        <v>251</v>
      </c>
      <c r="T2" s="12" t="s">
        <v>252</v>
      </c>
      <c r="U2" s="68" t="s">
        <v>441</v>
      </c>
      <c r="V2" s="68" t="s">
        <v>797</v>
      </c>
      <c r="W2" s="68" t="s">
        <v>442</v>
      </c>
      <c r="X2" s="68" t="s">
        <v>444</v>
      </c>
      <c r="Y2" s="68" t="s">
        <v>445</v>
      </c>
      <c r="Z2" s="68" t="s">
        <v>446</v>
      </c>
      <c r="AA2" s="68" t="s">
        <v>447</v>
      </c>
      <c r="AB2" s="68" t="s">
        <v>448</v>
      </c>
      <c r="AC2" s="68" t="s">
        <v>449</v>
      </c>
      <c r="AD2" s="68" t="s">
        <v>450</v>
      </c>
      <c r="AE2" s="68" t="s">
        <v>451</v>
      </c>
      <c r="AF2" s="68" t="s">
        <v>798</v>
      </c>
      <c r="AG2" s="81" t="s">
        <v>484</v>
      </c>
      <c r="AH2" s="81" t="s">
        <v>485</v>
      </c>
      <c r="AI2" s="81" t="s">
        <v>486</v>
      </c>
      <c r="AJ2" s="81" t="s">
        <v>487</v>
      </c>
      <c r="AK2" s="81" t="s">
        <v>488</v>
      </c>
      <c r="AL2" s="81" t="s">
        <v>489</v>
      </c>
      <c r="AM2" s="81" t="s">
        <v>490</v>
      </c>
      <c r="AN2" s="81" t="s">
        <v>491</v>
      </c>
      <c r="AO2" s="81" t="s">
        <v>492</v>
      </c>
      <c r="AP2" s="102" t="s">
        <v>756</v>
      </c>
      <c r="AQ2" s="81" t="s">
        <v>493</v>
      </c>
      <c r="AR2" s="81" t="s">
        <v>494</v>
      </c>
      <c r="AS2" s="81" t="s">
        <v>495</v>
      </c>
      <c r="AT2" s="81" t="s">
        <v>496</v>
      </c>
      <c r="AU2" s="81" t="s">
        <v>497</v>
      </c>
      <c r="AV2" s="81" t="s">
        <v>498</v>
      </c>
      <c r="AW2" s="81" t="s">
        <v>499</v>
      </c>
      <c r="AX2" s="81" t="s">
        <v>500</v>
      </c>
      <c r="AY2" s="81" t="s">
        <v>501</v>
      </c>
      <c r="AZ2" s="102" t="s">
        <v>759</v>
      </c>
      <c r="BA2" s="81" t="s">
        <v>502</v>
      </c>
      <c r="BB2" s="81" t="s">
        <v>503</v>
      </c>
      <c r="BC2" s="81" t="s">
        <v>504</v>
      </c>
      <c r="BD2" s="81" t="s">
        <v>505</v>
      </c>
      <c r="BE2" s="81" t="s">
        <v>506</v>
      </c>
      <c r="BF2" s="81" t="s">
        <v>507</v>
      </c>
      <c r="BG2" s="81" t="s">
        <v>508</v>
      </c>
      <c r="BH2" s="81" t="s">
        <v>509</v>
      </c>
      <c r="BI2" s="81" t="s">
        <v>510</v>
      </c>
      <c r="BJ2" s="102" t="s">
        <v>762</v>
      </c>
      <c r="BK2" s="69" t="s">
        <v>511</v>
      </c>
      <c r="BL2" s="69" t="s">
        <v>512</v>
      </c>
      <c r="BM2" s="69" t="s">
        <v>513</v>
      </c>
      <c r="BN2" s="69" t="s">
        <v>514</v>
      </c>
      <c r="BO2" s="69" t="s">
        <v>515</v>
      </c>
      <c r="BP2" s="69" t="s">
        <v>516</v>
      </c>
      <c r="BQ2" s="69" t="s">
        <v>517</v>
      </c>
      <c r="BR2" s="69" t="s">
        <v>518</v>
      </c>
      <c r="BS2" s="69" t="s">
        <v>519</v>
      </c>
      <c r="BT2" s="48" t="s">
        <v>765</v>
      </c>
      <c r="BU2" s="67" t="s">
        <v>520</v>
      </c>
      <c r="BV2" s="67" t="s">
        <v>521</v>
      </c>
      <c r="BW2" s="67" t="s">
        <v>522</v>
      </c>
      <c r="BX2" s="67" t="s">
        <v>523</v>
      </c>
      <c r="BY2" s="67" t="s">
        <v>524</v>
      </c>
      <c r="BZ2" s="67" t="s">
        <v>525</v>
      </c>
      <c r="CA2" s="67" t="s">
        <v>526</v>
      </c>
      <c r="CB2" s="67" t="s">
        <v>527</v>
      </c>
      <c r="CC2" s="67" t="s">
        <v>528</v>
      </c>
      <c r="CD2" s="49" t="s">
        <v>767</v>
      </c>
      <c r="CE2" s="67" t="s">
        <v>529</v>
      </c>
      <c r="CF2" s="67" t="s">
        <v>530</v>
      </c>
      <c r="CG2" s="67" t="s">
        <v>531</v>
      </c>
      <c r="CH2" s="67" t="s">
        <v>532</v>
      </c>
      <c r="CI2" s="67" t="s">
        <v>533</v>
      </c>
      <c r="CJ2" s="67" t="s">
        <v>534</v>
      </c>
      <c r="CK2" s="67" t="s">
        <v>535</v>
      </c>
      <c r="CL2" s="67" t="s">
        <v>536</v>
      </c>
      <c r="CM2" s="67" t="s">
        <v>483</v>
      </c>
      <c r="CN2" s="49" t="s">
        <v>770</v>
      </c>
      <c r="CO2" s="49" t="s">
        <v>482</v>
      </c>
      <c r="CP2" s="67" t="s">
        <v>538</v>
      </c>
      <c r="CQ2" s="67" t="s">
        <v>539</v>
      </c>
      <c r="CR2" s="67" t="s">
        <v>540</v>
      </c>
      <c r="CS2" s="67" t="s">
        <v>541</v>
      </c>
      <c r="CT2" s="67" t="s">
        <v>542</v>
      </c>
      <c r="CU2" s="67" t="s">
        <v>543</v>
      </c>
      <c r="CV2" s="67" t="s">
        <v>544</v>
      </c>
      <c r="CW2" s="67" t="s">
        <v>545</v>
      </c>
      <c r="CX2" s="49" t="s">
        <v>773</v>
      </c>
      <c r="CY2" s="67" t="s">
        <v>546</v>
      </c>
      <c r="CZ2" s="67" t="s">
        <v>548</v>
      </c>
      <c r="DA2" s="67" t="s">
        <v>549</v>
      </c>
      <c r="DB2" s="67" t="s">
        <v>550</v>
      </c>
      <c r="DC2" s="67" t="s">
        <v>551</v>
      </c>
      <c r="DD2" s="67" t="s">
        <v>552</v>
      </c>
      <c r="DE2" s="67" t="s">
        <v>553</v>
      </c>
      <c r="DF2" s="67" t="s">
        <v>554</v>
      </c>
      <c r="DG2" s="67" t="s">
        <v>555</v>
      </c>
      <c r="DH2" s="49" t="s">
        <v>776</v>
      </c>
      <c r="DI2" s="67" t="s">
        <v>567</v>
      </c>
      <c r="DJ2" s="67" t="s">
        <v>568</v>
      </c>
      <c r="DK2" s="67" t="s">
        <v>569</v>
      </c>
      <c r="DL2" s="67" t="s">
        <v>570</v>
      </c>
      <c r="DM2" s="67" t="s">
        <v>571</v>
      </c>
      <c r="DN2" s="67" t="s">
        <v>572</v>
      </c>
      <c r="DO2" s="67" t="s">
        <v>573</v>
      </c>
      <c r="DP2" s="67" t="s">
        <v>574</v>
      </c>
      <c r="DQ2" s="67" t="s">
        <v>575</v>
      </c>
      <c r="DR2" s="49" t="s">
        <v>779</v>
      </c>
      <c r="DS2" s="67" t="s">
        <v>558</v>
      </c>
      <c r="DT2" s="67" t="s">
        <v>559</v>
      </c>
      <c r="DU2" s="67" t="s">
        <v>560</v>
      </c>
      <c r="DV2" s="67" t="s">
        <v>561</v>
      </c>
      <c r="DW2" s="67" t="s">
        <v>562</v>
      </c>
      <c r="DX2" s="67" t="s">
        <v>563</v>
      </c>
      <c r="DY2" s="67" t="s">
        <v>564</v>
      </c>
      <c r="DZ2" s="67" t="s">
        <v>565</v>
      </c>
      <c r="EA2" s="67" t="s">
        <v>557</v>
      </c>
      <c r="EB2" s="49" t="s">
        <v>782</v>
      </c>
      <c r="EC2" s="67" t="s">
        <v>578</v>
      </c>
      <c r="ED2" s="67" t="s">
        <v>579</v>
      </c>
      <c r="EE2" s="67" t="s">
        <v>580</v>
      </c>
      <c r="EF2" s="67" t="s">
        <v>581</v>
      </c>
      <c r="EG2" s="67" t="s">
        <v>582</v>
      </c>
      <c r="EH2" s="67" t="s">
        <v>583</v>
      </c>
      <c r="EI2" s="67" t="s">
        <v>584</v>
      </c>
      <c r="EJ2" s="67" t="s">
        <v>585</v>
      </c>
      <c r="EK2" s="67" t="s">
        <v>586</v>
      </c>
      <c r="EL2" s="49" t="s">
        <v>785</v>
      </c>
      <c r="EM2" s="67" t="s">
        <v>587</v>
      </c>
      <c r="EN2" s="67" t="s">
        <v>588</v>
      </c>
      <c r="EO2" s="67" t="s">
        <v>589</v>
      </c>
      <c r="EP2" s="67" t="s">
        <v>590</v>
      </c>
      <c r="EQ2" s="67" t="s">
        <v>591</v>
      </c>
      <c r="ER2" s="67" t="s">
        <v>592</v>
      </c>
      <c r="ES2" s="67" t="s">
        <v>593</v>
      </c>
      <c r="ET2" s="67" t="s">
        <v>594</v>
      </c>
      <c r="EU2" s="67" t="s">
        <v>595</v>
      </c>
      <c r="EV2" s="49" t="s">
        <v>788</v>
      </c>
      <c r="EW2" s="67" t="s">
        <v>427</v>
      </c>
      <c r="EX2" s="67" t="s">
        <v>428</v>
      </c>
      <c r="EY2" s="61" t="s">
        <v>254</v>
      </c>
      <c r="EZ2" s="61" t="s">
        <v>255</v>
      </c>
      <c r="FA2" s="49" t="s">
        <v>813</v>
      </c>
      <c r="FB2" s="49" t="s">
        <v>698</v>
      </c>
      <c r="FC2" s="49" t="s">
        <v>699</v>
      </c>
      <c r="FD2" s="49" t="s">
        <v>700</v>
      </c>
      <c r="FE2" s="49" t="s">
        <v>701</v>
      </c>
      <c r="FF2" s="49" t="s">
        <v>713</v>
      </c>
      <c r="FG2" s="49" t="s">
        <v>714</v>
      </c>
      <c r="FH2" s="49" t="s">
        <v>715</v>
      </c>
      <c r="FI2" s="49" t="s">
        <v>716</v>
      </c>
      <c r="FJ2" s="49" t="s">
        <v>717</v>
      </c>
      <c r="FK2" s="49" t="s">
        <v>811</v>
      </c>
      <c r="FL2" s="49" t="s">
        <v>718</v>
      </c>
      <c r="FM2" s="49" t="s">
        <v>812</v>
      </c>
      <c r="FN2" s="54" t="s">
        <v>719</v>
      </c>
      <c r="FO2" s="62" t="s">
        <v>596</v>
      </c>
      <c r="FP2" s="54" t="s">
        <v>799</v>
      </c>
      <c r="FQ2" s="62" t="s">
        <v>392</v>
      </c>
      <c r="FR2" s="62" t="s">
        <v>393</v>
      </c>
      <c r="FS2" s="62" t="s">
        <v>597</v>
      </c>
      <c r="FT2" s="62" t="s">
        <v>598</v>
      </c>
      <c r="FU2" s="62" t="s">
        <v>599</v>
      </c>
      <c r="FV2" s="62" t="s">
        <v>394</v>
      </c>
      <c r="FW2" s="62" t="s">
        <v>395</v>
      </c>
      <c r="FX2" s="62" t="s">
        <v>396</v>
      </c>
      <c r="FY2" s="62" t="s">
        <v>600</v>
      </c>
      <c r="FZ2" s="62" t="s">
        <v>601</v>
      </c>
      <c r="GA2" s="62" t="s">
        <v>602</v>
      </c>
      <c r="GB2" s="62" t="s">
        <v>397</v>
      </c>
      <c r="GC2" s="62" t="s">
        <v>398</v>
      </c>
      <c r="GD2" s="62" t="s">
        <v>399</v>
      </c>
      <c r="GE2" s="62" t="s">
        <v>603</v>
      </c>
      <c r="GF2" s="62" t="s">
        <v>604</v>
      </c>
      <c r="GG2" s="62" t="s">
        <v>605</v>
      </c>
      <c r="GH2" s="62" t="s">
        <v>400</v>
      </c>
      <c r="GI2" s="62" t="s">
        <v>401</v>
      </c>
      <c r="GJ2" s="62" t="s">
        <v>402</v>
      </c>
      <c r="GK2" s="62" t="s">
        <v>606</v>
      </c>
      <c r="GL2" s="62" t="s">
        <v>607</v>
      </c>
      <c r="GM2" s="62" t="s">
        <v>608</v>
      </c>
      <c r="GN2" s="62" t="s">
        <v>403</v>
      </c>
      <c r="GO2" s="62" t="s">
        <v>404</v>
      </c>
      <c r="GP2" s="62" t="s">
        <v>405</v>
      </c>
      <c r="GQ2" s="62" t="s">
        <v>609</v>
      </c>
      <c r="GR2" s="62" t="s">
        <v>610</v>
      </c>
      <c r="GS2" s="62" t="s">
        <v>611</v>
      </c>
      <c r="GT2" s="62" t="s">
        <v>406</v>
      </c>
      <c r="GU2" s="62" t="s">
        <v>407</v>
      </c>
      <c r="GV2" s="62" t="s">
        <v>408</v>
      </c>
      <c r="GW2" s="62" t="s">
        <v>612</v>
      </c>
      <c r="GX2" s="62" t="s">
        <v>613</v>
      </c>
      <c r="GY2" s="62" t="s">
        <v>614</v>
      </c>
      <c r="GZ2" s="62" t="s">
        <v>409</v>
      </c>
      <c r="HA2" s="62" t="s">
        <v>410</v>
      </c>
      <c r="HB2" s="62" t="s">
        <v>411</v>
      </c>
      <c r="HC2" s="62" t="s">
        <v>615</v>
      </c>
      <c r="HD2" s="62" t="s">
        <v>616</v>
      </c>
      <c r="HE2" s="62" t="s">
        <v>617</v>
      </c>
      <c r="HF2" s="62" t="s">
        <v>412</v>
      </c>
      <c r="HG2" s="62" t="s">
        <v>413</v>
      </c>
      <c r="HH2" s="62" t="s">
        <v>414</v>
      </c>
      <c r="HI2" s="62" t="s">
        <v>618</v>
      </c>
      <c r="HJ2" s="62" t="s">
        <v>619</v>
      </c>
      <c r="HK2" s="62" t="s">
        <v>620</v>
      </c>
      <c r="HL2" s="62" t="s">
        <v>415</v>
      </c>
      <c r="HM2" s="62" t="s">
        <v>416</v>
      </c>
      <c r="HN2" s="62" t="s">
        <v>417</v>
      </c>
      <c r="HO2" s="62" t="s">
        <v>621</v>
      </c>
      <c r="HP2" s="62" t="s">
        <v>622</v>
      </c>
      <c r="HQ2" s="62" t="s">
        <v>623</v>
      </c>
      <c r="HR2" s="62" t="s">
        <v>418</v>
      </c>
      <c r="HS2" s="62" t="s">
        <v>419</v>
      </c>
      <c r="HT2" s="62" t="s">
        <v>420</v>
      </c>
      <c r="HU2" s="62" t="s">
        <v>624</v>
      </c>
      <c r="HV2" s="62" t="s">
        <v>625</v>
      </c>
      <c r="HW2" s="62" t="s">
        <v>626</v>
      </c>
      <c r="HX2" s="62" t="s">
        <v>421</v>
      </c>
      <c r="HY2" s="62" t="s">
        <v>385</v>
      </c>
      <c r="HZ2" s="62" t="s">
        <v>385</v>
      </c>
      <c r="IA2" s="62" t="s">
        <v>385</v>
      </c>
      <c r="IB2" s="62" t="s">
        <v>385</v>
      </c>
      <c r="IC2" s="62" t="s">
        <v>385</v>
      </c>
      <c r="ID2" s="62" t="s">
        <v>385</v>
      </c>
      <c r="IE2" s="62" t="s">
        <v>385</v>
      </c>
      <c r="IF2" s="62" t="s">
        <v>385</v>
      </c>
      <c r="IG2" s="62" t="s">
        <v>385</v>
      </c>
      <c r="IH2" s="62" t="s">
        <v>385</v>
      </c>
      <c r="II2" s="62" t="s">
        <v>385</v>
      </c>
      <c r="IJ2" s="62" t="s">
        <v>385</v>
      </c>
      <c r="IK2" s="62" t="s">
        <v>385</v>
      </c>
      <c r="IL2" s="62" t="s">
        <v>385</v>
      </c>
      <c r="IM2" s="62" t="s">
        <v>385</v>
      </c>
      <c r="IN2" s="62" t="s">
        <v>385</v>
      </c>
      <c r="IO2" s="62" t="s">
        <v>385</v>
      </c>
      <c r="IP2" s="62" t="s">
        <v>385</v>
      </c>
      <c r="IQ2" s="62" t="s">
        <v>385</v>
      </c>
      <c r="IR2" s="62" t="s">
        <v>385</v>
      </c>
      <c r="IS2" s="62" t="s">
        <v>385</v>
      </c>
      <c r="IT2" s="62" t="s">
        <v>385</v>
      </c>
      <c r="IU2" s="62" t="s">
        <v>385</v>
      </c>
      <c r="IV2" s="62" t="s">
        <v>385</v>
      </c>
      <c r="IW2" s="62" t="s">
        <v>385</v>
      </c>
      <c r="IX2" s="62" t="s">
        <v>385</v>
      </c>
      <c r="IY2" s="62" t="s">
        <v>385</v>
      </c>
      <c r="IZ2" s="62" t="s">
        <v>385</v>
      </c>
      <c r="JA2" s="62" t="s">
        <v>385</v>
      </c>
      <c r="JB2" s="62" t="s">
        <v>385</v>
      </c>
      <c r="JC2" s="62" t="s">
        <v>385</v>
      </c>
      <c r="JD2" s="62" t="s">
        <v>385</v>
      </c>
      <c r="JE2" s="62" t="s">
        <v>385</v>
      </c>
      <c r="JF2" s="62" t="s">
        <v>385</v>
      </c>
      <c r="JG2" s="62" t="s">
        <v>385</v>
      </c>
      <c r="JH2" s="62" t="s">
        <v>385</v>
      </c>
      <c r="JI2" s="62" t="s">
        <v>385</v>
      </c>
      <c r="JJ2" s="62" t="s">
        <v>385</v>
      </c>
      <c r="JK2" s="62" t="s">
        <v>385</v>
      </c>
      <c r="JL2" s="62" t="s">
        <v>385</v>
      </c>
      <c r="JM2" s="62" t="s">
        <v>385</v>
      </c>
      <c r="JN2" s="62" t="s">
        <v>385</v>
      </c>
      <c r="JO2" s="62" t="s">
        <v>385</v>
      </c>
      <c r="JP2" s="62" t="s">
        <v>385</v>
      </c>
      <c r="JQ2" s="62" t="s">
        <v>385</v>
      </c>
      <c r="JR2" s="62" t="s">
        <v>385</v>
      </c>
      <c r="JS2" s="62" t="s">
        <v>385</v>
      </c>
      <c r="JT2" s="62" t="s">
        <v>385</v>
      </c>
      <c r="JU2" s="62" t="s">
        <v>385</v>
      </c>
      <c r="JV2" s="62" t="s">
        <v>385</v>
      </c>
      <c r="JW2" s="52" t="s">
        <v>385</v>
      </c>
      <c r="JX2" s="27" t="s">
        <v>385</v>
      </c>
      <c r="JY2" s="52" t="s">
        <v>385</v>
      </c>
    </row>
    <row r="3" spans="1:315" x14ac:dyDescent="0.2">
      <c r="A3" s="27" t="s">
        <v>233</v>
      </c>
      <c r="B3" s="27" t="s">
        <v>234</v>
      </c>
      <c r="C3"/>
      <c r="D3"/>
      <c r="E3" s="27" t="s">
        <v>235</v>
      </c>
      <c r="F3" s="27" t="s">
        <v>236</v>
      </c>
      <c r="G3"/>
      <c r="H3" s="27" t="s">
        <v>237</v>
      </c>
      <c r="J3" s="55" t="s">
        <v>237</v>
      </c>
      <c r="K3"/>
      <c r="L3" s="27" t="s">
        <v>237</v>
      </c>
      <c r="M3" s="12" t="s">
        <v>238</v>
      </c>
      <c r="N3" s="12" t="s">
        <v>238</v>
      </c>
      <c r="O3"/>
      <c r="P3" s="27" t="s">
        <v>237</v>
      </c>
      <c r="Q3" s="27" t="s">
        <v>240</v>
      </c>
      <c r="R3" s="21" t="s">
        <v>237</v>
      </c>
      <c r="S3"/>
      <c r="T3"/>
      <c r="U3"/>
      <c r="V3"/>
      <c r="W3" s="27" t="s">
        <v>234</v>
      </c>
      <c r="X3" s="27" t="s">
        <v>234</v>
      </c>
      <c r="Y3" s="27" t="s">
        <v>234</v>
      </c>
      <c r="Z3" s="27" t="s">
        <v>234</v>
      </c>
      <c r="AA3" s="27" t="s">
        <v>234</v>
      </c>
      <c r="AB3" s="27" t="s">
        <v>234</v>
      </c>
      <c r="AC3" s="27" t="s">
        <v>234</v>
      </c>
      <c r="AD3" s="27" t="s">
        <v>234</v>
      </c>
      <c r="AE3" s="27" t="s">
        <v>234</v>
      </c>
      <c r="AF3" s="27" t="s">
        <v>234</v>
      </c>
      <c r="AG3" s="80" t="s">
        <v>239</v>
      </c>
      <c r="AH3" s="80" t="s">
        <v>239</v>
      </c>
      <c r="AI3" s="80" t="s">
        <v>239</v>
      </c>
      <c r="AJ3" s="80" t="s">
        <v>239</v>
      </c>
      <c r="AK3" s="80" t="s">
        <v>239</v>
      </c>
      <c r="AL3" s="80" t="s">
        <v>239</v>
      </c>
      <c r="AM3" s="80" t="s">
        <v>239</v>
      </c>
      <c r="AN3" s="80" t="s">
        <v>239</v>
      </c>
      <c r="AO3" s="80" t="s">
        <v>239</v>
      </c>
      <c r="AP3" s="80" t="s">
        <v>239</v>
      </c>
      <c r="AQ3" s="80" t="s">
        <v>239</v>
      </c>
      <c r="AR3" s="80" t="s">
        <v>239</v>
      </c>
      <c r="AS3" s="80" t="s">
        <v>239</v>
      </c>
      <c r="AT3" s="80" t="s">
        <v>239</v>
      </c>
      <c r="AU3" s="80" t="s">
        <v>239</v>
      </c>
      <c r="AV3" s="80" t="s">
        <v>239</v>
      </c>
      <c r="AW3" s="80" t="s">
        <v>239</v>
      </c>
      <c r="AX3" s="80" t="s">
        <v>239</v>
      </c>
      <c r="AY3" s="80" t="s">
        <v>239</v>
      </c>
      <c r="AZ3" s="80" t="s">
        <v>239</v>
      </c>
      <c r="BA3" s="80" t="s">
        <v>239</v>
      </c>
      <c r="BB3" s="80" t="s">
        <v>239</v>
      </c>
      <c r="BC3" s="80" t="s">
        <v>239</v>
      </c>
      <c r="BD3" s="80" t="s">
        <v>239</v>
      </c>
      <c r="BE3" s="80" t="s">
        <v>239</v>
      </c>
      <c r="BF3" s="80" t="s">
        <v>239</v>
      </c>
      <c r="BG3" s="80" t="s">
        <v>239</v>
      </c>
      <c r="BH3" s="80" t="s">
        <v>239</v>
      </c>
      <c r="BI3" s="80" t="s">
        <v>239</v>
      </c>
      <c r="BJ3" s="80" t="s">
        <v>239</v>
      </c>
      <c r="BK3" s="27" t="s">
        <v>234</v>
      </c>
      <c r="BL3" s="27" t="s">
        <v>234</v>
      </c>
      <c r="BM3" s="27" t="s">
        <v>234</v>
      </c>
      <c r="BN3" s="27" t="s">
        <v>234</v>
      </c>
      <c r="BO3" s="27" t="s">
        <v>234</v>
      </c>
      <c r="BP3" s="27" t="s">
        <v>234</v>
      </c>
      <c r="BQ3" s="27" t="s">
        <v>234</v>
      </c>
      <c r="BR3" s="27" t="s">
        <v>234</v>
      </c>
      <c r="BS3" s="27" t="s">
        <v>234</v>
      </c>
      <c r="BT3" s="27" t="s">
        <v>234</v>
      </c>
      <c r="BU3" s="27" t="s">
        <v>234</v>
      </c>
      <c r="BV3" s="27" t="s">
        <v>234</v>
      </c>
      <c r="BW3" s="27" t="s">
        <v>234</v>
      </c>
      <c r="BX3" s="27" t="s">
        <v>234</v>
      </c>
      <c r="BY3" s="27" t="s">
        <v>234</v>
      </c>
      <c r="BZ3" s="27" t="s">
        <v>234</v>
      </c>
      <c r="CA3" s="27" t="s">
        <v>234</v>
      </c>
      <c r="CB3" s="27" t="s">
        <v>234</v>
      </c>
      <c r="CC3" s="27" t="s">
        <v>234</v>
      </c>
      <c r="CD3" s="27" t="s">
        <v>234</v>
      </c>
      <c r="CE3" s="27" t="s">
        <v>234</v>
      </c>
      <c r="CF3" s="27" t="s">
        <v>234</v>
      </c>
      <c r="CG3" s="27" t="s">
        <v>234</v>
      </c>
      <c r="CH3" s="27" t="s">
        <v>234</v>
      </c>
      <c r="CI3" s="27" t="s">
        <v>234</v>
      </c>
      <c r="CJ3" s="27" t="s">
        <v>234</v>
      </c>
      <c r="CK3" s="27" t="s">
        <v>234</v>
      </c>
      <c r="CL3" s="27" t="s">
        <v>234</v>
      </c>
      <c r="CM3" s="27" t="s">
        <v>234</v>
      </c>
      <c r="CN3" s="27" t="s">
        <v>234</v>
      </c>
      <c r="CO3" s="27" t="s">
        <v>234</v>
      </c>
      <c r="CP3" s="27" t="s">
        <v>234</v>
      </c>
      <c r="CQ3" s="27" t="s">
        <v>234</v>
      </c>
      <c r="CR3" s="27" t="s">
        <v>234</v>
      </c>
      <c r="CS3" s="27" t="s">
        <v>234</v>
      </c>
      <c r="CT3" s="27" t="s">
        <v>234</v>
      </c>
      <c r="CU3" s="27" t="s">
        <v>234</v>
      </c>
      <c r="CV3" s="27" t="s">
        <v>234</v>
      </c>
      <c r="CW3" s="27" t="s">
        <v>234</v>
      </c>
      <c r="CX3" s="27" t="s">
        <v>234</v>
      </c>
      <c r="CY3" s="27" t="s">
        <v>234</v>
      </c>
      <c r="CZ3" s="27" t="s">
        <v>234</v>
      </c>
      <c r="DA3" s="27" t="s">
        <v>234</v>
      </c>
      <c r="DB3" s="27" t="s">
        <v>234</v>
      </c>
      <c r="DC3" s="27" t="s">
        <v>234</v>
      </c>
      <c r="DD3" s="27" t="s">
        <v>234</v>
      </c>
      <c r="DE3" s="27" t="s">
        <v>234</v>
      </c>
      <c r="DF3" s="27" t="s">
        <v>234</v>
      </c>
      <c r="DG3" s="27" t="s">
        <v>234</v>
      </c>
      <c r="DH3" s="27" t="s">
        <v>234</v>
      </c>
      <c r="DI3" s="27" t="s">
        <v>234</v>
      </c>
      <c r="DJ3" s="27" t="s">
        <v>234</v>
      </c>
      <c r="DK3" s="27" t="s">
        <v>234</v>
      </c>
      <c r="DL3" s="27" t="s">
        <v>234</v>
      </c>
      <c r="DM3" s="27" t="s">
        <v>234</v>
      </c>
      <c r="DN3" s="27" t="s">
        <v>234</v>
      </c>
      <c r="DO3" s="27" t="s">
        <v>234</v>
      </c>
      <c r="DP3" s="27" t="s">
        <v>234</v>
      </c>
      <c r="DQ3" s="27" t="s">
        <v>234</v>
      </c>
      <c r="DR3" s="27" t="s">
        <v>234</v>
      </c>
      <c r="DS3" s="27" t="s">
        <v>234</v>
      </c>
      <c r="DT3" s="27" t="s">
        <v>234</v>
      </c>
      <c r="DU3" s="27" t="s">
        <v>234</v>
      </c>
      <c r="DV3" s="27" t="s">
        <v>234</v>
      </c>
      <c r="DW3" s="27" t="s">
        <v>234</v>
      </c>
      <c r="DX3" s="27" t="s">
        <v>234</v>
      </c>
      <c r="DY3" s="27" t="s">
        <v>234</v>
      </c>
      <c r="DZ3" s="27" t="s">
        <v>234</v>
      </c>
      <c r="EA3" s="27" t="s">
        <v>234</v>
      </c>
      <c r="EB3" s="27" t="s">
        <v>234</v>
      </c>
      <c r="EC3" s="27" t="s">
        <v>234</v>
      </c>
      <c r="ED3" s="27" t="s">
        <v>234</v>
      </c>
      <c r="EE3" s="27" t="s">
        <v>234</v>
      </c>
      <c r="EF3" s="27" t="s">
        <v>234</v>
      </c>
      <c r="EG3" s="27" t="s">
        <v>234</v>
      </c>
      <c r="EH3" s="27" t="s">
        <v>234</v>
      </c>
      <c r="EI3" s="27" t="s">
        <v>234</v>
      </c>
      <c r="EJ3" s="27" t="s">
        <v>234</v>
      </c>
      <c r="EK3" s="27" t="s">
        <v>234</v>
      </c>
      <c r="EL3" s="27" t="s">
        <v>234</v>
      </c>
      <c r="EM3" s="27" t="s">
        <v>234</v>
      </c>
      <c r="EN3" s="27" t="s">
        <v>234</v>
      </c>
      <c r="EO3" s="27" t="s">
        <v>234</v>
      </c>
      <c r="EP3" s="27" t="s">
        <v>234</v>
      </c>
      <c r="EQ3" s="27" t="s">
        <v>234</v>
      </c>
      <c r="ER3" s="27" t="s">
        <v>234</v>
      </c>
      <c r="ES3" s="27" t="s">
        <v>234</v>
      </c>
      <c r="ET3" s="27" t="s">
        <v>234</v>
      </c>
      <c r="EU3" s="27" t="s">
        <v>234</v>
      </c>
      <c r="EV3" s="27" t="s">
        <v>234</v>
      </c>
      <c r="EW3" s="47" t="s">
        <v>234</v>
      </c>
      <c r="EX3" s="47" t="s">
        <v>234</v>
      </c>
      <c r="EY3" s="27" t="s">
        <v>241</v>
      </c>
      <c r="EZ3" s="27" t="s">
        <v>241</v>
      </c>
      <c r="FA3" s="27" t="s">
        <v>697</v>
      </c>
      <c r="FB3" s="27" t="s">
        <v>697</v>
      </c>
      <c r="FC3" s="27" t="s">
        <v>697</v>
      </c>
      <c r="FD3" s="27" t="s">
        <v>697</v>
      </c>
      <c r="FE3" s="27" t="s">
        <v>697</v>
      </c>
      <c r="FF3" s="27" t="s">
        <v>697</v>
      </c>
      <c r="FG3" s="27" t="s">
        <v>697</v>
      </c>
      <c r="FH3" s="27" t="s">
        <v>697</v>
      </c>
      <c r="FI3" s="27" t="s">
        <v>697</v>
      </c>
      <c r="FJ3" s="27" t="s">
        <v>697</v>
      </c>
      <c r="FK3" s="27" t="s">
        <v>697</v>
      </c>
      <c r="FL3" s="27" t="s">
        <v>697</v>
      </c>
      <c r="FM3" s="27" t="s">
        <v>697</v>
      </c>
      <c r="FN3" s="96" t="s">
        <v>697</v>
      </c>
      <c r="FO3" s="13" t="s">
        <v>242</v>
      </c>
      <c r="FP3" s="13" t="s">
        <v>243</v>
      </c>
      <c r="FQ3" s="13"/>
      <c r="FR3" s="13" t="s">
        <v>234</v>
      </c>
      <c r="FS3" s="13"/>
      <c r="FT3" s="13" t="s">
        <v>239</v>
      </c>
      <c r="FU3" s="13" t="s">
        <v>239</v>
      </c>
      <c r="FV3" s="13" t="s">
        <v>239</v>
      </c>
      <c r="FW3" s="13"/>
      <c r="FX3" s="13" t="s">
        <v>234</v>
      </c>
      <c r="FY3" s="13"/>
      <c r="FZ3" s="13" t="s">
        <v>239</v>
      </c>
      <c r="GA3" s="13" t="s">
        <v>239</v>
      </c>
      <c r="GB3" s="13" t="s">
        <v>239</v>
      </c>
      <c r="GC3" s="13"/>
      <c r="GD3" s="13" t="s">
        <v>234</v>
      </c>
      <c r="GE3" s="13"/>
      <c r="GF3" s="13" t="s">
        <v>239</v>
      </c>
      <c r="GG3" s="13" t="s">
        <v>239</v>
      </c>
      <c r="GH3" s="13" t="s">
        <v>239</v>
      </c>
      <c r="GI3" s="13"/>
      <c r="GJ3" s="13" t="s">
        <v>234</v>
      </c>
      <c r="GK3" s="13"/>
      <c r="GL3" s="13" t="s">
        <v>239</v>
      </c>
      <c r="GM3" s="13" t="s">
        <v>239</v>
      </c>
      <c r="GN3" s="13" t="s">
        <v>239</v>
      </c>
      <c r="GO3" s="13"/>
      <c r="GP3" s="13" t="s">
        <v>234</v>
      </c>
      <c r="GQ3" s="13"/>
      <c r="GR3" s="13" t="s">
        <v>239</v>
      </c>
      <c r="GS3" s="13" t="s">
        <v>239</v>
      </c>
      <c r="GT3" s="13" t="s">
        <v>239</v>
      </c>
      <c r="GU3" s="13"/>
      <c r="GV3" s="13" t="s">
        <v>234</v>
      </c>
      <c r="GW3" s="13"/>
      <c r="GX3" s="13" t="s">
        <v>239</v>
      </c>
      <c r="GY3" s="13" t="s">
        <v>239</v>
      </c>
      <c r="GZ3" s="13" t="s">
        <v>239</v>
      </c>
      <c r="HA3" s="13"/>
      <c r="HB3" s="13" t="s">
        <v>234</v>
      </c>
      <c r="HC3" s="13"/>
      <c r="HD3" s="13" t="s">
        <v>239</v>
      </c>
      <c r="HE3" s="13" t="s">
        <v>239</v>
      </c>
      <c r="HF3" s="13" t="s">
        <v>239</v>
      </c>
      <c r="HG3" s="13"/>
      <c r="HH3" s="13" t="s">
        <v>234</v>
      </c>
      <c r="HI3" s="13"/>
      <c r="HJ3" s="13" t="s">
        <v>239</v>
      </c>
      <c r="HK3" s="13" t="s">
        <v>239</v>
      </c>
      <c r="HL3" s="13" t="s">
        <v>239</v>
      </c>
      <c r="HM3" s="13"/>
      <c r="HN3" s="13" t="s">
        <v>234</v>
      </c>
      <c r="HO3" s="13"/>
      <c r="HP3" s="13" t="s">
        <v>239</v>
      </c>
      <c r="HQ3" s="13" t="s">
        <v>239</v>
      </c>
      <c r="HR3" s="13" t="s">
        <v>239</v>
      </c>
      <c r="HS3" s="13"/>
      <c r="HT3" s="13" t="s">
        <v>234</v>
      </c>
      <c r="HU3" s="13"/>
      <c r="HV3" s="13" t="s">
        <v>239</v>
      </c>
      <c r="HW3" s="13" t="s">
        <v>239</v>
      </c>
      <c r="HX3" s="13" t="s">
        <v>239</v>
      </c>
      <c r="HY3" s="13"/>
      <c r="HZ3" s="13" t="s">
        <v>234</v>
      </c>
      <c r="IA3" s="13"/>
      <c r="IB3" s="13" t="s">
        <v>239</v>
      </c>
      <c r="IC3" s="13" t="s">
        <v>239</v>
      </c>
      <c r="ID3" s="13"/>
      <c r="IE3" s="13" t="s">
        <v>234</v>
      </c>
      <c r="IF3" s="13"/>
      <c r="IG3" s="13" t="s">
        <v>239</v>
      </c>
      <c r="IH3" s="13" t="s">
        <v>239</v>
      </c>
      <c r="II3" s="13"/>
      <c r="IJ3" s="13" t="s">
        <v>234</v>
      </c>
      <c r="IK3" s="13"/>
      <c r="IL3" s="13" t="s">
        <v>239</v>
      </c>
      <c r="IM3" s="13" t="s">
        <v>239</v>
      </c>
      <c r="IN3" s="13"/>
      <c r="IO3" s="13" t="s">
        <v>234</v>
      </c>
      <c r="IP3" s="13"/>
      <c r="IQ3" s="13" t="s">
        <v>239</v>
      </c>
      <c r="IR3" s="13" t="s">
        <v>239</v>
      </c>
      <c r="IS3" s="13"/>
      <c r="IT3" s="13" t="s">
        <v>234</v>
      </c>
      <c r="IU3" s="13"/>
      <c r="IV3" s="13" t="s">
        <v>239</v>
      </c>
      <c r="IW3" s="13" t="s">
        <v>239</v>
      </c>
      <c r="IX3" s="13"/>
      <c r="IY3" s="13" t="s">
        <v>234</v>
      </c>
      <c r="IZ3" s="13"/>
      <c r="JA3" s="13" t="s">
        <v>239</v>
      </c>
      <c r="JB3" s="13" t="s">
        <v>239</v>
      </c>
      <c r="JC3" s="13"/>
      <c r="JD3" s="13" t="s">
        <v>234</v>
      </c>
      <c r="JE3" s="13"/>
      <c r="JF3" s="13" t="s">
        <v>239</v>
      </c>
      <c r="JG3" s="13" t="s">
        <v>239</v>
      </c>
      <c r="JH3" s="13"/>
      <c r="JI3" s="13" t="s">
        <v>234</v>
      </c>
      <c r="JJ3" s="13"/>
      <c r="JK3" s="13" t="s">
        <v>239</v>
      </c>
      <c r="JL3" s="13" t="s">
        <v>239</v>
      </c>
      <c r="JM3" s="13"/>
      <c r="JN3" s="13" t="s">
        <v>234</v>
      </c>
      <c r="JO3" s="13"/>
      <c r="JP3" s="13" t="s">
        <v>239</v>
      </c>
      <c r="JQ3" s="13" t="s">
        <v>239</v>
      </c>
      <c r="JR3" s="13"/>
      <c r="JS3" s="13" t="s">
        <v>234</v>
      </c>
      <c r="JT3" s="13"/>
      <c r="JU3" s="13" t="s">
        <v>239</v>
      </c>
      <c r="JV3" s="13" t="s">
        <v>239</v>
      </c>
      <c r="JW3" s="52" t="s">
        <v>722</v>
      </c>
      <c r="JY3" s="52" t="s">
        <v>792</v>
      </c>
    </row>
    <row r="4" spans="1:315" x14ac:dyDescent="0.2">
      <c r="A4" s="27" t="s">
        <v>244</v>
      </c>
      <c r="B4" s="27" t="s">
        <v>627</v>
      </c>
      <c r="C4" s="27" t="s">
        <v>628</v>
      </c>
      <c r="D4" s="27" t="s">
        <v>629</v>
      </c>
      <c r="E4" s="27" t="s">
        <v>627</v>
      </c>
      <c r="F4" s="27" t="s">
        <v>627</v>
      </c>
      <c r="G4" s="27" t="s">
        <v>628</v>
      </c>
      <c r="H4" s="27" t="s">
        <v>627</v>
      </c>
      <c r="I4" s="55" t="s">
        <v>628</v>
      </c>
      <c r="J4" s="55" t="s">
        <v>627</v>
      </c>
      <c r="K4" s="27" t="s">
        <v>630</v>
      </c>
      <c r="L4" s="27" t="s">
        <v>627</v>
      </c>
      <c r="M4" s="12" t="s">
        <v>627</v>
      </c>
      <c r="N4" s="12" t="s">
        <v>627</v>
      </c>
      <c r="O4" s="27" t="s">
        <v>628</v>
      </c>
      <c r="P4" s="27" t="s">
        <v>627</v>
      </c>
      <c r="Q4" s="27" t="s">
        <v>627</v>
      </c>
      <c r="R4" s="21" t="s">
        <v>627</v>
      </c>
      <c r="S4" s="12" t="s">
        <v>629</v>
      </c>
      <c r="T4" s="12" t="s">
        <v>629</v>
      </c>
      <c r="U4" s="12" t="s">
        <v>629</v>
      </c>
      <c r="V4" s="12" t="s">
        <v>629</v>
      </c>
      <c r="W4" s="27" t="s">
        <v>627</v>
      </c>
      <c r="X4" s="27" t="s">
        <v>627</v>
      </c>
      <c r="Y4" s="27" t="s">
        <v>627</v>
      </c>
      <c r="Z4" s="27" t="s">
        <v>627</v>
      </c>
      <c r="AA4" s="27" t="s">
        <v>627</v>
      </c>
      <c r="AB4" s="27" t="s">
        <v>627</v>
      </c>
      <c r="AC4" s="27" t="s">
        <v>627</v>
      </c>
      <c r="AD4" s="27" t="s">
        <v>627</v>
      </c>
      <c r="AE4" s="27" t="s">
        <v>627</v>
      </c>
      <c r="AF4" s="27" t="s">
        <v>627</v>
      </c>
      <c r="AG4" s="80" t="s">
        <v>627</v>
      </c>
      <c r="AH4" s="80" t="s">
        <v>627</v>
      </c>
      <c r="AI4" s="80" t="s">
        <v>627</v>
      </c>
      <c r="AJ4" s="80" t="s">
        <v>627</v>
      </c>
      <c r="AK4" s="80" t="s">
        <v>627</v>
      </c>
      <c r="AL4" s="80" t="s">
        <v>627</v>
      </c>
      <c r="AM4" s="80" t="s">
        <v>627</v>
      </c>
      <c r="AN4" s="80" t="s">
        <v>627</v>
      </c>
      <c r="AO4" s="80" t="s">
        <v>627</v>
      </c>
      <c r="AP4" s="80" t="s">
        <v>627</v>
      </c>
      <c r="AQ4" s="80" t="s">
        <v>627</v>
      </c>
      <c r="AR4" s="80" t="s">
        <v>627</v>
      </c>
      <c r="AS4" s="80" t="s">
        <v>627</v>
      </c>
      <c r="AT4" s="80" t="s">
        <v>627</v>
      </c>
      <c r="AU4" s="80" t="s">
        <v>627</v>
      </c>
      <c r="AV4" s="80" t="s">
        <v>627</v>
      </c>
      <c r="AW4" s="80" t="s">
        <v>627</v>
      </c>
      <c r="AX4" s="80" t="s">
        <v>627</v>
      </c>
      <c r="AY4" s="80" t="s">
        <v>627</v>
      </c>
      <c r="AZ4" s="80" t="s">
        <v>627</v>
      </c>
      <c r="BA4" s="80" t="s">
        <v>627</v>
      </c>
      <c r="BB4" s="80" t="s">
        <v>627</v>
      </c>
      <c r="BC4" s="80" t="s">
        <v>627</v>
      </c>
      <c r="BD4" s="80" t="s">
        <v>627</v>
      </c>
      <c r="BE4" s="80" t="s">
        <v>627</v>
      </c>
      <c r="BF4" s="80" t="s">
        <v>627</v>
      </c>
      <c r="BG4" s="80" t="s">
        <v>627</v>
      </c>
      <c r="BH4" s="80" t="s">
        <v>627</v>
      </c>
      <c r="BI4" s="80" t="s">
        <v>627</v>
      </c>
      <c r="BJ4" s="80" t="s">
        <v>627</v>
      </c>
      <c r="BK4" s="27" t="s">
        <v>627</v>
      </c>
      <c r="BL4" s="27" t="s">
        <v>627</v>
      </c>
      <c r="BM4" s="27" t="s">
        <v>627</v>
      </c>
      <c r="BN4" s="27" t="s">
        <v>627</v>
      </c>
      <c r="BO4" s="27" t="s">
        <v>627</v>
      </c>
      <c r="BP4" s="27" t="s">
        <v>627</v>
      </c>
      <c r="BQ4" s="27" t="s">
        <v>627</v>
      </c>
      <c r="BR4" s="27" t="s">
        <v>627</v>
      </c>
      <c r="BS4" s="27" t="s">
        <v>627</v>
      </c>
      <c r="BT4" s="27" t="s">
        <v>627</v>
      </c>
      <c r="BU4" s="27" t="s">
        <v>627</v>
      </c>
      <c r="BV4" s="27" t="s">
        <v>627</v>
      </c>
      <c r="BW4" s="27" t="s">
        <v>627</v>
      </c>
      <c r="BX4" s="27" t="s">
        <v>627</v>
      </c>
      <c r="BY4" s="27" t="s">
        <v>627</v>
      </c>
      <c r="BZ4" s="27" t="s">
        <v>627</v>
      </c>
      <c r="CA4" s="27" t="s">
        <v>627</v>
      </c>
      <c r="CB4" s="27" t="s">
        <v>627</v>
      </c>
      <c r="CC4" s="27" t="s">
        <v>627</v>
      </c>
      <c r="CD4" s="27" t="s">
        <v>627</v>
      </c>
      <c r="CE4" s="27" t="s">
        <v>627</v>
      </c>
      <c r="CF4" s="27" t="s">
        <v>627</v>
      </c>
      <c r="CG4" s="27" t="s">
        <v>627</v>
      </c>
      <c r="CH4" s="27" t="s">
        <v>627</v>
      </c>
      <c r="CI4" s="27" t="s">
        <v>627</v>
      </c>
      <c r="CJ4" s="27" t="s">
        <v>627</v>
      </c>
      <c r="CK4" s="27" t="s">
        <v>627</v>
      </c>
      <c r="CL4" s="27" t="s">
        <v>627</v>
      </c>
      <c r="CM4" s="27" t="s">
        <v>627</v>
      </c>
      <c r="CN4" s="27" t="s">
        <v>627</v>
      </c>
      <c r="CO4" s="27" t="s">
        <v>627</v>
      </c>
      <c r="CP4" s="27" t="s">
        <v>627</v>
      </c>
      <c r="CQ4" s="27" t="s">
        <v>627</v>
      </c>
      <c r="CR4" s="27" t="s">
        <v>627</v>
      </c>
      <c r="CS4" s="27" t="s">
        <v>627</v>
      </c>
      <c r="CT4" s="27" t="s">
        <v>627</v>
      </c>
      <c r="CU4" s="27" t="s">
        <v>627</v>
      </c>
      <c r="CV4" s="27" t="s">
        <v>627</v>
      </c>
      <c r="CW4" s="27" t="s">
        <v>627</v>
      </c>
      <c r="CX4" s="27" t="s">
        <v>627</v>
      </c>
      <c r="CY4" s="27" t="s">
        <v>627</v>
      </c>
      <c r="CZ4" s="27" t="s">
        <v>627</v>
      </c>
      <c r="DA4" s="27" t="s">
        <v>627</v>
      </c>
      <c r="DB4" s="27" t="s">
        <v>627</v>
      </c>
      <c r="DC4" s="27" t="s">
        <v>627</v>
      </c>
      <c r="DD4" s="27" t="s">
        <v>627</v>
      </c>
      <c r="DE4" s="27" t="s">
        <v>627</v>
      </c>
      <c r="DF4" s="27" t="s">
        <v>627</v>
      </c>
      <c r="DG4" s="27" t="s">
        <v>627</v>
      </c>
      <c r="DH4" s="27" t="s">
        <v>627</v>
      </c>
      <c r="DI4" s="27" t="s">
        <v>627</v>
      </c>
      <c r="DJ4" s="27" t="s">
        <v>627</v>
      </c>
      <c r="DK4" s="27" t="s">
        <v>627</v>
      </c>
      <c r="DL4" s="27" t="s">
        <v>627</v>
      </c>
      <c r="DM4" s="27" t="s">
        <v>627</v>
      </c>
      <c r="DN4" s="27" t="s">
        <v>627</v>
      </c>
      <c r="DO4" s="27" t="s">
        <v>627</v>
      </c>
      <c r="DP4" s="27" t="s">
        <v>627</v>
      </c>
      <c r="DQ4" s="27" t="s">
        <v>627</v>
      </c>
      <c r="DR4" s="27" t="s">
        <v>627</v>
      </c>
      <c r="DS4" s="27" t="s">
        <v>627</v>
      </c>
      <c r="DT4" s="27" t="s">
        <v>627</v>
      </c>
      <c r="DU4" s="27" t="s">
        <v>627</v>
      </c>
      <c r="DV4" s="27" t="s">
        <v>627</v>
      </c>
      <c r="DW4" s="27" t="s">
        <v>627</v>
      </c>
      <c r="DX4" s="27" t="s">
        <v>627</v>
      </c>
      <c r="DY4" s="27" t="s">
        <v>627</v>
      </c>
      <c r="DZ4" s="27" t="s">
        <v>627</v>
      </c>
      <c r="EA4" s="27" t="s">
        <v>627</v>
      </c>
      <c r="EB4" s="27" t="s">
        <v>627</v>
      </c>
      <c r="EC4" s="27" t="s">
        <v>627</v>
      </c>
      <c r="ED4" s="27" t="s">
        <v>627</v>
      </c>
      <c r="EE4" s="27" t="s">
        <v>627</v>
      </c>
      <c r="EF4" s="27" t="s">
        <v>627</v>
      </c>
      <c r="EG4" s="27" t="s">
        <v>627</v>
      </c>
      <c r="EH4" s="27" t="s">
        <v>627</v>
      </c>
      <c r="EI4" s="27" t="s">
        <v>627</v>
      </c>
      <c r="EJ4" s="27" t="s">
        <v>627</v>
      </c>
      <c r="EK4" s="27" t="s">
        <v>627</v>
      </c>
      <c r="EL4" s="27" t="s">
        <v>627</v>
      </c>
      <c r="EM4" s="27" t="s">
        <v>627</v>
      </c>
      <c r="EN4" s="27" t="s">
        <v>627</v>
      </c>
      <c r="EO4" s="27" t="s">
        <v>627</v>
      </c>
      <c r="EP4" s="27" t="s">
        <v>627</v>
      </c>
      <c r="EQ4" s="27" t="s">
        <v>627</v>
      </c>
      <c r="ER4" s="27" t="s">
        <v>627</v>
      </c>
      <c r="ES4" s="27" t="s">
        <v>627</v>
      </c>
      <c r="ET4" s="27" t="s">
        <v>627</v>
      </c>
      <c r="EU4" s="27" t="s">
        <v>627</v>
      </c>
      <c r="EV4" s="27" t="s">
        <v>627</v>
      </c>
      <c r="EW4" s="27" t="s">
        <v>627</v>
      </c>
      <c r="EX4" s="27" t="s">
        <v>627</v>
      </c>
      <c r="EY4" s="27" t="s">
        <v>627</v>
      </c>
      <c r="EZ4" s="27" t="s">
        <v>627</v>
      </c>
      <c r="FA4" s="27" t="s">
        <v>627</v>
      </c>
      <c r="FB4" s="27" t="s">
        <v>627</v>
      </c>
      <c r="FC4" s="27" t="s">
        <v>627</v>
      </c>
      <c r="FD4" s="27" t="s">
        <v>627</v>
      </c>
      <c r="FE4" s="27" t="s">
        <v>627</v>
      </c>
      <c r="FF4" s="27" t="s">
        <v>627</v>
      </c>
      <c r="FG4" s="27" t="s">
        <v>627</v>
      </c>
      <c r="FH4" s="27" t="s">
        <v>627</v>
      </c>
      <c r="FI4" s="27" t="s">
        <v>627</v>
      </c>
      <c r="FJ4" s="27" t="s">
        <v>627</v>
      </c>
      <c r="FK4" s="27" t="s">
        <v>627</v>
      </c>
      <c r="FL4" s="27" t="s">
        <v>627</v>
      </c>
      <c r="FM4" s="27" t="s">
        <v>627</v>
      </c>
      <c r="FN4" s="13" t="s">
        <v>627</v>
      </c>
      <c r="FO4" s="13" t="s">
        <v>627</v>
      </c>
      <c r="FP4" s="13" t="s">
        <v>627</v>
      </c>
      <c r="FQ4" s="13" t="s">
        <v>627</v>
      </c>
      <c r="FR4" s="13" t="s">
        <v>627</v>
      </c>
      <c r="FS4" s="13" t="s">
        <v>627</v>
      </c>
      <c r="FT4" s="13" t="s">
        <v>627</v>
      </c>
      <c r="FU4" s="13" t="s">
        <v>627</v>
      </c>
      <c r="FV4" s="13" t="s">
        <v>627</v>
      </c>
      <c r="FW4" s="13" t="s">
        <v>627</v>
      </c>
      <c r="FX4" s="13" t="s">
        <v>627</v>
      </c>
      <c r="FY4" s="13" t="s">
        <v>627</v>
      </c>
      <c r="FZ4" s="13" t="s">
        <v>627</v>
      </c>
      <c r="GA4" s="13" t="s">
        <v>627</v>
      </c>
      <c r="GB4" s="13" t="s">
        <v>627</v>
      </c>
      <c r="GC4" s="13" t="s">
        <v>627</v>
      </c>
      <c r="GD4" s="13" t="s">
        <v>627</v>
      </c>
      <c r="GE4" s="13" t="s">
        <v>627</v>
      </c>
      <c r="GF4" s="13" t="s">
        <v>627</v>
      </c>
      <c r="GG4" s="13" t="s">
        <v>627</v>
      </c>
      <c r="GH4" s="13" t="s">
        <v>627</v>
      </c>
      <c r="GI4" s="13" t="s">
        <v>627</v>
      </c>
      <c r="GJ4" s="13" t="s">
        <v>627</v>
      </c>
      <c r="GK4" s="13" t="s">
        <v>627</v>
      </c>
      <c r="GL4" s="13" t="s">
        <v>627</v>
      </c>
      <c r="GM4" s="13" t="s">
        <v>627</v>
      </c>
      <c r="GN4" s="13" t="s">
        <v>627</v>
      </c>
      <c r="GO4" s="13" t="s">
        <v>627</v>
      </c>
      <c r="GP4" s="13" t="s">
        <v>627</v>
      </c>
      <c r="GQ4" s="13" t="s">
        <v>627</v>
      </c>
      <c r="GR4" s="13" t="s">
        <v>627</v>
      </c>
      <c r="GS4" s="13" t="s">
        <v>627</v>
      </c>
      <c r="GT4" s="13" t="s">
        <v>627</v>
      </c>
      <c r="GU4" s="13" t="s">
        <v>627</v>
      </c>
      <c r="GV4" s="13" t="s">
        <v>627</v>
      </c>
      <c r="GW4" s="13" t="s">
        <v>627</v>
      </c>
      <c r="GX4" s="13" t="s">
        <v>627</v>
      </c>
      <c r="GY4" s="13" t="s">
        <v>627</v>
      </c>
      <c r="GZ4" s="13" t="s">
        <v>627</v>
      </c>
      <c r="HA4" s="13" t="s">
        <v>627</v>
      </c>
      <c r="HB4" s="13" t="s">
        <v>627</v>
      </c>
      <c r="HC4" s="13" t="s">
        <v>627</v>
      </c>
      <c r="HD4" s="13" t="s">
        <v>627</v>
      </c>
      <c r="HE4" s="13" t="s">
        <v>627</v>
      </c>
      <c r="HF4" s="13" t="s">
        <v>627</v>
      </c>
      <c r="HG4" s="13" t="s">
        <v>627</v>
      </c>
      <c r="HH4" s="13" t="s">
        <v>627</v>
      </c>
      <c r="HI4" s="13" t="s">
        <v>627</v>
      </c>
      <c r="HJ4" s="13" t="s">
        <v>627</v>
      </c>
      <c r="HK4" s="13" t="s">
        <v>627</v>
      </c>
      <c r="HL4" s="13" t="s">
        <v>627</v>
      </c>
      <c r="HM4" s="13" t="s">
        <v>627</v>
      </c>
      <c r="HN4" s="13" t="s">
        <v>627</v>
      </c>
      <c r="HO4" s="13" t="s">
        <v>627</v>
      </c>
      <c r="HP4" s="13" t="s">
        <v>627</v>
      </c>
      <c r="HQ4" s="13" t="s">
        <v>627</v>
      </c>
      <c r="HR4" s="13" t="s">
        <v>627</v>
      </c>
      <c r="HS4" s="13" t="s">
        <v>627</v>
      </c>
      <c r="HT4" s="13" t="s">
        <v>627</v>
      </c>
      <c r="HU4" s="13" t="s">
        <v>627</v>
      </c>
      <c r="HV4" s="13" t="s">
        <v>627</v>
      </c>
      <c r="HW4" s="13" t="s">
        <v>627</v>
      </c>
      <c r="HX4" s="13" t="s">
        <v>627</v>
      </c>
      <c r="HY4" s="54" t="s">
        <v>385</v>
      </c>
      <c r="HZ4" s="54" t="s">
        <v>385</v>
      </c>
      <c r="IA4" s="54" t="s">
        <v>385</v>
      </c>
      <c r="IB4" s="54" t="s">
        <v>385</v>
      </c>
      <c r="IC4" s="54" t="s">
        <v>385</v>
      </c>
      <c r="ID4" s="54" t="s">
        <v>385</v>
      </c>
      <c r="IE4" s="54" t="s">
        <v>385</v>
      </c>
      <c r="IF4" s="54" t="s">
        <v>385</v>
      </c>
      <c r="IG4" s="54" t="s">
        <v>385</v>
      </c>
      <c r="IH4" s="54" t="s">
        <v>385</v>
      </c>
      <c r="II4" s="54" t="s">
        <v>385</v>
      </c>
      <c r="IJ4" s="54" t="s">
        <v>385</v>
      </c>
      <c r="IK4" s="54" t="s">
        <v>385</v>
      </c>
      <c r="IL4" s="54" t="s">
        <v>385</v>
      </c>
      <c r="IM4" s="54" t="s">
        <v>385</v>
      </c>
      <c r="IN4" s="54" t="s">
        <v>385</v>
      </c>
      <c r="IO4" s="54" t="s">
        <v>385</v>
      </c>
      <c r="IP4" s="54" t="s">
        <v>385</v>
      </c>
      <c r="IQ4" s="54" t="s">
        <v>385</v>
      </c>
      <c r="IR4" s="54" t="s">
        <v>385</v>
      </c>
      <c r="IS4" s="54" t="s">
        <v>385</v>
      </c>
      <c r="IT4" s="54" t="s">
        <v>385</v>
      </c>
      <c r="IU4" s="54" t="s">
        <v>385</v>
      </c>
      <c r="IV4" s="54" t="s">
        <v>385</v>
      </c>
      <c r="IW4" s="54" t="s">
        <v>385</v>
      </c>
      <c r="IX4" s="54" t="s">
        <v>385</v>
      </c>
      <c r="IY4" s="54" t="s">
        <v>385</v>
      </c>
      <c r="IZ4" s="54" t="s">
        <v>385</v>
      </c>
      <c r="JA4" s="54" t="s">
        <v>385</v>
      </c>
      <c r="JB4" s="54" t="s">
        <v>385</v>
      </c>
      <c r="JC4" s="54" t="s">
        <v>385</v>
      </c>
      <c r="JD4" s="54" t="s">
        <v>385</v>
      </c>
      <c r="JE4" s="54" t="s">
        <v>385</v>
      </c>
      <c r="JF4" s="54" t="s">
        <v>385</v>
      </c>
      <c r="JG4" s="54" t="s">
        <v>385</v>
      </c>
      <c r="JH4" s="54" t="s">
        <v>385</v>
      </c>
      <c r="JI4" s="54" t="s">
        <v>385</v>
      </c>
      <c r="JJ4" s="54" t="s">
        <v>385</v>
      </c>
      <c r="JK4" s="54" t="s">
        <v>385</v>
      </c>
      <c r="JL4" s="54" t="s">
        <v>385</v>
      </c>
      <c r="JM4" s="54" t="s">
        <v>385</v>
      </c>
      <c r="JN4" s="54" t="s">
        <v>385</v>
      </c>
      <c r="JO4" s="54" t="s">
        <v>385</v>
      </c>
      <c r="JP4" s="54" t="s">
        <v>385</v>
      </c>
      <c r="JQ4" s="54" t="s">
        <v>385</v>
      </c>
      <c r="JR4" s="54" t="s">
        <v>385</v>
      </c>
      <c r="JS4" s="54" t="s">
        <v>385</v>
      </c>
      <c r="JT4" s="54" t="s">
        <v>385</v>
      </c>
      <c r="JU4" s="54" t="s">
        <v>385</v>
      </c>
      <c r="JV4" s="54" t="s">
        <v>385</v>
      </c>
      <c r="JW4" s="52" t="s">
        <v>385</v>
      </c>
      <c r="JX4" s="27" t="s">
        <v>385</v>
      </c>
      <c r="JY4" s="52" t="s">
        <v>385</v>
      </c>
      <c r="JZ4" s="52"/>
    </row>
    <row r="5" spans="1:315" ht="16" x14ac:dyDescent="0.25">
      <c r="A5" s="27" t="s">
        <v>256</v>
      </c>
      <c r="B5" s="27" t="s">
        <v>257</v>
      </c>
      <c r="C5" s="27" t="s">
        <v>258</v>
      </c>
      <c r="D5"/>
      <c r="E5" s="27" t="s">
        <v>259</v>
      </c>
      <c r="F5" s="17" t="s">
        <v>248</v>
      </c>
      <c r="G5" s="27" t="s">
        <v>259</v>
      </c>
      <c r="H5" s="16" t="s">
        <v>260</v>
      </c>
      <c r="I5" s="56"/>
      <c r="J5" s="56"/>
      <c r="K5" s="27" t="s">
        <v>259</v>
      </c>
      <c r="L5" s="16" t="s">
        <v>261</v>
      </c>
      <c r="M5" s="12" t="s">
        <v>262</v>
      </c>
      <c r="N5"/>
      <c r="O5" s="27" t="s">
        <v>259</v>
      </c>
      <c r="P5" s="47" t="s">
        <v>259</v>
      </c>
      <c r="Q5" s="49" t="s">
        <v>259</v>
      </c>
      <c r="R5" s="21" t="s">
        <v>263</v>
      </c>
      <c r="S5" s="12" t="s">
        <v>259</v>
      </c>
      <c r="T5" s="12" t="s">
        <v>259</v>
      </c>
      <c r="U5"/>
      <c r="V5"/>
      <c r="W5" s="27" t="s">
        <v>257</v>
      </c>
      <c r="X5" s="27" t="s">
        <v>257</v>
      </c>
      <c r="Y5" s="27" t="s">
        <v>257</v>
      </c>
      <c r="Z5" s="27" t="s">
        <v>257</v>
      </c>
      <c r="AA5" s="27" t="s">
        <v>257</v>
      </c>
      <c r="AB5" s="27" t="s">
        <v>257</v>
      </c>
      <c r="AC5" s="27" t="s">
        <v>257</v>
      </c>
      <c r="AD5" s="27" t="s">
        <v>257</v>
      </c>
      <c r="AE5" s="27" t="s">
        <v>257</v>
      </c>
      <c r="AF5" s="27" t="s">
        <v>257</v>
      </c>
      <c r="AG5" s="80" t="s">
        <v>259</v>
      </c>
      <c r="AH5" s="80" t="s">
        <v>259</v>
      </c>
      <c r="AI5" s="80" t="s">
        <v>259</v>
      </c>
      <c r="AJ5" s="80" t="s">
        <v>259</v>
      </c>
      <c r="AK5" s="80" t="s">
        <v>259</v>
      </c>
      <c r="AL5" s="80" t="s">
        <v>259</v>
      </c>
      <c r="AM5" s="80" t="s">
        <v>259</v>
      </c>
      <c r="AN5" s="80" t="s">
        <v>259</v>
      </c>
      <c r="AO5" s="80" t="s">
        <v>259</v>
      </c>
      <c r="AP5" s="80" t="s">
        <v>259</v>
      </c>
      <c r="AQ5" s="80" t="s">
        <v>259</v>
      </c>
      <c r="AR5" s="80" t="s">
        <v>259</v>
      </c>
      <c r="AS5" s="80" t="s">
        <v>259</v>
      </c>
      <c r="AT5" s="80" t="s">
        <v>259</v>
      </c>
      <c r="AU5" s="80" t="s">
        <v>259</v>
      </c>
      <c r="AV5" s="80" t="s">
        <v>259</v>
      </c>
      <c r="AW5" s="80" t="s">
        <v>259</v>
      </c>
      <c r="AX5" s="80" t="s">
        <v>259</v>
      </c>
      <c r="AY5" s="80" t="s">
        <v>259</v>
      </c>
      <c r="AZ5" s="80" t="s">
        <v>259</v>
      </c>
      <c r="BA5" s="80" t="s">
        <v>259</v>
      </c>
      <c r="BB5" s="80" t="s">
        <v>259</v>
      </c>
      <c r="BC5" s="80" t="s">
        <v>259</v>
      </c>
      <c r="BD5" s="80" t="s">
        <v>259</v>
      </c>
      <c r="BE5" s="80" t="s">
        <v>259</v>
      </c>
      <c r="BF5" s="80" t="s">
        <v>259</v>
      </c>
      <c r="BG5" s="80" t="s">
        <v>259</v>
      </c>
      <c r="BH5" s="80" t="s">
        <v>259</v>
      </c>
      <c r="BI5" s="80" t="s">
        <v>259</v>
      </c>
      <c r="BJ5" s="80" t="s">
        <v>259</v>
      </c>
      <c r="BK5"/>
      <c r="BL5"/>
      <c r="BM5"/>
      <c r="BN5"/>
      <c r="BO5"/>
      <c r="BP5"/>
      <c r="BQ5"/>
      <c r="BR5"/>
      <c r="BS5"/>
      <c r="BT5"/>
      <c r="BU5" s="17" t="s">
        <v>391</v>
      </c>
      <c r="BV5" s="17" t="s">
        <v>391</v>
      </c>
      <c r="BW5" s="17" t="s">
        <v>391</v>
      </c>
      <c r="BX5" s="17" t="s">
        <v>391</v>
      </c>
      <c r="BY5" s="17" t="s">
        <v>391</v>
      </c>
      <c r="BZ5" s="17" t="s">
        <v>391</v>
      </c>
      <c r="CA5" s="17" t="s">
        <v>391</v>
      </c>
      <c r="CB5" s="17" t="s">
        <v>391</v>
      </c>
      <c r="CC5" s="17" t="s">
        <v>391</v>
      </c>
      <c r="CD5" s="17" t="s">
        <v>391</v>
      </c>
      <c r="CE5" s="47" t="s">
        <v>264</v>
      </c>
      <c r="CF5" s="47" t="s">
        <v>264</v>
      </c>
      <c r="CG5" s="47" t="s">
        <v>264</v>
      </c>
      <c r="CH5" s="47" t="s">
        <v>264</v>
      </c>
      <c r="CI5" s="47" t="s">
        <v>264</v>
      </c>
      <c r="CJ5" s="47" t="s">
        <v>264</v>
      </c>
      <c r="CK5" s="47" t="s">
        <v>264</v>
      </c>
      <c r="CL5" s="47" t="s">
        <v>264</v>
      </c>
      <c r="CM5" s="47" t="s">
        <v>264</v>
      </c>
      <c r="CN5" s="47" t="s">
        <v>264</v>
      </c>
      <c r="CO5" s="47" t="s">
        <v>265</v>
      </c>
      <c r="CP5" s="47" t="s">
        <v>265</v>
      </c>
      <c r="CQ5" s="27" t="s">
        <v>265</v>
      </c>
      <c r="CR5" s="27" t="s">
        <v>265</v>
      </c>
      <c r="CS5" s="27" t="s">
        <v>265</v>
      </c>
      <c r="CT5" s="27" t="s">
        <v>265</v>
      </c>
      <c r="CU5" s="27" t="s">
        <v>265</v>
      </c>
      <c r="CV5" s="27" t="s">
        <v>265</v>
      </c>
      <c r="CW5" s="27" t="s">
        <v>265</v>
      </c>
      <c r="CX5" s="27" t="s">
        <v>265</v>
      </c>
      <c r="CY5" s="27" t="s">
        <v>266</v>
      </c>
      <c r="CZ5" s="27" t="s">
        <v>266</v>
      </c>
      <c r="DA5" s="27" t="s">
        <v>266</v>
      </c>
      <c r="DB5" s="27" t="s">
        <v>266</v>
      </c>
      <c r="DC5" s="27" t="s">
        <v>266</v>
      </c>
      <c r="DD5" s="27" t="s">
        <v>266</v>
      </c>
      <c r="DE5" s="27" t="s">
        <v>266</v>
      </c>
      <c r="DF5" s="27" t="s">
        <v>266</v>
      </c>
      <c r="DG5" s="27" t="s">
        <v>266</v>
      </c>
      <c r="DH5" s="27" t="s">
        <v>266</v>
      </c>
      <c r="DI5" s="27" t="s">
        <v>267</v>
      </c>
      <c r="DJ5" s="27" t="s">
        <v>267</v>
      </c>
      <c r="DK5" s="27" t="s">
        <v>267</v>
      </c>
      <c r="DL5" s="27" t="s">
        <v>267</v>
      </c>
      <c r="DM5" s="27" t="s">
        <v>267</v>
      </c>
      <c r="DN5" s="27" t="s">
        <v>267</v>
      </c>
      <c r="DO5" s="27" t="s">
        <v>267</v>
      </c>
      <c r="DP5" s="27" t="s">
        <v>267</v>
      </c>
      <c r="DQ5" s="27" t="s">
        <v>267</v>
      </c>
      <c r="DR5" s="27" t="s">
        <v>267</v>
      </c>
      <c r="DS5" s="27" t="s">
        <v>268</v>
      </c>
      <c r="DT5" s="27" t="s">
        <v>268</v>
      </c>
      <c r="DU5" s="27" t="s">
        <v>268</v>
      </c>
      <c r="DV5" s="27" t="s">
        <v>268</v>
      </c>
      <c r="DW5" s="27" t="s">
        <v>268</v>
      </c>
      <c r="DX5" s="27" t="s">
        <v>268</v>
      </c>
      <c r="DY5" s="27" t="s">
        <v>268</v>
      </c>
      <c r="DZ5" s="27" t="s">
        <v>268</v>
      </c>
      <c r="EA5" s="27" t="s">
        <v>268</v>
      </c>
      <c r="EB5" s="27" t="s">
        <v>268</v>
      </c>
      <c r="EC5" s="27" t="s">
        <v>269</v>
      </c>
      <c r="ED5" s="27" t="s">
        <v>269</v>
      </c>
      <c r="EE5" s="27" t="s">
        <v>269</v>
      </c>
      <c r="EF5" s="27" t="s">
        <v>269</v>
      </c>
      <c r="EG5" s="27" t="s">
        <v>269</v>
      </c>
      <c r="EH5" s="27" t="s">
        <v>269</v>
      </c>
      <c r="EI5" s="27" t="s">
        <v>269</v>
      </c>
      <c r="EJ5" s="27" t="s">
        <v>269</v>
      </c>
      <c r="EK5" s="27" t="s">
        <v>269</v>
      </c>
      <c r="EL5" s="27" t="s">
        <v>269</v>
      </c>
      <c r="EM5" s="27" t="s">
        <v>270</v>
      </c>
      <c r="EN5" s="27" t="s">
        <v>270</v>
      </c>
      <c r="EO5" s="27" t="s">
        <v>270</v>
      </c>
      <c r="EP5" s="27" t="s">
        <v>270</v>
      </c>
      <c r="EQ5" s="27" t="s">
        <v>270</v>
      </c>
      <c r="ER5" s="27" t="s">
        <v>270</v>
      </c>
      <c r="ES5" s="27" t="s">
        <v>270</v>
      </c>
      <c r="ET5" s="27" t="s">
        <v>270</v>
      </c>
      <c r="EU5" s="27" t="s">
        <v>270</v>
      </c>
      <c r="EV5" s="27" t="s">
        <v>270</v>
      </c>
      <c r="EW5" s="47"/>
      <c r="EY5" s="47" t="s">
        <v>271</v>
      </c>
      <c r="EZ5" s="27" t="s">
        <v>259</v>
      </c>
      <c r="FA5" s="27" t="s">
        <v>259</v>
      </c>
      <c r="FB5" s="27" t="s">
        <v>259</v>
      </c>
      <c r="FC5" s="27" t="s">
        <v>259</v>
      </c>
      <c r="FD5" s="27" t="s">
        <v>259</v>
      </c>
      <c r="FE5" s="27" t="s">
        <v>259</v>
      </c>
      <c r="FF5" s="27" t="s">
        <v>259</v>
      </c>
      <c r="FG5" s="27" t="s">
        <v>259</v>
      </c>
      <c r="FH5" s="27" t="s">
        <v>259</v>
      </c>
      <c r="FI5" s="27" t="s">
        <v>259</v>
      </c>
      <c r="FJ5" s="27" t="s">
        <v>259</v>
      </c>
      <c r="FK5" s="27" t="s">
        <v>259</v>
      </c>
      <c r="FL5" s="27" t="s">
        <v>259</v>
      </c>
      <c r="FM5" s="27" t="s">
        <v>259</v>
      </c>
      <c r="FN5" s="13" t="s">
        <v>272</v>
      </c>
      <c r="FO5" s="13" t="s">
        <v>259</v>
      </c>
      <c r="FP5" s="13" t="s">
        <v>259</v>
      </c>
      <c r="FQ5" s="13" t="s">
        <v>259</v>
      </c>
      <c r="FR5" s="13" t="s">
        <v>259</v>
      </c>
      <c r="FS5" s="13" t="s">
        <v>259</v>
      </c>
      <c r="FT5" s="13" t="s">
        <v>273</v>
      </c>
      <c r="FU5" s="13" t="s">
        <v>274</v>
      </c>
      <c r="FV5" s="13" t="s">
        <v>259</v>
      </c>
      <c r="FW5" s="13" t="s">
        <v>259</v>
      </c>
      <c r="FX5" s="13" t="s">
        <v>259</v>
      </c>
      <c r="FY5" s="13" t="s">
        <v>259</v>
      </c>
      <c r="FZ5" s="13" t="s">
        <v>275</v>
      </c>
      <c r="GA5" s="13" t="s">
        <v>276</v>
      </c>
      <c r="GB5" s="13" t="s">
        <v>259</v>
      </c>
      <c r="GC5" s="13" t="s">
        <v>259</v>
      </c>
      <c r="GD5" s="13" t="s">
        <v>259</v>
      </c>
      <c r="GE5" s="13" t="s">
        <v>259</v>
      </c>
      <c r="GF5" s="13" t="s">
        <v>277</v>
      </c>
      <c r="GG5" s="13" t="s">
        <v>278</v>
      </c>
      <c r="GH5" s="13" t="s">
        <v>259</v>
      </c>
      <c r="GI5" s="13" t="s">
        <v>259</v>
      </c>
      <c r="GJ5" s="13" t="s">
        <v>259</v>
      </c>
      <c r="GK5" s="13" t="s">
        <v>259</v>
      </c>
      <c r="GL5" s="13" t="s">
        <v>279</v>
      </c>
      <c r="GM5" s="13" t="s">
        <v>280</v>
      </c>
      <c r="GN5" s="13" t="s">
        <v>259</v>
      </c>
      <c r="GO5" s="13" t="s">
        <v>259</v>
      </c>
      <c r="GP5" s="13" t="s">
        <v>259</v>
      </c>
      <c r="GQ5" s="13" t="s">
        <v>259</v>
      </c>
      <c r="GR5" s="13" t="s">
        <v>259</v>
      </c>
      <c r="GS5" s="13" t="s">
        <v>259</v>
      </c>
      <c r="GT5" s="13" t="s">
        <v>259</v>
      </c>
      <c r="GU5" s="13" t="s">
        <v>259</v>
      </c>
      <c r="GV5" s="13" t="s">
        <v>259</v>
      </c>
      <c r="GW5" s="13" t="s">
        <v>259</v>
      </c>
      <c r="GX5" s="13" t="s">
        <v>259</v>
      </c>
      <c r="GY5" s="13" t="s">
        <v>259</v>
      </c>
      <c r="GZ5" s="13" t="s">
        <v>259</v>
      </c>
      <c r="HA5" s="13" t="s">
        <v>259</v>
      </c>
      <c r="HB5" s="13" t="s">
        <v>259</v>
      </c>
      <c r="HC5" s="13" t="s">
        <v>259</v>
      </c>
      <c r="HD5" s="13" t="s">
        <v>259</v>
      </c>
      <c r="HE5" s="13" t="s">
        <v>259</v>
      </c>
      <c r="HF5" s="13" t="s">
        <v>259</v>
      </c>
      <c r="HG5" s="13" t="s">
        <v>259</v>
      </c>
      <c r="HH5" s="13" t="s">
        <v>259</v>
      </c>
      <c r="HI5" s="13" t="s">
        <v>259</v>
      </c>
      <c r="HJ5" s="13" t="s">
        <v>259</v>
      </c>
      <c r="HK5" s="13" t="s">
        <v>259</v>
      </c>
      <c r="HL5" s="13" t="s">
        <v>259</v>
      </c>
      <c r="HM5" s="13" t="s">
        <v>259</v>
      </c>
      <c r="HN5" s="13" t="s">
        <v>259</v>
      </c>
      <c r="HO5" s="13" t="s">
        <v>259</v>
      </c>
      <c r="HP5" s="13" t="s">
        <v>259</v>
      </c>
      <c r="HQ5" s="13" t="s">
        <v>259</v>
      </c>
      <c r="HR5" s="13" t="s">
        <v>259</v>
      </c>
      <c r="HS5" s="13" t="s">
        <v>259</v>
      </c>
      <c r="HT5" s="13" t="s">
        <v>259</v>
      </c>
      <c r="HU5" s="13" t="s">
        <v>259</v>
      </c>
      <c r="HV5" s="13" t="s">
        <v>259</v>
      </c>
      <c r="HW5" s="13" t="s">
        <v>259</v>
      </c>
      <c r="HX5" s="13" t="s">
        <v>259</v>
      </c>
      <c r="HY5" s="13" t="s">
        <v>259</v>
      </c>
      <c r="HZ5" s="13" t="s">
        <v>259</v>
      </c>
      <c r="IA5" s="13" t="s">
        <v>259</v>
      </c>
      <c r="IB5" s="13" t="s">
        <v>281</v>
      </c>
      <c r="IC5" s="13" t="s">
        <v>282</v>
      </c>
      <c r="ID5" s="13" t="s">
        <v>259</v>
      </c>
      <c r="IE5" s="13" t="s">
        <v>259</v>
      </c>
      <c r="IF5" s="13" t="s">
        <v>259</v>
      </c>
      <c r="IG5" s="13" t="s">
        <v>283</v>
      </c>
      <c r="IH5" s="13" t="s">
        <v>284</v>
      </c>
      <c r="II5" s="13" t="s">
        <v>259</v>
      </c>
      <c r="IJ5" s="13" t="s">
        <v>259</v>
      </c>
      <c r="IK5" s="13" t="s">
        <v>259</v>
      </c>
      <c r="IL5" s="13" t="s">
        <v>285</v>
      </c>
      <c r="IM5" s="13" t="s">
        <v>286</v>
      </c>
      <c r="IN5" s="13" t="s">
        <v>259</v>
      </c>
      <c r="IO5" s="13" t="s">
        <v>259</v>
      </c>
      <c r="IP5" s="13" t="s">
        <v>259</v>
      </c>
      <c r="IQ5" s="13" t="s">
        <v>287</v>
      </c>
      <c r="IR5" s="13" t="s">
        <v>288</v>
      </c>
      <c r="IS5" s="13" t="s">
        <v>259</v>
      </c>
      <c r="IT5" s="13" t="s">
        <v>259</v>
      </c>
      <c r="IU5" s="13" t="s">
        <v>259</v>
      </c>
      <c r="IV5" s="13" t="s">
        <v>259</v>
      </c>
      <c r="IW5" s="13" t="s">
        <v>259</v>
      </c>
      <c r="IX5" s="13" t="s">
        <v>259</v>
      </c>
      <c r="IY5" s="13" t="s">
        <v>259</v>
      </c>
      <c r="IZ5" s="13" t="s">
        <v>259</v>
      </c>
      <c r="JA5" s="13" t="s">
        <v>259</v>
      </c>
      <c r="JB5" s="13" t="s">
        <v>259</v>
      </c>
      <c r="JC5" s="13" t="s">
        <v>259</v>
      </c>
      <c r="JD5" s="13" t="s">
        <v>259</v>
      </c>
      <c r="JE5" s="13" t="s">
        <v>259</v>
      </c>
      <c r="JF5" s="13" t="s">
        <v>259</v>
      </c>
      <c r="JG5" s="13" t="s">
        <v>259</v>
      </c>
      <c r="JH5" s="13" t="s">
        <v>259</v>
      </c>
      <c r="JI5" s="13" t="s">
        <v>259</v>
      </c>
      <c r="JJ5" s="13" t="s">
        <v>259</v>
      </c>
      <c r="JK5" s="13" t="s">
        <v>259</v>
      </c>
      <c r="JL5" s="13" t="s">
        <v>259</v>
      </c>
      <c r="JM5" s="13" t="s">
        <v>259</v>
      </c>
      <c r="JN5" s="13" t="s">
        <v>259</v>
      </c>
      <c r="JO5" s="13" t="s">
        <v>259</v>
      </c>
      <c r="JP5" s="13" t="s">
        <v>259</v>
      </c>
      <c r="JQ5" s="13" t="s">
        <v>259</v>
      </c>
      <c r="JR5" s="13" t="s">
        <v>259</v>
      </c>
      <c r="JS5" s="13" t="s">
        <v>259</v>
      </c>
      <c r="JT5" s="13" t="s">
        <v>259</v>
      </c>
      <c r="JU5" s="13" t="s">
        <v>259</v>
      </c>
      <c r="JV5" s="13" t="s">
        <v>289</v>
      </c>
      <c r="JW5" s="52" t="s">
        <v>385</v>
      </c>
      <c r="JX5" s="27" t="s">
        <v>385</v>
      </c>
      <c r="JY5" s="52" t="s">
        <v>385</v>
      </c>
      <c r="JZ5" s="52"/>
    </row>
    <row r="6" spans="1:315" ht="28" x14ac:dyDescent="0.2">
      <c r="A6" s="27" t="s">
        <v>290</v>
      </c>
      <c r="B6" s="63" t="s">
        <v>291</v>
      </c>
      <c r="C6" s="63" t="s">
        <v>292</v>
      </c>
      <c r="D6" s="65" t="s">
        <v>293</v>
      </c>
      <c r="E6" s="63" t="s">
        <v>638</v>
      </c>
      <c r="F6" s="76" t="s">
        <v>639</v>
      </c>
      <c r="G6" s="63" t="s">
        <v>635</v>
      </c>
      <c r="H6" s="49"/>
      <c r="I6" s="64" t="s">
        <v>631</v>
      </c>
      <c r="J6" s="52"/>
      <c r="K6" s="65" t="s">
        <v>632</v>
      </c>
      <c r="L6" s="49"/>
      <c r="M6" s="89"/>
      <c r="N6" s="89"/>
      <c r="O6" s="65" t="s">
        <v>633</v>
      </c>
      <c r="P6" s="49"/>
      <c r="Q6" s="65" t="s">
        <v>634</v>
      </c>
      <c r="R6" s="88"/>
      <c r="S6" s="66" t="s">
        <v>388</v>
      </c>
      <c r="T6" s="66" t="s">
        <v>389</v>
      </c>
      <c r="U6"/>
      <c r="V6"/>
      <c r="W6" s="63" t="s">
        <v>294</v>
      </c>
      <c r="X6" s="63" t="s">
        <v>295</v>
      </c>
      <c r="Y6" s="63" t="s">
        <v>296</v>
      </c>
      <c r="Z6" s="63" t="s">
        <v>297</v>
      </c>
      <c r="AA6" s="63" t="s">
        <v>298</v>
      </c>
      <c r="AB6" s="63" t="s">
        <v>299</v>
      </c>
      <c r="AC6" s="63" t="s">
        <v>300</v>
      </c>
      <c r="AD6" s="63" t="s">
        <v>301</v>
      </c>
      <c r="AE6" s="63" t="s">
        <v>431</v>
      </c>
      <c r="AF6" s="63" t="s">
        <v>753</v>
      </c>
      <c r="AG6" s="82" t="s">
        <v>667</v>
      </c>
      <c r="AH6" s="83" t="s">
        <v>668</v>
      </c>
      <c r="AI6" s="82" t="s">
        <v>669</v>
      </c>
      <c r="AJ6" s="82" t="s">
        <v>670</v>
      </c>
      <c r="AK6" s="82" t="s">
        <v>671</v>
      </c>
      <c r="AL6" s="82" t="s">
        <v>672</v>
      </c>
      <c r="AM6" s="82" t="s">
        <v>673</v>
      </c>
      <c r="AN6" s="82" t="s">
        <v>674</v>
      </c>
      <c r="AO6" s="82" t="s">
        <v>675</v>
      </c>
      <c r="AP6" s="82" t="s">
        <v>757</v>
      </c>
      <c r="AQ6" s="84" t="s">
        <v>676</v>
      </c>
      <c r="AR6" s="85" t="s">
        <v>677</v>
      </c>
      <c r="AS6" s="84" t="s">
        <v>678</v>
      </c>
      <c r="AT6" s="84" t="s">
        <v>679</v>
      </c>
      <c r="AU6" s="84" t="s">
        <v>680</v>
      </c>
      <c r="AV6" s="84" t="s">
        <v>681</v>
      </c>
      <c r="AW6" s="84" t="s">
        <v>682</v>
      </c>
      <c r="AX6" s="84" t="s">
        <v>683</v>
      </c>
      <c r="AY6" s="84" t="s">
        <v>684</v>
      </c>
      <c r="AZ6" s="84" t="s">
        <v>760</v>
      </c>
      <c r="BA6" s="86" t="s">
        <v>685</v>
      </c>
      <c r="BB6" s="87" t="s">
        <v>686</v>
      </c>
      <c r="BC6" s="86" t="s">
        <v>687</v>
      </c>
      <c r="BD6" s="86" t="s">
        <v>688</v>
      </c>
      <c r="BE6" s="86" t="s">
        <v>689</v>
      </c>
      <c r="BF6" s="86" t="s">
        <v>690</v>
      </c>
      <c r="BG6" s="86" t="s">
        <v>691</v>
      </c>
      <c r="BH6" s="86" t="s">
        <v>692</v>
      </c>
      <c r="BI6" s="86" t="s">
        <v>693</v>
      </c>
      <c r="BJ6" s="86" t="s">
        <v>763</v>
      </c>
      <c r="BK6" s="18"/>
      <c r="BL6"/>
      <c r="BM6"/>
      <c r="BN6"/>
      <c r="BO6"/>
      <c r="BP6"/>
      <c r="BQ6"/>
      <c r="BR6"/>
      <c r="BS6"/>
      <c r="BT6"/>
      <c r="BU6" s="73" t="s">
        <v>302</v>
      </c>
      <c r="BV6" s="73" t="s">
        <v>303</v>
      </c>
      <c r="BW6" s="73" t="s">
        <v>304</v>
      </c>
      <c r="BX6" s="73" t="s">
        <v>305</v>
      </c>
      <c r="BY6" s="73" t="s">
        <v>306</v>
      </c>
      <c r="BZ6" s="73" t="s">
        <v>307</v>
      </c>
      <c r="CA6" s="73" t="s">
        <v>308</v>
      </c>
      <c r="CB6" s="73" t="s">
        <v>309</v>
      </c>
      <c r="CC6" s="73" t="s">
        <v>636</v>
      </c>
      <c r="CD6" s="73" t="s">
        <v>768</v>
      </c>
      <c r="CE6" s="63" t="s">
        <v>310</v>
      </c>
      <c r="CF6" s="63" t="s">
        <v>311</v>
      </c>
      <c r="CG6" s="63" t="s">
        <v>312</v>
      </c>
      <c r="CH6" s="63" t="s">
        <v>313</v>
      </c>
      <c r="CI6" s="63" t="s">
        <v>314</v>
      </c>
      <c r="CJ6" s="63" t="s">
        <v>315</v>
      </c>
      <c r="CK6" s="63" t="s">
        <v>316</v>
      </c>
      <c r="CL6" s="63" t="s">
        <v>317</v>
      </c>
      <c r="CM6" s="63" t="s">
        <v>637</v>
      </c>
      <c r="CN6" s="63" t="s">
        <v>771</v>
      </c>
      <c r="CO6" s="74" t="s">
        <v>752</v>
      </c>
      <c r="CP6" s="72" t="s">
        <v>726</v>
      </c>
      <c r="CQ6" s="74" t="s">
        <v>727</v>
      </c>
      <c r="CR6" s="74" t="s">
        <v>728</v>
      </c>
      <c r="CS6" s="74" t="s">
        <v>729</v>
      </c>
      <c r="CT6" s="74" t="s">
        <v>730</v>
      </c>
      <c r="CU6" s="74" t="s">
        <v>731</v>
      </c>
      <c r="CV6" s="74" t="s">
        <v>732</v>
      </c>
      <c r="CW6" s="74" t="s">
        <v>733</v>
      </c>
      <c r="CX6" s="103" t="s">
        <v>774</v>
      </c>
      <c r="CY6" s="74" t="s">
        <v>640</v>
      </c>
      <c r="CZ6" s="74" t="s">
        <v>641</v>
      </c>
      <c r="DA6" s="74" t="s">
        <v>642</v>
      </c>
      <c r="DB6" s="74" t="s">
        <v>643</v>
      </c>
      <c r="DC6" s="74" t="s">
        <v>644</v>
      </c>
      <c r="DD6" s="74" t="s">
        <v>645</v>
      </c>
      <c r="DE6" s="74" t="s">
        <v>646</v>
      </c>
      <c r="DF6" s="74" t="s">
        <v>647</v>
      </c>
      <c r="DG6" s="74" t="s">
        <v>648</v>
      </c>
      <c r="DH6" s="103" t="s">
        <v>777</v>
      </c>
      <c r="DI6" s="104" t="s">
        <v>734</v>
      </c>
      <c r="DJ6" s="70" t="s">
        <v>735</v>
      </c>
      <c r="DK6" s="75" t="s">
        <v>736</v>
      </c>
      <c r="DL6" s="75" t="s">
        <v>737</v>
      </c>
      <c r="DM6" s="75" t="s">
        <v>738</v>
      </c>
      <c r="DN6" s="75" t="s">
        <v>739</v>
      </c>
      <c r="DO6" s="75" t="s">
        <v>740</v>
      </c>
      <c r="DP6" s="75" t="s">
        <v>741</v>
      </c>
      <c r="DQ6" s="75" t="s">
        <v>742</v>
      </c>
      <c r="DR6" s="104" t="s">
        <v>780</v>
      </c>
      <c r="DS6" s="75" t="s">
        <v>649</v>
      </c>
      <c r="DT6" s="75" t="s">
        <v>650</v>
      </c>
      <c r="DU6" s="75" t="s">
        <v>651</v>
      </c>
      <c r="DV6" s="75" t="s">
        <v>652</v>
      </c>
      <c r="DW6" s="75" t="s">
        <v>653</v>
      </c>
      <c r="DX6" s="75" t="s">
        <v>654</v>
      </c>
      <c r="DY6" s="75" t="s">
        <v>655</v>
      </c>
      <c r="DZ6" s="75" t="s">
        <v>656</v>
      </c>
      <c r="EA6" s="75" t="s">
        <v>657</v>
      </c>
      <c r="EB6" s="104" t="s">
        <v>783</v>
      </c>
      <c r="EC6" s="77" t="s">
        <v>743</v>
      </c>
      <c r="ED6" s="71" t="s">
        <v>744</v>
      </c>
      <c r="EE6" s="77" t="s">
        <v>745</v>
      </c>
      <c r="EF6" s="77" t="s">
        <v>746</v>
      </c>
      <c r="EG6" s="77" t="s">
        <v>747</v>
      </c>
      <c r="EH6" s="77" t="s">
        <v>748</v>
      </c>
      <c r="EI6" s="77" t="s">
        <v>749</v>
      </c>
      <c r="EJ6" s="77" t="s">
        <v>750</v>
      </c>
      <c r="EK6" s="77" t="s">
        <v>751</v>
      </c>
      <c r="EL6" s="105" t="s">
        <v>786</v>
      </c>
      <c r="EM6" s="77" t="s">
        <v>658</v>
      </c>
      <c r="EN6" s="77" t="s">
        <v>659</v>
      </c>
      <c r="EO6" s="77" t="s">
        <v>660</v>
      </c>
      <c r="EP6" s="77" t="s">
        <v>661</v>
      </c>
      <c r="EQ6" s="77" t="s">
        <v>662</v>
      </c>
      <c r="ER6" s="77" t="s">
        <v>663</v>
      </c>
      <c r="ES6" s="77" t="s">
        <v>664</v>
      </c>
      <c r="ET6" s="77" t="s">
        <v>665</v>
      </c>
      <c r="EU6" s="77" t="s">
        <v>666</v>
      </c>
      <c r="EV6" s="105" t="s">
        <v>789</v>
      </c>
      <c r="EW6" s="65" t="s">
        <v>429</v>
      </c>
      <c r="EX6" s="65" t="s">
        <v>430</v>
      </c>
      <c r="FA6"/>
      <c r="FB6"/>
      <c r="FC6"/>
      <c r="FD6"/>
      <c r="FE6"/>
      <c r="FF6"/>
      <c r="FG6"/>
      <c r="FH6"/>
      <c r="FI6"/>
      <c r="FJ6"/>
      <c r="FK6"/>
      <c r="FL6"/>
      <c r="FM6"/>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52"/>
    </row>
    <row r="7" spans="1:315" x14ac:dyDescent="0.2">
      <c r="A7" s="53">
        <v>1</v>
      </c>
      <c r="B7" s="97">
        <f t="shared" ref="B7:B35" si="0">AA7</f>
        <v>1029.2050427401155</v>
      </c>
      <c r="C7" s="27" t="str">
        <f>'Standard Settings'!B2</f>
        <v>Y/1/2</v>
      </c>
      <c r="D7" s="27">
        <f>'Standard Settings'!H2</f>
        <v>55</v>
      </c>
      <c r="E7" s="19">
        <f t="shared" ref="E7:E35" si="1">(DW7-DM7)/2048</f>
        <v>3.1975023819503789E-3</v>
      </c>
      <c r="F7" s="18">
        <f>((EchelleFPAparam!$S$3/('crmcfgWLEN.txt'!$U7+F$53))*(SIN('Standard Settings'!$F2+0.0005)+SIN('Standard Settings'!$F2+0.0005+EchelleFPAparam!$M$3))-(EchelleFPAparam!$S$3/('crmcfgWLEN.txt'!$U7+F$53))*(SIN('Standard Settings'!$F2-0.0005)+SIN('Standard Settings'!$F2-0.0005+EchelleFPAparam!$M$3)))*1000*EchelleFPAparam!$O$3/180</f>
        <v>8.7836102905253632</v>
      </c>
      <c r="G7" s="20" t="str">
        <f>'Standard Settings'!C2</f>
        <v>Y</v>
      </c>
      <c r="H7" s="46"/>
      <c r="I7" s="59" t="s">
        <v>354</v>
      </c>
      <c r="J7" s="57"/>
      <c r="K7" s="27" t="str">
        <f>'Standard Settings'!$D2</f>
        <v>YJ</v>
      </c>
      <c r="L7" s="46"/>
      <c r="M7" s="12">
        <v>0</v>
      </c>
      <c r="N7" s="12">
        <v>0</v>
      </c>
      <c r="O7" s="27" t="str">
        <f>'Standard Settings'!$D2</f>
        <v>YJ</v>
      </c>
      <c r="P7" s="46"/>
      <c r="Q7" s="27">
        <f>'Standard Settings'!$E2</f>
        <v>65.545650000000009</v>
      </c>
      <c r="R7" s="107">
        <f>($Q7-EchelleFPAparam!$R$3)/EchelleFPAparam!$Q$3</f>
        <v>509999.99999999959</v>
      </c>
      <c r="S7" s="21">
        <f>'Standard Settings'!$G2</f>
        <v>51</v>
      </c>
      <c r="T7" s="21">
        <f>'Standard Settings'!$I2</f>
        <v>59</v>
      </c>
      <c r="U7" s="22">
        <f t="shared" ref="U7:U35" si="2">D7-4</f>
        <v>51</v>
      </c>
      <c r="V7" s="22">
        <f>D7+5</f>
        <v>60</v>
      </c>
      <c r="W7" s="23">
        <f>(EchelleFPAparam!$S$3/('crmcfgWLEN.txt'!$U7+B$53))*(SIN('Standard Settings'!$F2)+SIN('Standard Settings'!$F2+EchelleFPAparam!$M$3))</f>
        <v>1109.9270068765952</v>
      </c>
      <c r="X7" s="23">
        <f>(EchelleFPAparam!$S$3/('crmcfgWLEN.txt'!$U7+C$53))*(SIN('Standard Settings'!$F2)+SIN('Standard Settings'!$F2+EchelleFPAparam!$M$3))</f>
        <v>1088.5822567443531</v>
      </c>
      <c r="Y7" s="23">
        <f>(EchelleFPAparam!$S$3/('crmcfgWLEN.txt'!$U7+D$53))*(SIN('Standard Settings'!$F2)+SIN('Standard Settings'!$F2+EchelleFPAparam!$M$3))</f>
        <v>1068.0429688812519</v>
      </c>
      <c r="Z7" s="23">
        <f>(EchelleFPAparam!$S$3/('crmcfgWLEN.txt'!$U7+E$53))*(SIN('Standard Settings'!$F2)+SIN('Standard Settings'!$F2+EchelleFPAparam!$M$3))</f>
        <v>1048.2643953834511</v>
      </c>
      <c r="AA7" s="23">
        <f>(EchelleFPAparam!$S$3/('crmcfgWLEN.txt'!$U7+F$53))*(SIN('Standard Settings'!$F2)+SIN('Standard Settings'!$F2+EchelleFPAparam!$M$3))</f>
        <v>1029.2050427401155</v>
      </c>
      <c r="AB7" s="23">
        <f>(EchelleFPAparam!$S$3/('crmcfgWLEN.txt'!$U7+G$53))*(SIN('Standard Settings'!$F2)+SIN('Standard Settings'!$F2+EchelleFPAparam!$M$3))</f>
        <v>1010.8263812626135</v>
      </c>
      <c r="AC7" s="23">
        <f>(EchelleFPAparam!$S$3/('crmcfgWLEN.txt'!$U7+H$53))*(SIN('Standard Settings'!$F2)+SIN('Standard Settings'!$F2+EchelleFPAparam!$M$3))</f>
        <v>993.09258510011148</v>
      </c>
      <c r="AD7" s="23">
        <f>(EchelleFPAparam!$S$3/('crmcfgWLEN.txt'!$U7+I$53))*(SIN('Standard Settings'!$F2)+SIN('Standard Settings'!$F2+EchelleFPAparam!$M$3))</f>
        <v>975.97029915010955</v>
      </c>
      <c r="AE7" s="23">
        <f>(EchelleFPAparam!$S$3/('crmcfgWLEN.txt'!$U7+J$53))*(SIN('Standard Settings'!$F2)+SIN('Standard Settings'!$F2+EchelleFPAparam!$M$3))</f>
        <v>959.42842967298918</v>
      </c>
      <c r="AF7" s="23">
        <f>(EchelleFPAparam!$S$3/('crmcfgWLEN.txt'!$U7+K$53))*(SIN('Standard Settings'!$F2)+SIN('Standard Settings'!$F2+EchelleFPAparam!$M$3))</f>
        <v>943.43795584510588</v>
      </c>
      <c r="AG7" s="113">
        <v>284.39090938250303</v>
      </c>
      <c r="AH7" s="113">
        <v>528.12333514207603</v>
      </c>
      <c r="AI7" s="113">
        <v>761.432943178605</v>
      </c>
      <c r="AJ7" s="113">
        <v>985.16958165578501</v>
      </c>
      <c r="AK7" s="113">
        <v>1200.0533461749301</v>
      </c>
      <c r="AL7" s="113">
        <v>1405.67555184462</v>
      </c>
      <c r="AM7" s="113">
        <v>1603.86062311045</v>
      </c>
      <c r="AN7" s="113">
        <v>1795.78326880844</v>
      </c>
      <c r="AO7" s="113">
        <v>1990</v>
      </c>
      <c r="AP7" s="113">
        <v>-100.1</v>
      </c>
      <c r="AQ7" s="113">
        <v>248.88654245063199</v>
      </c>
      <c r="AR7" s="113">
        <v>494.38086172412102</v>
      </c>
      <c r="AS7" s="113">
        <v>729.85217476535604</v>
      </c>
      <c r="AT7" s="113">
        <v>955.49964190140201</v>
      </c>
      <c r="AU7" s="113">
        <v>1171.92159576825</v>
      </c>
      <c r="AV7" s="113">
        <v>1379.57491090538</v>
      </c>
      <c r="AW7" s="113">
        <v>1578.5813850890399</v>
      </c>
      <c r="AX7" s="113">
        <v>1771.97119802118</v>
      </c>
      <c r="AY7" s="113">
        <v>1980</v>
      </c>
      <c r="AZ7" s="113">
        <v>-100.1</v>
      </c>
      <c r="BA7" s="113">
        <v>214.31131562641099</v>
      </c>
      <c r="BB7" s="113">
        <v>462.91938948197298</v>
      </c>
      <c r="BC7" s="113">
        <v>700.53138207299401</v>
      </c>
      <c r="BD7" s="113">
        <v>927.81506282214104</v>
      </c>
      <c r="BE7" s="113">
        <v>1146.0789501157001</v>
      </c>
      <c r="BF7" s="113">
        <v>1356.1767215802899</v>
      </c>
      <c r="BG7" s="113">
        <v>1557.4590772213501</v>
      </c>
      <c r="BH7" s="113">
        <v>1751.3346448209099</v>
      </c>
      <c r="BI7" s="113">
        <v>1945</v>
      </c>
      <c r="BJ7" s="113">
        <v>-100.1</v>
      </c>
      <c r="BK7" s="24">
        <f>EchelleFPAparam!$S$3/('crmcfgWLEN.txt'!$U7+B$53)*(SIN(EchelleFPAparam!$T$3-EchelleFPAparam!$M$3/2)+SIN('Standard Settings'!$F2+EchelleFPAparam!$M$3))</f>
        <v>1109.1108445896064</v>
      </c>
      <c r="BL7" s="24">
        <f>EchelleFPAparam!$S$3/('crmcfgWLEN.txt'!$U7+C$53)*(SIN(EchelleFPAparam!$T$3-EchelleFPAparam!$M$3/2)+SIN('Standard Settings'!$F2+EchelleFPAparam!$M$3))</f>
        <v>1087.7817898859603</v>
      </c>
      <c r="BM7" s="24">
        <f>EchelleFPAparam!$S$3/('crmcfgWLEN.txt'!$U7+D$53)*(SIN(EchelleFPAparam!$T$3-EchelleFPAparam!$M$3/2)+SIN('Standard Settings'!$F2+EchelleFPAparam!$M$3))</f>
        <v>1067.2576051711308</v>
      </c>
      <c r="BN7" s="24">
        <f>EchelleFPAparam!$S$3/('crmcfgWLEN.txt'!$U7+E$53)*(SIN(EchelleFPAparam!$T$3-EchelleFPAparam!$M$3/2)+SIN('Standard Settings'!$F2+EchelleFPAparam!$M$3))</f>
        <v>1047.4935754457395</v>
      </c>
      <c r="BO7" s="24">
        <f>EchelleFPAparam!$S$3/('crmcfgWLEN.txt'!$U7+F$53)*(SIN(EchelleFPAparam!$T$3-EchelleFPAparam!$M$3/2)+SIN('Standard Settings'!$F2+EchelleFPAparam!$M$3))</f>
        <v>1028.4482377103623</v>
      </c>
      <c r="BP7" s="24">
        <f>EchelleFPAparam!$S$3/('crmcfgWLEN.txt'!$U7+G$53)*(SIN(EchelleFPAparam!$T$3-EchelleFPAparam!$M$3/2)+SIN('Standard Settings'!$F2+EchelleFPAparam!$M$3))</f>
        <v>1010.0830906083916</v>
      </c>
      <c r="BQ7" s="24">
        <f>EchelleFPAparam!$S$3/('crmcfgWLEN.txt'!$U7+H$53)*(SIN(EchelleFPAparam!$T$3-EchelleFPAparam!$M$3/2)+SIN('Standard Settings'!$F2+EchelleFPAparam!$M$3))</f>
        <v>992.36233463280576</v>
      </c>
      <c r="BR7" s="24">
        <f>EchelleFPAparam!$S$3/('crmcfgWLEN.txt'!$U7+I$53)*(SIN(EchelleFPAparam!$T$3-EchelleFPAparam!$M$3/2)+SIN('Standard Settings'!$F2+EchelleFPAparam!$M$3))</f>
        <v>975.25263920810221</v>
      </c>
      <c r="BS7" s="24">
        <f>EchelleFPAparam!$S$3/('crmcfgWLEN.txt'!$U7+J$53)*(SIN(EchelleFPAparam!$T$3-EchelleFPAparam!$M$3/2)+SIN('Standard Settings'!$F2+EchelleFPAparam!$M$3))</f>
        <v>958.72293345881246</v>
      </c>
      <c r="BT7" s="24">
        <f>EchelleFPAparam!$S$3/('crmcfgWLEN.txt'!$U7+K$53)*(SIN(EchelleFPAparam!$T$3-EchelleFPAparam!$M$3/2)+SIN('Standard Settings'!$F2+EchelleFPAparam!$M$3))</f>
        <v>942.74421790116537</v>
      </c>
      <c r="BU7" s="25">
        <f>BK7*(($D7+B$53)/($D7+B$53+0.5))</f>
        <v>1099.1188549987089</v>
      </c>
      <c r="BV7" s="25">
        <f t="shared" ref="BV7:BV35" si="3">BL7*(($D7+C$53)/($D7+C$53+0.5))</f>
        <v>1078.1554023648455</v>
      </c>
      <c r="BW7" s="25">
        <f t="shared" ref="BW7:BW35" si="4">BM7*(($D7+D$53)/($D7+D$53+0.5))</f>
        <v>1057.9771042565992</v>
      </c>
      <c r="BX7" s="25">
        <f t="shared" ref="BX7:BX35" si="5">BN7*(($D7+E$53)/($D7+E$53+0.5))</f>
        <v>1038.5406389034681</v>
      </c>
      <c r="BY7" s="25">
        <f t="shared" ref="BY7:BY35" si="6">BO7*(($D7+F$53)/($D7+F$53+0.5))</f>
        <v>1019.8058155447289</v>
      </c>
      <c r="BZ7" s="25">
        <f t="shared" ref="BZ7:BZ35" si="7">BP7*(($D7+G$53)/($D7+G$53+0.5))</f>
        <v>1001.7352964711322</v>
      </c>
      <c r="CA7" s="25">
        <f t="shared" ref="CA7:CA35" si="8">BQ7*(($D7+H$53)/($D7+H$53+0.5))</f>
        <v>984.29434817237643</v>
      </c>
      <c r="CB7" s="25">
        <f t="shared" ref="CB7:CB35" si="9">BR7*(($D7+I$53)/($D7+I$53+0.5))</f>
        <v>967.45061809443735</v>
      </c>
      <c r="CC7" s="25">
        <f t="shared" ref="CC7:CC35" si="10">BS7*(($D7+J$53)/($D7+J$53+0.5))</f>
        <v>951.17393398275885</v>
      </c>
      <c r="CD7" s="25">
        <f t="shared" ref="CD7:CD35" si="11">BT7*(($D7+K$53)/($D7+K$53+0.5))</f>
        <v>935.43612318875319</v>
      </c>
      <c r="CE7" s="25">
        <f>BK7*(($D7+B$53)/($D7+B$53-0.5))</f>
        <v>1119.2861734390522</v>
      </c>
      <c r="CF7" s="25">
        <f t="shared" ref="CF7:CF35" si="12">BL7*(($D7+C$53)/($D7+C$53-0.5))</f>
        <v>1097.5816258308787</v>
      </c>
      <c r="CG7" s="25">
        <f t="shared" ref="CG7:CG35" si="13">BM7*(($D7+D$53)/($D7+D$53-0.5))</f>
        <v>1076.702362739017</v>
      </c>
      <c r="CH7" s="25">
        <f t="shared" ref="CH7:CH35" si="14">BN7*(($D7+E$53)/($D7+E$53-0.5))</f>
        <v>1056.6022152322241</v>
      </c>
      <c r="CI7" s="25">
        <f t="shared" ref="CI7:CI35" si="15">BO7*(($D7+F$53)/($D7+F$53-0.5))</f>
        <v>1037.2383935882285</v>
      </c>
      <c r="CJ7" s="25">
        <f t="shared" ref="CJ7:CJ35" si="16">BP7*(($D7+G$53)/($D7+G$53-0.5))</f>
        <v>1018.5711838067814</v>
      </c>
      <c r="CK7" s="25">
        <f t="shared" ref="CK7:CK35" si="17">BQ7*(($D7+H$53)/($D7+H$53-0.5))</f>
        <v>1000.5636762413413</v>
      </c>
      <c r="CL7" s="25">
        <f t="shared" ref="CL7:CL35" si="18">BR7*(($D7+I$53)/($D7+I$53-0.5))</f>
        <v>983.18152245369652</v>
      </c>
      <c r="CM7" s="25">
        <f t="shared" ref="CM7:CM35" si="19">BS7*(($D7+J$53)/($D7+J$53-0.5))</f>
        <v>966.39271692648299</v>
      </c>
      <c r="CN7" s="25">
        <f t="shared" ref="CN7:CN35" si="20">BT7*(($D7+K$53)/($D7+K$53-0.5))</f>
        <v>950.16740071928473</v>
      </c>
      <c r="CO7" s="26">
        <f>(EchelleFPAparam!$S$3/($U7+B$53)*COS((AG7-EchelleFPAparam!$AE3)*EchelleFPAparam!$C$3/EchelleFPAparam!$E$3))*(SIN('Standard Settings'!$F2)+SIN('Standard Settings'!$F2+EchelleFPAparam!$M$3+(EchelleFPAparam!$F$3*EchelleFPAparam!$B$6)*COS(EchelleFPAparam!$AC$3)-(AG7-1024)*SIN(EchelleFPAparam!$AC$3)*EchelleFPAparam!$C$3/EchelleFPAparam!$E$3))</f>
        <v>1098.2425032871618</v>
      </c>
      <c r="CP7" s="26">
        <f>(EchelleFPAparam!$S$3/($U7+C$53)*COS((AH7-EchelleFPAparam!$AE3)*EchelleFPAparam!$C$3/EchelleFPAparam!$E$3))*(SIN('Standard Settings'!$F2)+SIN('Standard Settings'!$F2+EchelleFPAparam!$M$3+(EchelleFPAparam!$F$3*EchelleFPAparam!$B$6)*COS(EchelleFPAparam!$AC$3)-(AH7-1024)*SIN(EchelleFPAparam!$AC$3)*EchelleFPAparam!$C$3/EchelleFPAparam!$E$3))</f>
        <v>1077.1854427166456</v>
      </c>
      <c r="CQ7" s="26">
        <f>(EchelleFPAparam!$S$3/($U7+D$53)*COS((AI7-EchelleFPAparam!$AE3)*EchelleFPAparam!$C$3/EchelleFPAparam!$E$3))*(SIN('Standard Settings'!$F2)+SIN('Standard Settings'!$F2+EchelleFPAparam!$M$3+(EchelleFPAparam!$F$3*EchelleFPAparam!$B$6)*COS(EchelleFPAparam!$AC$3)-(AI7-1024)*SIN(EchelleFPAparam!$AC$3)*EchelleFPAparam!$C$3/EchelleFPAparam!$E$3))</f>
        <v>1056.9120092497124</v>
      </c>
      <c r="CR7" s="26">
        <f>(EchelleFPAparam!$S$3/($U7+E$53)*COS((AJ7-EchelleFPAparam!$AE3)*EchelleFPAparam!$C$3/EchelleFPAparam!$E$3))*(SIN('Standard Settings'!$F2)+SIN('Standard Settings'!$F2+EchelleFPAparam!$M$3+(EchelleFPAparam!$F$3*EchelleFPAparam!$B$6)*COS(EchelleFPAparam!$AC$3)-(AJ7-1024)*SIN(EchelleFPAparam!$AC$3)*EchelleFPAparam!$C$3/EchelleFPAparam!$E$3))</f>
        <v>1037.379879196425</v>
      </c>
      <c r="CS7" s="26">
        <f>(EchelleFPAparam!$S$3/($U7+F$53)*COS((AK7-EchelleFPAparam!$AE3)*EchelleFPAparam!$C$3/EchelleFPAparam!$E$3))*(SIN('Standard Settings'!$F2)+SIN('Standard Settings'!$F2+EchelleFPAparam!$M$3+(EchelleFPAparam!$F$3*EchelleFPAparam!$B$6)*COS(EchelleFPAparam!$AC$3)-(AK7-1024)*SIN(EchelleFPAparam!$AC$3)*EchelleFPAparam!$C$3/EchelleFPAparam!$E$3))</f>
        <v>1018.549638388322</v>
      </c>
      <c r="CT7" s="26">
        <f>(EchelleFPAparam!$S$3/($U7+G$53)*COS((AL7-EchelleFPAparam!$AE3)*EchelleFPAparam!$C$3/EchelleFPAparam!$E$3))*(SIN('Standard Settings'!$F2)+SIN('Standard Settings'!$F2+EchelleFPAparam!$M$3+(EchelleFPAparam!$F$3*EchelleFPAparam!$B$6)*COS(EchelleFPAparam!$AC$3)-(AL7-1024)*SIN(EchelleFPAparam!$AC$3)*EchelleFPAparam!$C$3/EchelleFPAparam!$E$3))</f>
        <v>1000.384454308593</v>
      </c>
      <c r="CU7" s="26">
        <f>(EchelleFPAparam!$S$3/($U7+H$53)*COS((AM7-EchelleFPAparam!$AE3)*EchelleFPAparam!$C$3/EchelleFPAparam!$E$3))*(SIN('Standard Settings'!$F2)+SIN('Standard Settings'!$F2+EchelleFPAparam!$M$3+(EchelleFPAparam!$F$3*EchelleFPAparam!$B$6)*COS(EchelleFPAparam!$AC$3)-(AM7-1024)*SIN(EchelleFPAparam!$AC$3)*EchelleFPAparam!$C$3/EchelleFPAparam!$E$3))</f>
        <v>982.85024558596228</v>
      </c>
      <c r="CV7" s="26">
        <f>(EchelleFPAparam!$S$3/($U7+I$53)*COS((AN7-EchelleFPAparam!$AE3)*EchelleFPAparam!$C$3/EchelleFPAparam!$E$3))*(SIN('Standard Settings'!$F2)+SIN('Standard Settings'!$F2+EchelleFPAparam!$M$3+(EchelleFPAparam!$F$3*EchelleFPAparam!$B$6)*COS(EchelleFPAparam!$AC$3)-(AN7-1024)*SIN(EchelleFPAparam!$AC$3)*EchelleFPAparam!$C$3/EchelleFPAparam!$E$3))</f>
        <v>965.91502955813485</v>
      </c>
      <c r="CW7" s="26">
        <f>(EchelleFPAparam!$S$3/($U7+J$53)*COS((AO7-EchelleFPAparam!$AE3)*EchelleFPAparam!$C$3/EchelleFPAparam!$E$3))*(SIN('Standard Settings'!$F2)+SIN('Standard Settings'!$F2+EchelleFPAparam!$M$3+(EchelleFPAparam!$F$3*EchelleFPAparam!$B$6)*COS(EchelleFPAparam!$AC$3)-(AO7-1024)*SIN(EchelleFPAparam!$AC$3)*EchelleFPAparam!$C$3/EchelleFPAparam!$E$3))</f>
        <v>949.54896404182693</v>
      </c>
      <c r="CX7" s="26">
        <f>(EchelleFPAparam!$S$3/($U7+K$53)*COS((AP7-EchelleFPAparam!$AE3)*EchelleFPAparam!$C$3/EchelleFPAparam!$E$3))*(SIN('Standard Settings'!$F2)+SIN('Standard Settings'!$F2+EchelleFPAparam!$M$3+(EchelleFPAparam!$F$3*EchelleFPAparam!$B$6)*COS(EchelleFPAparam!$AC$3)-(AP7-1024)*SIN(EchelleFPAparam!$AC$3)*EchelleFPAparam!$C$3/EchelleFPAparam!$E$3))</f>
        <v>933.40403345264565</v>
      </c>
      <c r="CY7" s="26">
        <f>(EchelleFPAparam!$S$3/($U7+B$53)*COS((AG7-EchelleFPAparam!$AE3)*EchelleFPAparam!$C$3/EchelleFPAparam!$E$3))*(SIN('Standard Settings'!$F2)+SIN('Standard Settings'!$F2+EchelleFPAparam!$M$3+EchelleFPAparam!$G$3*EchelleFPAparam!$B$6*COS(EchelleFPAparam!$AC$3)-(AG7-1024)*SIN(EchelleFPAparam!$AC$3)*EchelleFPAparam!$C$3/EchelleFPAparam!$E$3))</f>
        <v>1105.6597725771644</v>
      </c>
      <c r="CZ7" s="26">
        <f>(EchelleFPAparam!$S$3/($U7+C$53)*COS((AH7-EchelleFPAparam!$AE3)*EchelleFPAparam!$C$3/EchelleFPAparam!$E$3))*(SIN('Standard Settings'!$F2)+SIN('Standard Settings'!$F2+EchelleFPAparam!$M$3+EchelleFPAparam!$G$3*EchelleFPAparam!$B$6*COS(EchelleFPAparam!$AC$3)-(AH7-1024)*SIN(EchelleFPAparam!$AC$3)*EchelleFPAparam!$C$3/EchelleFPAparam!$E$3))</f>
        <v>1084.4594524590698</v>
      </c>
      <c r="DA7" s="26">
        <f>(EchelleFPAparam!$S$3/($U7+D$53)*COS((AI7-EchelleFPAparam!$AE3)*EchelleFPAparam!$C$3/EchelleFPAparam!$E$3))*(SIN('Standard Settings'!$F2)+SIN('Standard Settings'!$F2+EchelleFPAparam!$M$3+EchelleFPAparam!$G$3*EchelleFPAparam!$B$6*COS(EchelleFPAparam!$AC$3)-(AI7-1024)*SIN(EchelleFPAparam!$AC$3)*EchelleFPAparam!$C$3/EchelleFPAparam!$E$3))</f>
        <v>1064.0481350914552</v>
      </c>
      <c r="DB7" s="26">
        <f>(EchelleFPAparam!$S$3/($U7+E$53)*COS((AJ7-EchelleFPAparam!$AE3)*EchelleFPAparam!$C$3/EchelleFPAparam!$E$3))*(SIN('Standard Settings'!$F2)+SIN('Standard Settings'!$F2+EchelleFPAparam!$M$3+EchelleFPAparam!$G$3*EchelleFPAparam!$B$6*COS(EchelleFPAparam!$AC$3)-(AJ7-1024)*SIN(EchelleFPAparam!$AC$3)*EchelleFPAparam!$C$3/EchelleFPAparam!$E$3))</f>
        <v>1044.3832028379063</v>
      </c>
      <c r="DC7" s="26">
        <f>(EchelleFPAparam!$S$3/($U7+F$53)*COS((AK7-EchelleFPAparam!$AE3)*EchelleFPAparam!$C$3/EchelleFPAparam!$E$3))*(SIN('Standard Settings'!$F2)+SIN('Standard Settings'!$F2+EchelleFPAparam!$M$3+EchelleFPAparam!$G$3*EchelleFPAparam!$B$6*COS(EchelleFPAparam!$AC$3)-(AK7-1024)*SIN(EchelleFPAparam!$AC$3)*EchelleFPAparam!$C$3/EchelleFPAparam!$E$3))</f>
        <v>1025.4249683429466</v>
      </c>
      <c r="DD7" s="26">
        <f>(EchelleFPAparam!$S$3/($U7+G$53)*COS((AL7-EchelleFPAparam!$AE3)*EchelleFPAparam!$C$3/EchelleFPAparam!$E$3))*(SIN('Standard Settings'!$F2)+SIN('Standard Settings'!$F2+EchelleFPAparam!$M$3+EchelleFPAparam!$G$3*EchelleFPAparam!$B$6*COS(EchelleFPAparam!$AC$3)-(AL7-1024)*SIN(EchelleFPAparam!$AC$3)*EchelleFPAparam!$C$3/EchelleFPAparam!$E$3))</f>
        <v>1007.1363483286783</v>
      </c>
      <c r="DE7" s="26">
        <f>(EchelleFPAparam!$S$3/($U7+H$53)*COS((AM7-EchelleFPAparam!$AE3)*EchelleFPAparam!$C$3/EchelleFPAparam!$E$3))*(SIN('Standard Settings'!$F2)+SIN('Standard Settings'!$F2+EchelleFPAparam!$M$3+EchelleFPAparam!$G$3*EchelleFPAparam!$B$6*COS(EchelleFPAparam!$AC$3)-(AM7-1024)*SIN(EchelleFPAparam!$AC$3)*EchelleFPAparam!$C$3/EchelleFPAparam!$E$3))</f>
        <v>989.48302064268705</v>
      </c>
      <c r="DF7" s="26">
        <f>(EchelleFPAparam!$S$3/($U7+I$53)*COS((AN7-EchelleFPAparam!$AE3)*EchelleFPAparam!$C$3/EchelleFPAparam!$E$3))*(SIN('Standard Settings'!$F2)+SIN('Standard Settings'!$F2+EchelleFPAparam!$M$3+EchelleFPAparam!$G$3*EchelleFPAparam!$B$6*COS(EchelleFPAparam!$AC$3)-(AN7-1024)*SIN(EchelleFPAparam!$AC$3)*EchelleFPAparam!$C$3/EchelleFPAparam!$E$3))</f>
        <v>972.43277924244705</v>
      </c>
      <c r="DG7" s="26">
        <f>(EchelleFPAparam!$S$3/($U7+J$53)*COS((AO7-EchelleFPAparam!$AE3)*EchelleFPAparam!$C$3/EchelleFPAparam!$E$3))*(SIN('Standard Settings'!$F2)+SIN('Standard Settings'!$F2+EchelleFPAparam!$M$3+EchelleFPAparam!$G$3*EchelleFPAparam!$B$6*COS(EchelleFPAparam!$AC$3)-(AO7-1024)*SIN(EchelleFPAparam!$AC$3)*EchelleFPAparam!$C$3/EchelleFPAparam!$E$3))</f>
        <v>955.9555456188375</v>
      </c>
      <c r="DH7" s="26">
        <f>(EchelleFPAparam!$S$3/($U7+K$53)*COS((AP7-EchelleFPAparam!$AE3)*EchelleFPAparam!$C$3/EchelleFPAparam!$E$3))*(SIN('Standard Settings'!$F2)+SIN('Standard Settings'!$F2+EchelleFPAparam!$M$3+EchelleFPAparam!$G$3*EchelleFPAparam!$B$6*COS(EchelleFPAparam!$AC$3)-(AP7-1024)*SIN(EchelleFPAparam!$AC$3)*EchelleFPAparam!$C$3/EchelleFPAparam!$E$3))</f>
        <v>939.70945154290348</v>
      </c>
      <c r="DI7" s="26">
        <f>(EchelleFPAparam!$S$3/($U7+B$53)*COS((AQ7-EchelleFPAparam!$AE3)*EchelleFPAparam!$C$3/EchelleFPAparam!$E$3))*(SIN('Standard Settings'!$F2)+SIN('Standard Settings'!$F2+EchelleFPAparam!$M$3+EchelleFPAparam!$H$3*EchelleFPAparam!$B$6*COS(EchelleFPAparam!$AC$3)-(AQ7-1024)*SIN(EchelleFPAparam!$AC$3)*EchelleFPAparam!$C$3/EchelleFPAparam!$E$3))</f>
        <v>1106.1595195401646</v>
      </c>
      <c r="DJ7" s="26">
        <f>(EchelleFPAparam!$S$3/($U7+C$53)*COS((AR7-EchelleFPAparam!$AE3)*EchelleFPAparam!$C$3/EchelleFPAparam!$E$3))*(SIN('Standard Settings'!$F2)+SIN('Standard Settings'!$F2+EchelleFPAparam!$M$3+EchelleFPAparam!$H$3*EchelleFPAparam!$B$6*COS(EchelleFPAparam!$AC$3)-(AR7-1024)*SIN(EchelleFPAparam!$AC$3)*EchelleFPAparam!$C$3/EchelleFPAparam!$E$3))</f>
        <v>1084.9513019325341</v>
      </c>
      <c r="DK7" s="26">
        <f>(EchelleFPAparam!$S$3/($U7+D$53)*COS((AS7-EchelleFPAparam!$AE3)*EchelleFPAparam!$C$3/EchelleFPAparam!$E$3))*(SIN('Standard Settings'!$F2)+SIN('Standard Settings'!$F2+EchelleFPAparam!$M$3+EchelleFPAparam!$H$3*EchelleFPAparam!$B$6*COS(EchelleFPAparam!$AC$3)-(AS7-1024)*SIN(EchelleFPAparam!$AC$3)*EchelleFPAparam!$C$3/EchelleFPAparam!$E$3))</f>
        <v>1064.5322836460452</v>
      </c>
      <c r="DL7" s="26">
        <f>(EchelleFPAparam!$S$3/($U7+E$53)*COS((AT7-EchelleFPAparam!$AE3)*EchelleFPAparam!$C$3/EchelleFPAparam!$E$3))*(SIN('Standard Settings'!$F2)+SIN('Standard Settings'!$F2+EchelleFPAparam!$M$3+EchelleFPAparam!$H$3*EchelleFPAparam!$B$6*COS(EchelleFPAparam!$AC$3)-(AT7-1024)*SIN(EchelleFPAparam!$AC$3)*EchelleFPAparam!$C$3/EchelleFPAparam!$E$3))</f>
        <v>1044.8597009745367</v>
      </c>
      <c r="DM7" s="26">
        <f>(EchelleFPAparam!$S$3/($U7+F$53)*COS((AU7-EchelleFPAparam!$AE3)*EchelleFPAparam!$C$3/EchelleFPAparam!$E$3))*(SIN('Standard Settings'!$F2)+SIN('Standard Settings'!$F2+EchelleFPAparam!$M$3+EchelleFPAparam!$H$3*EchelleFPAparam!$B$6*COS(EchelleFPAparam!$AC$3)-(AU7-1024)*SIN(EchelleFPAparam!$AC$3)*EchelleFPAparam!$C$3/EchelleFPAparam!$E$3))</f>
        <v>1025.8938837754661</v>
      </c>
      <c r="DN7" s="26">
        <f>(EchelleFPAparam!$S$3/($U7+G$53)*COS((AV7-EchelleFPAparam!$AE3)*EchelleFPAparam!$C$3/EchelleFPAparam!$E$3))*(SIN('Standard Settings'!$F2)+SIN('Standard Settings'!$F2+EchelleFPAparam!$M$3+EchelleFPAparam!$H$3*EchelleFPAparam!$B$6*COS(EchelleFPAparam!$AC$3)-(AV7-1024)*SIN(EchelleFPAparam!$AC$3)*EchelleFPAparam!$C$3/EchelleFPAparam!$E$3))</f>
        <v>1007.5978696638388</v>
      </c>
      <c r="DO7" s="26">
        <f>(EchelleFPAparam!$S$3/($U7+H$53)*COS((AW7-EchelleFPAparam!$AE3)*EchelleFPAparam!$C$3/EchelleFPAparam!$E$3))*(SIN('Standard Settings'!$F2)+SIN('Standard Settings'!$F2+EchelleFPAparam!$M$3+EchelleFPAparam!$H$3*EchelleFPAparam!$B$6*COS(EchelleFPAparam!$AC$3)-(AW7-1024)*SIN(EchelleFPAparam!$AC$3)*EchelleFPAparam!$C$3/EchelleFPAparam!$E$3))</f>
        <v>989.93718042921205</v>
      </c>
      <c r="DP7" s="26">
        <f>(EchelleFPAparam!$S$3/($U7+I$53)*COS((AX7-EchelleFPAparam!$AE3)*EchelleFPAparam!$C$3/EchelleFPAparam!$E$3))*(SIN('Standard Settings'!$F2)+SIN('Standard Settings'!$F2+EchelleFPAparam!$M$3+EchelleFPAparam!$H$3*EchelleFPAparam!$B$6*COS(EchelleFPAparam!$AC$3)-(AX7-1024)*SIN(EchelleFPAparam!$AC$3)*EchelleFPAparam!$C$3/EchelleFPAparam!$E$3))</f>
        <v>972.87979077527075</v>
      </c>
      <c r="DQ7" s="26">
        <f>(EchelleFPAparam!$S$3/($U7+J$53)*COS((AY7-EchelleFPAparam!$AE3)*EchelleFPAparam!$C$3/EchelleFPAparam!$E$3))*(SIN('Standard Settings'!$F2)+SIN('Standard Settings'!$F2+EchelleFPAparam!$M$3+EchelleFPAparam!$H$3*EchelleFPAparam!$B$6*COS(EchelleFPAparam!$AC$3)-(AY7-1024)*SIN(EchelleFPAparam!$AC$3)*EchelleFPAparam!$C$3/EchelleFPAparam!$E$3))</f>
        <v>956.39573736869295</v>
      </c>
      <c r="DR7" s="26">
        <f>(EchelleFPAparam!$S$3/($U7+K$53)*COS((AZ7-EchelleFPAparam!$AE3)*EchelleFPAparam!$C$3/EchelleFPAparam!$E$3))*(SIN('Standard Settings'!$F2)+SIN('Standard Settings'!$F2+EchelleFPAparam!$M$3+EchelleFPAparam!$H$3*EchelleFPAparam!$B$6*COS(EchelleFPAparam!$AC$3)-(AZ7-1024)*SIN(EchelleFPAparam!$AC$3)*EchelleFPAparam!$C$3/EchelleFPAparam!$E$3))</f>
        <v>940.14281870098398</v>
      </c>
      <c r="DS7" s="26">
        <f>(EchelleFPAparam!$S$3/($U7+B$53)*COS((AQ7-EchelleFPAparam!$AE3)*EchelleFPAparam!$C$3/EchelleFPAparam!$E$3))*(SIN('Standard Settings'!$F2)+SIN('Standard Settings'!$F2+EchelleFPAparam!$M$3+EchelleFPAparam!$I$3*EchelleFPAparam!$B$6*COS(EchelleFPAparam!$AC$3)-(AQ7-1024)*SIN(EchelleFPAparam!$AC$3)*EchelleFPAparam!$C$3/EchelleFPAparam!$E$3))</f>
        <v>1113.2243878538779</v>
      </c>
      <c r="DT7" s="26">
        <f>(EchelleFPAparam!$S$3/($U7+C$53)*COS((AR7-EchelleFPAparam!$AE3)*EchelleFPAparam!$C$3/EchelleFPAparam!$E$3))*(SIN('Standard Settings'!$F2)+SIN('Standard Settings'!$F2+EchelleFPAparam!$M$3+EchelleFPAparam!$I$3*EchelleFPAparam!$B$6*COS(EchelleFPAparam!$AC$3)-(AR7-1024)*SIN(EchelleFPAparam!$AC$3)*EchelleFPAparam!$C$3/EchelleFPAparam!$E$3))</f>
        <v>1091.879664855752</v>
      </c>
      <c r="DU7" s="26">
        <f>(EchelleFPAparam!$S$3/($U7+D$53)*COS((AS7-EchelleFPAparam!$AE3)*EchelleFPAparam!$C$3/EchelleFPAparam!$E$3))*(SIN('Standard Settings'!$F2)+SIN('Standard Settings'!$F2+EchelleFPAparam!$M$3+EchelleFPAparam!$I$3*EchelleFPAparam!$B$6*COS(EchelleFPAparam!$AC$3)-(AS7-1024)*SIN(EchelleFPAparam!$AC$3)*EchelleFPAparam!$C$3/EchelleFPAparam!$E$3))</f>
        <v>1071.3292634175873</v>
      </c>
      <c r="DV7" s="26">
        <f>(EchelleFPAparam!$S$3/($U7+E$53)*COS((AT7-EchelleFPAparam!$AE3)*EchelleFPAparam!$C$3/EchelleFPAparam!$E$3))*(SIN('Standard Settings'!$F2)+SIN('Standard Settings'!$F2+EchelleFPAparam!$M$3+EchelleFPAparam!$I$3*EchelleFPAparam!$B$6*COS(EchelleFPAparam!$AC$3)-(AT7-1024)*SIN(EchelleFPAparam!$AC$3)*EchelleFPAparam!$C$3/EchelleFPAparam!$E$3))</f>
        <v>1051.53014137591</v>
      </c>
      <c r="DW7" s="26">
        <f>(EchelleFPAparam!$S$3/($U7+F$53)*COS((AU7-EchelleFPAparam!$AE3)*EchelleFPAparam!$C$3/EchelleFPAparam!$E$3))*(SIN('Standard Settings'!$F2)+SIN('Standard Settings'!$F2+EchelleFPAparam!$M$3+EchelleFPAparam!$I$3*EchelleFPAparam!$B$6*COS(EchelleFPAparam!$AC$3)-(AU7-1024)*SIN(EchelleFPAparam!$AC$3)*EchelleFPAparam!$C$3/EchelleFPAparam!$E$3))</f>
        <v>1032.4423686537004</v>
      </c>
      <c r="DX7" s="26">
        <f>(EchelleFPAparam!$S$3/($U7+G$53)*COS((AV7-EchelleFPAparam!$AE3)*EchelleFPAparam!$C$3/EchelleFPAparam!$E$3))*(SIN('Standard Settings'!$F2)+SIN('Standard Settings'!$F2+EchelleFPAparam!$M$3+EchelleFPAparam!$I$3*EchelleFPAparam!$B$6*COS(EchelleFPAparam!$AC$3)-(AV7-1024)*SIN(EchelleFPAparam!$AC$3)*EchelleFPAparam!$C$3/EchelleFPAparam!$E$3))</f>
        <v>1014.0287412524882</v>
      </c>
      <c r="DY7" s="26">
        <f>(EchelleFPAparam!$S$3/($U7+H$53)*COS((AW7-EchelleFPAparam!$AE3)*EchelleFPAparam!$C$3/EchelleFPAparam!$E$3))*(SIN('Standard Settings'!$F2)+SIN('Standard Settings'!$F2+EchelleFPAparam!$M$3+EchelleFPAparam!$I$3*EchelleFPAparam!$B$6*COS(EchelleFPAparam!$AC$3)-(AW7-1024)*SIN(EchelleFPAparam!$AC$3)*EchelleFPAparam!$C$3/EchelleFPAparam!$E$3))</f>
        <v>996.25455690904687</v>
      </c>
      <c r="DZ7" s="26">
        <f>(EchelleFPAparam!$S$3/($U7+I$53)*COS((AX7-EchelleFPAparam!$AE3)*EchelleFPAparam!$C$3/EchelleFPAparam!$E$3))*(SIN('Standard Settings'!$F2)+SIN('Standard Settings'!$F2+EchelleFPAparam!$M$3+EchelleFPAparam!$I$3*EchelleFPAparam!$B$6*COS(EchelleFPAparam!$AC$3)-(AX7-1024)*SIN(EchelleFPAparam!$AC$3)*EchelleFPAparam!$C$3/EchelleFPAparam!$E$3))</f>
        <v>979.08757102933237</v>
      </c>
      <c r="EA7" s="26">
        <f>(EchelleFPAparam!$S$3/($U7+J$53)*COS((AY7-EchelleFPAparam!$AE3)*EchelleFPAparam!$C$3/EchelleFPAparam!$E$3))*(SIN('Standard Settings'!$F2)+SIN('Standard Settings'!$F2+EchelleFPAparam!$M$3+EchelleFPAparam!$I$3*EchelleFPAparam!$B$6*COS(EchelleFPAparam!$AC$3)-(AY7-1024)*SIN(EchelleFPAparam!$AC$3)*EchelleFPAparam!$C$3/EchelleFPAparam!$E$3))</f>
        <v>962.4975501013879</v>
      </c>
      <c r="EB7" s="26">
        <f>(EchelleFPAparam!$S$3/($U7+K$53)*COS((AZ7-EchelleFPAparam!$AE3)*EchelleFPAparam!$C$3/EchelleFPAparam!$E$3))*(SIN('Standard Settings'!$F2)+SIN('Standard Settings'!$F2+EchelleFPAparam!$M$3+EchelleFPAparam!$I$3*COS(EchelleFPAparam!$AC$3)-(AZ7-1024)*SIN(EchelleFPAparam!$AC$3)*EchelleFPAparam!$C$3/EchelleFPAparam!$E$3))</f>
        <v>946.11962373003496</v>
      </c>
      <c r="EC7" s="26">
        <f>(EchelleFPAparam!$S$3/($U7+B$53)*COS((BA7-EchelleFPAparam!$AE3)*EchelleFPAparam!$C$3/EchelleFPAparam!$E$3))*(SIN('Standard Settings'!$F2)+SIN('Standard Settings'!$F2+EchelleFPAparam!$M$3+EchelleFPAparam!$J$3*EchelleFPAparam!$B$6*COS(EchelleFPAparam!$AC$3)-(BA7-1024)*SIN(EchelleFPAparam!$AC$3)*EchelleFPAparam!$C$3/EchelleFPAparam!$E$3))</f>
        <v>1113.7133060919184</v>
      </c>
      <c r="ED7" s="26">
        <f>(EchelleFPAparam!$S$3/($U7+C$53)*COS((BB7-EchelleFPAparam!$AE3)*EchelleFPAparam!$C$3/EchelleFPAparam!$E$3))*(SIN('Standard Settings'!$F2)+SIN('Standard Settings'!$F2+EchelleFPAparam!$M$3+EchelleFPAparam!$J$3*EchelleFPAparam!$B$6*COS(EchelleFPAparam!$AC$3)-(BB7-1024)*SIN(EchelleFPAparam!$AC$3)*EchelleFPAparam!$C$3/EchelleFPAparam!$E$3))</f>
        <v>1092.3612082498805</v>
      </c>
      <c r="EE7" s="26">
        <f>(EchelleFPAparam!$S$3/($U7+D$53)*COS((BC7-EchelleFPAparam!$AE3)*EchelleFPAparam!$C$3/EchelleFPAparam!$E$3))*(SIN('Standard Settings'!$F2)+SIN('Standard Settings'!$F2+EchelleFPAparam!$M$3+EchelleFPAparam!$J$3*EchelleFPAparam!$B$6*COS(EchelleFPAparam!$AC$3)-(BC7-1024)*SIN(EchelleFPAparam!$AC$3)*EchelleFPAparam!$C$3/EchelleFPAparam!$E$3))</f>
        <v>1071.8032336966332</v>
      </c>
      <c r="EF7" s="26">
        <f>(EchelleFPAparam!$S$3/($U7+E$53)*COS((BD7-EchelleFPAparam!$AE3)*EchelleFPAparam!$C$3/EchelleFPAparam!$E$3))*(SIN('Standard Settings'!$F2)+SIN('Standard Settings'!$F2+EchelleFPAparam!$M$3+EchelleFPAparam!$J$3*EchelleFPAparam!$B$6*COS(EchelleFPAparam!$AC$3)-(BD7-1024)*SIN(EchelleFPAparam!$AC$3)*EchelleFPAparam!$C$3/EchelleFPAparam!$E$3))</f>
        <v>1051.9965432092488</v>
      </c>
      <c r="EG7" s="26">
        <f>(EchelleFPAparam!$S$3/($U7+F$53)*COS((BE7-EchelleFPAparam!$AE3)*EchelleFPAparam!$C$3/EchelleFPAparam!$E$3))*(SIN('Standard Settings'!$F2)+SIN('Standard Settings'!$F2+EchelleFPAparam!$M$3+EchelleFPAparam!$J$3*EchelleFPAparam!$B$6*COS(EchelleFPAparam!$AC$3)-(BE7-1024)*SIN(EchelleFPAparam!$AC$3)*EchelleFPAparam!$C$3/EchelleFPAparam!$E$3))</f>
        <v>1032.9013593655823</v>
      </c>
      <c r="EH7" s="26">
        <f>(EchelleFPAparam!$S$3/($U7+G$53)*COS((BF7-EchelleFPAparam!$AE3)*EchelleFPAparam!$C$3/EchelleFPAparam!$E$3))*(SIN('Standard Settings'!$F2)+SIN('Standard Settings'!$F2+EchelleFPAparam!$M$3+EchelleFPAparam!$J$3*EchelleFPAparam!$B$6*COS(EchelleFPAparam!$AC$3)-(BF7-1024)*SIN(EchelleFPAparam!$AC$3)*EchelleFPAparam!$C$3/EchelleFPAparam!$E$3))</f>
        <v>1014.4804984939265</v>
      </c>
      <c r="EI7" s="26">
        <f>(EchelleFPAparam!$S$3/($U7+H$53)*COS((BG7-EchelleFPAparam!$AE3)*EchelleFPAparam!$C$3/EchelleFPAparam!$E$3))*(SIN('Standard Settings'!$F2)+SIN('Standard Settings'!$F2+EchelleFPAparam!$M$3+EchelleFPAparam!$J$3*EchelleFPAparam!$B$6*COS(EchelleFPAparam!$AC$3)-(BG7-1024)*SIN(EchelleFPAparam!$AC$3)*EchelleFPAparam!$C$3/EchelleFPAparam!$E$3))</f>
        <v>996.69915263202643</v>
      </c>
      <c r="EJ7" s="26">
        <f>(EchelleFPAparam!$S$3/($U7+I$53)*COS((BH7-EchelleFPAparam!$AE3)*EchelleFPAparam!$C$3/EchelleFPAparam!$E$3))*(SIN('Standard Settings'!$F2)+SIN('Standard Settings'!$F2+EchelleFPAparam!$M$3+EchelleFPAparam!$J$3*EchelleFPAparam!$B$6*COS(EchelleFPAparam!$AC$3)-(BH7-1024)*SIN(EchelleFPAparam!$AC$3)*EchelleFPAparam!$C$3/EchelleFPAparam!$E$3))</f>
        <v>979.52503872336331</v>
      </c>
      <c r="EK7" s="26">
        <f>(EchelleFPAparam!$S$3/($U7+J$53)*COS((BI7-EchelleFPAparam!$AE3)*EchelleFPAparam!$C$3/EchelleFPAparam!$E$3))*(SIN('Standard Settings'!$F2)+SIN('Standard Settings'!$F2+EchelleFPAparam!$M$3+EchelleFPAparam!$J$3*EchelleFPAparam!$B$6*COS(EchelleFPAparam!$AC$3)-(BI7-1024)*SIN(EchelleFPAparam!$AC$3)*EchelleFPAparam!$C$3/EchelleFPAparam!$E$3))</f>
        <v>962.92796431855743</v>
      </c>
      <c r="EL7" s="26">
        <f>(EchelleFPAparam!$S$3/($U7+K$53)*COS((BJ7-EchelleFPAparam!$AE3)*EchelleFPAparam!$C$3/EchelleFPAparam!$E$3))*(SIN('Standard Settings'!$F2)+SIN('Standard Settings'!$F2+EchelleFPAparam!$M$3+EchelleFPAparam!$J$3*EchelleFPAparam!$B$6*COS(EchelleFPAparam!$AC$3)-(BJ7-1024)*SIN(EchelleFPAparam!$AC$3)*EchelleFPAparam!$C$3/EchelleFPAparam!$E$3))</f>
        <v>946.57267991135677</v>
      </c>
      <c r="EM7" s="26">
        <f>(EchelleFPAparam!$S$3/($U7+B$53)*COS((BA7-EchelleFPAparam!$AE3)*EchelleFPAparam!$C$3/EchelleFPAparam!$E$3))*(SIN('Standard Settings'!$F2)+SIN('Standard Settings'!$F2+EchelleFPAparam!$M$3+EchelleFPAparam!$K$3*EchelleFPAparam!$B$6*COS(EchelleFPAparam!$AC$3)-(BA7-1024)*SIN(EchelleFPAparam!$AC$3)*EchelleFPAparam!$C$3/EchelleFPAparam!$E$3))</f>
        <v>1120.4201890183376</v>
      </c>
      <c r="EN7" s="26">
        <f>(EchelleFPAparam!$S$3/($U7+C$53)*COS((BB7-EchelleFPAparam!$AE3)*EchelleFPAparam!$C$3/EchelleFPAparam!$E$3))*(SIN('Standard Settings'!$F2)+SIN('Standard Settings'!$F2+EchelleFPAparam!$M$3+EchelleFPAparam!$K$3*EchelleFPAparam!$B$6*COS(EchelleFPAparam!$AC$3)-(BB7-1024)*SIN(EchelleFPAparam!$AC$3)*EchelleFPAparam!$C$3/EchelleFPAparam!$E$3))</f>
        <v>1098.9384426119173</v>
      </c>
      <c r="EO7" s="26">
        <f>(EchelleFPAparam!$S$3/($U7+D$53)*COS((BC7-EchelleFPAparam!$AE3)*EchelleFPAparam!$C$3/EchelleFPAparam!$E$3))*(SIN('Standard Settings'!$F2)+SIN('Standard Settings'!$F2+EchelleFPAparam!$M$3+EchelleFPAparam!$K$3*EchelleFPAparam!$B$6*COS(EchelleFPAparam!$AC$3)-(BC7-1024)*SIN(EchelleFPAparam!$AC$3)*EchelleFPAparam!$C$3/EchelleFPAparam!$E$3))</f>
        <v>1078.2556880437903</v>
      </c>
      <c r="EP7" s="26">
        <f>(EchelleFPAparam!$S$3/($U7+E$53)*COS((BD7-EchelleFPAparam!$AE3)*EchelleFPAparam!$C$3/EchelleFPAparam!$E$3))*(SIN('Standard Settings'!$F2)+SIN('Standard Settings'!$F2+EchelleFPAparam!$M$3+EchelleFPAparam!$K$3*EchelleFPAparam!$B$6*COS(EchelleFPAparam!$AC$3)-(BD7-1024)*SIN(EchelleFPAparam!$AC$3)*EchelleFPAparam!$C$3/EchelleFPAparam!$E$3))</f>
        <v>1058.3288205961576</v>
      </c>
      <c r="EQ7" s="26">
        <f>(EchelleFPAparam!$S$3/($U7+F$53)*COS((BE7-EchelleFPAparam!$AE3)*EchelleFPAparam!$C$3/EchelleFPAparam!$E$3))*(SIN('Standard Settings'!$F2)+SIN('Standard Settings'!$F2+EchelleFPAparam!$M$3+EchelleFPAparam!$K$3*EchelleFPAparam!$B$6*COS(EchelleFPAparam!$AC$3)-(BE7-1024)*SIN(EchelleFPAparam!$AC$3)*EchelleFPAparam!$C$3/EchelleFPAparam!$E$3))</f>
        <v>1039.1178137363249</v>
      </c>
      <c r="ER7" s="26">
        <f>(EchelleFPAparam!$S$3/($U7+G$53)*COS((BF7-EchelleFPAparam!$AE3)*EchelleFPAparam!$C$3/EchelleFPAparam!$E$3))*(SIN('Standard Settings'!$F2)+SIN('Standard Settings'!$F2+EchelleFPAparam!$M$3+EchelleFPAparam!$K$3*EchelleFPAparam!$B$6*COS(EchelleFPAparam!$AC$3)-(BF7-1024)*SIN(EchelleFPAparam!$AC$3)*EchelleFPAparam!$C$3/EchelleFPAparam!$E$3))</f>
        <v>1020.5852527882798</v>
      </c>
      <c r="ES7" s="26">
        <f>(EchelleFPAparam!$S$3/($U7+H$53)*COS((BG7-EchelleFPAparam!$AE3)*EchelleFPAparam!$C$3/EchelleFPAparam!$E$3))*(SIN('Standard Settings'!$F2)+SIN('Standard Settings'!$F2+EchelleFPAparam!$M$3+EchelleFPAparam!$K$3*EchelleFPAparam!$B$6*COS(EchelleFPAparam!$AC$3)-(BG7-1024)*SIN(EchelleFPAparam!$AC$3)*EchelleFPAparam!$C$3/EchelleFPAparam!$E$3))</f>
        <v>1002.6961194559165</v>
      </c>
      <c r="ET7" s="26">
        <f>(EchelleFPAparam!$S$3/($U7+I$53)*COS((BH7-EchelleFPAparam!$AE3)*EchelleFPAparam!$C$3/EchelleFPAparam!$E$3))*(SIN('Standard Settings'!$F2)+SIN('Standard Settings'!$F2+EchelleFPAparam!$M$3+EchelleFPAparam!$K$3*EchelleFPAparam!$B$6*COS(EchelleFPAparam!$AC$3)-(BH7-1024)*SIN(EchelleFPAparam!$AC$3)*EchelleFPAparam!$C$3/EchelleFPAparam!$E$3))</f>
        <v>985.41792770030918</v>
      </c>
      <c r="EU7" s="26">
        <f>(EchelleFPAparam!$S$3/($U7+J$53)*COS((BI7-EchelleFPAparam!$AE3)*EchelleFPAparam!$C$3/EchelleFPAparam!$E$3))*(SIN('Standard Settings'!$F2)+SIN('Standard Settings'!$F2+EchelleFPAparam!$M$3+EchelleFPAparam!$K$3*EchelleFPAparam!$B$6*COS(EchelleFPAparam!$AC$3)-(BI7-1024)*SIN(EchelleFPAparam!$AC$3)*EchelleFPAparam!$C$3/EchelleFPAparam!$E$3))</f>
        <v>968.72027341851822</v>
      </c>
      <c r="EV7" s="26">
        <f>(EchelleFPAparam!$S$3/($U7+K$53)*COS((BJ7-EchelleFPAparam!$AE3)*EchelleFPAparam!$C$3/EchelleFPAparam!$E$3))*(SIN('Standard Settings'!$F2)+SIN('Standard Settings'!$F2+EchelleFPAparam!$M$3+EchelleFPAparam!$K$3*EchelleFPAparam!$B$6*COS(EchelleFPAparam!$AC$3)-(BJ7-1024)*SIN(EchelleFPAparam!$AC$3)*EchelleFPAparam!$C$3/EchelleFPAparam!$E$3))</f>
        <v>952.27419314750841</v>
      </c>
      <c r="EW7" s="60">
        <f>CW7</f>
        <v>949.54896404182693</v>
      </c>
      <c r="EX7" s="60">
        <f t="shared" ref="EX7:EX15" si="21">EM7</f>
        <v>1120.4201890183376</v>
      </c>
      <c r="EY7" s="90">
        <v>0</v>
      </c>
      <c r="EZ7" s="90">
        <v>0</v>
      </c>
      <c r="FA7" s="50">
        <v>5000</v>
      </c>
      <c r="FB7" s="50">
        <v>5000</v>
      </c>
      <c r="FC7" s="50">
        <v>5000</v>
      </c>
      <c r="FD7" s="50">
        <v>500</v>
      </c>
      <c r="FE7" s="95">
        <v>100</v>
      </c>
      <c r="FF7" s="50">
        <v>5000</v>
      </c>
      <c r="FG7" s="50">
        <v>1000</v>
      </c>
      <c r="FH7" s="50">
        <f t="shared" ref="FH7:FM7" si="22">FB7/4</f>
        <v>1250</v>
      </c>
      <c r="FI7" s="50">
        <f t="shared" si="22"/>
        <v>1250</v>
      </c>
      <c r="FJ7" s="50">
        <f t="shared" si="22"/>
        <v>125</v>
      </c>
      <c r="FK7" s="95">
        <f t="shared" si="22"/>
        <v>25</v>
      </c>
      <c r="FL7" s="50">
        <f t="shared" si="22"/>
        <v>1250</v>
      </c>
      <c r="FM7" s="50">
        <f t="shared" si="22"/>
        <v>250</v>
      </c>
      <c r="FN7" s="50">
        <v>500</v>
      </c>
      <c r="FO7" s="91">
        <f>1/(F7*EchelleFPAparam!$Q$3)</f>
        <v>-11952.588191858466</v>
      </c>
      <c r="FP7" s="91">
        <f t="shared" ref="FP7:FP35" si="23">E7*FO7</f>
        <v>-38.218429213939416</v>
      </c>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c r="IQ7" s="50"/>
      <c r="IR7" s="50"/>
      <c r="IS7" s="50"/>
      <c r="IT7" s="50"/>
      <c r="IU7" s="50"/>
      <c r="IV7" s="50"/>
      <c r="IW7" s="50"/>
      <c r="IX7" s="50"/>
      <c r="IY7" s="50"/>
      <c r="IZ7" s="50"/>
      <c r="JA7" s="50"/>
      <c r="JB7" s="50"/>
      <c r="JC7" s="50"/>
      <c r="JD7" s="50"/>
      <c r="JE7" s="50"/>
      <c r="JF7" s="50"/>
      <c r="JG7" s="50"/>
      <c r="JH7" s="50"/>
      <c r="JI7" s="50"/>
      <c r="JJ7" s="50"/>
      <c r="JK7" s="50"/>
      <c r="JL7" s="50"/>
      <c r="JM7" s="50"/>
      <c r="JN7" s="50"/>
      <c r="JO7" s="50"/>
      <c r="JP7" s="50"/>
      <c r="JQ7" s="50"/>
      <c r="JR7" s="50"/>
      <c r="JS7" s="50"/>
      <c r="JT7" s="50"/>
      <c r="JU7" s="50"/>
      <c r="JV7" s="50"/>
      <c r="JW7" s="52">
        <f t="shared" ref="JW7:JW35" si="24">F7/E7</f>
        <v>2747.0222821750108</v>
      </c>
      <c r="JX7" s="27">
        <f t="shared" ref="JX7:JX35" si="25">B7/E7</f>
        <v>321877.80329731351</v>
      </c>
      <c r="JY7" s="108">
        <f>JW7*EchelleFPAparam!$Q$3</f>
        <v>-2.6165387237716976E-2</v>
      </c>
    </row>
    <row r="8" spans="1:315" x14ac:dyDescent="0.2">
      <c r="A8" s="53">
        <f>A7+1</f>
        <v>2</v>
      </c>
      <c r="B8" s="97">
        <f t="shared" si="0"/>
        <v>1027.5260792512256</v>
      </c>
      <c r="C8" s="27" t="str">
        <f>'Standard Settings'!B3</f>
        <v>Y/2/2</v>
      </c>
      <c r="D8" s="27">
        <f>'Standard Settings'!H3</f>
        <v>55</v>
      </c>
      <c r="E8" s="19">
        <f t="shared" si="1"/>
        <v>3.2177384568218281E-3</v>
      </c>
      <c r="F8" s="18">
        <f>((EchelleFPAparam!$S$3/('crmcfgWLEN.txt'!$U8+F$53))*(SIN('Standard Settings'!$F3+0.0005)+SIN('Standard Settings'!$F3+0.0005+EchelleFPAparam!$M$3))-(EchelleFPAparam!$S$3/('crmcfgWLEN.txt'!$U8+F$53))*(SIN('Standard Settings'!$F3-0.0005)+SIN('Standard Settings'!$F3-0.0005+EchelleFPAparam!$M$3)))*1000*EchelleFPAparam!$O$3/180</f>
        <v>8.8432860059296665</v>
      </c>
      <c r="G8" s="20" t="str">
        <f>'Standard Settings'!C3</f>
        <v>Y</v>
      </c>
      <c r="H8" s="46"/>
      <c r="I8" s="59" t="s">
        <v>354</v>
      </c>
      <c r="J8" s="57"/>
      <c r="K8" s="27" t="str">
        <f>'Standard Settings'!$D3</f>
        <v>YJ</v>
      </c>
      <c r="L8" s="46"/>
      <c r="M8" s="12">
        <v>0</v>
      </c>
      <c r="N8" s="12">
        <v>0</v>
      </c>
      <c r="O8" s="27" t="str">
        <f>'Standard Settings'!$D3</f>
        <v>YJ</v>
      </c>
      <c r="P8" s="46"/>
      <c r="Q8" s="27">
        <f>'Standard Settings'!$E3</f>
        <v>65.355150000000009</v>
      </c>
      <c r="R8" s="107">
        <f>($Q8-EchelleFPAparam!$R$3)/EchelleFPAparam!$Q$3</f>
        <v>529999.99999999965</v>
      </c>
      <c r="S8" s="21">
        <f>'Standard Settings'!$G3</f>
        <v>51</v>
      </c>
      <c r="T8" s="21">
        <f>'Standard Settings'!$I3</f>
        <v>59</v>
      </c>
      <c r="U8" s="22">
        <f t="shared" si="2"/>
        <v>51</v>
      </c>
      <c r="V8" s="22">
        <f t="shared" ref="V8:V35" si="26">D8+5</f>
        <v>60</v>
      </c>
      <c r="W8" s="23">
        <f>(EchelleFPAparam!$S$3/('crmcfgWLEN.txt'!$U8+B$53))*(SIN('Standard Settings'!$F3)+SIN('Standard Settings'!$F3+EchelleFPAparam!$M$3))</f>
        <v>1108.116359976812</v>
      </c>
      <c r="X8" s="23">
        <f>(EchelleFPAparam!$S$3/('crmcfgWLEN.txt'!$U8+C$53))*(SIN('Standard Settings'!$F3)+SIN('Standard Settings'!$F3+EchelleFPAparam!$M$3))</f>
        <v>1086.8064299772579</v>
      </c>
      <c r="Y8" s="23">
        <f>(EchelleFPAparam!$S$3/('crmcfgWLEN.txt'!$U8+D$53))*(SIN('Standard Settings'!$F3)+SIN('Standard Settings'!$F3+EchelleFPAparam!$M$3))</f>
        <v>1066.3006482795738</v>
      </c>
      <c r="Z8" s="23">
        <f>(EchelleFPAparam!$S$3/('crmcfgWLEN.txt'!$U8+E$53))*(SIN('Standard Settings'!$F3)+SIN('Standard Settings'!$F3+EchelleFPAparam!$M$3))</f>
        <v>1046.5543399781002</v>
      </c>
      <c r="AA8" s="23">
        <f>(EchelleFPAparam!$S$3/('crmcfgWLEN.txt'!$U8+F$53))*(SIN('Standard Settings'!$F3)+SIN('Standard Settings'!$F3+EchelleFPAparam!$M$3))</f>
        <v>1027.5260792512256</v>
      </c>
      <c r="AB8" s="23">
        <f>(EchelleFPAparam!$S$3/('crmcfgWLEN.txt'!$U8+G$53))*(SIN('Standard Settings'!$F3)+SIN('Standard Settings'!$F3+EchelleFPAparam!$M$3))</f>
        <v>1009.1773992645966</v>
      </c>
      <c r="AC8" s="23">
        <f>(EchelleFPAparam!$S$3/('crmcfgWLEN.txt'!$U8+H$53))*(SIN('Standard Settings'!$F3)+SIN('Standard Settings'!$F3+EchelleFPAparam!$M$3))</f>
        <v>991.47253261083165</v>
      </c>
      <c r="AD8" s="23">
        <f>(EchelleFPAparam!$S$3/('crmcfgWLEN.txt'!$U8+I$53))*(SIN('Standard Settings'!$F3)+SIN('Standard Settings'!$F3+EchelleFPAparam!$M$3))</f>
        <v>974.37817860030009</v>
      </c>
      <c r="AE8" s="23">
        <f>(EchelleFPAparam!$S$3/('crmcfgWLEN.txt'!$U8+J$53))*(SIN('Standard Settings'!$F3)+SIN('Standard Settings'!$F3+EchelleFPAparam!$M$3))</f>
        <v>957.86329421724429</v>
      </c>
      <c r="AF8" s="23">
        <f>(EchelleFPAparam!$S$3/('crmcfgWLEN.txt'!$U8+K$53))*(SIN('Standard Settings'!$F3)+SIN('Standard Settings'!$F3+EchelleFPAparam!$M$3))</f>
        <v>941.89890598029001</v>
      </c>
      <c r="AG8" s="113">
        <v>306.49443254264798</v>
      </c>
      <c r="AH8" s="113">
        <v>549.70098814593098</v>
      </c>
      <c r="AI8" s="113">
        <v>782.49926459872995</v>
      </c>
      <c r="AJ8" s="113">
        <v>1005.72505779803</v>
      </c>
      <c r="AK8" s="113">
        <v>1220.21886273888</v>
      </c>
      <c r="AL8" s="113">
        <v>1425.3052009856699</v>
      </c>
      <c r="AM8" s="113">
        <v>1623.3277956924901</v>
      </c>
      <c r="AN8" s="113">
        <v>1814.8138193483401</v>
      </c>
      <c r="AO8" s="113">
        <v>2010</v>
      </c>
      <c r="AP8" s="113">
        <v>-100.1</v>
      </c>
      <c r="AQ8" s="113">
        <v>270.59358900778301</v>
      </c>
      <c r="AR8" s="113">
        <v>515.55160276073798</v>
      </c>
      <c r="AS8" s="113">
        <v>750.50539950732605</v>
      </c>
      <c r="AT8" s="113">
        <v>975.73591119923697</v>
      </c>
      <c r="AU8" s="113">
        <v>1191.6551813846199</v>
      </c>
      <c r="AV8" s="113">
        <v>1398.76017768675</v>
      </c>
      <c r="AW8" s="113">
        <v>1597.6080952063501</v>
      </c>
      <c r="AX8" s="113">
        <v>1790.64541389954</v>
      </c>
      <c r="AY8" s="113">
        <v>2000</v>
      </c>
      <c r="AZ8" s="113">
        <v>-100.1</v>
      </c>
      <c r="BA8" s="113">
        <v>235.64784094800501</v>
      </c>
      <c r="BB8" s="113">
        <v>483.57111556900099</v>
      </c>
      <c r="BC8" s="113">
        <v>720.77692677609502</v>
      </c>
      <c r="BD8" s="113">
        <v>947.583796787918</v>
      </c>
      <c r="BE8" s="113">
        <v>1165.48637035463</v>
      </c>
      <c r="BF8" s="113">
        <v>1375.1656404922501</v>
      </c>
      <c r="BG8" s="113">
        <v>1575.9548867323299</v>
      </c>
      <c r="BH8" s="113">
        <v>1769.5764478318599</v>
      </c>
      <c r="BI8" s="113">
        <v>1965</v>
      </c>
      <c r="BJ8" s="113">
        <v>-100.1</v>
      </c>
      <c r="BK8" s="24">
        <f>EchelleFPAparam!$S$3/('crmcfgWLEN.txt'!$U8+B$53)*(SIN(EchelleFPAparam!$T$3-EchelleFPAparam!$M$3/2)+SIN('Standard Settings'!$F3+EchelleFPAparam!$M$3))</f>
        <v>1108.1539101080989</v>
      </c>
      <c r="BL8" s="24">
        <f>EchelleFPAparam!$S$3/('crmcfgWLEN.txt'!$U8+C$53)*(SIN(EchelleFPAparam!$T$3-EchelleFPAparam!$M$3/2)+SIN('Standard Settings'!$F3+EchelleFPAparam!$M$3))</f>
        <v>1086.8432579906355</v>
      </c>
      <c r="BM8" s="24">
        <f>EchelleFPAparam!$S$3/('crmcfgWLEN.txt'!$U8+D$53)*(SIN(EchelleFPAparam!$T$3-EchelleFPAparam!$M$3/2)+SIN('Standard Settings'!$F3+EchelleFPAparam!$M$3))</f>
        <v>1066.3367814247742</v>
      </c>
      <c r="BN8" s="24">
        <f>EchelleFPAparam!$S$3/('crmcfgWLEN.txt'!$U8+E$53)*(SIN(EchelleFPAparam!$T$3-EchelleFPAparam!$M$3/2)+SIN('Standard Settings'!$F3+EchelleFPAparam!$M$3))</f>
        <v>1046.5898039909821</v>
      </c>
      <c r="BO8" s="24">
        <f>EchelleFPAparam!$S$3/('crmcfgWLEN.txt'!$U8+F$53)*(SIN(EchelleFPAparam!$T$3-EchelleFPAparam!$M$3/2)+SIN('Standard Settings'!$F3+EchelleFPAparam!$M$3))</f>
        <v>1027.5608984638734</v>
      </c>
      <c r="BP8" s="24">
        <f>EchelleFPAparam!$S$3/('crmcfgWLEN.txt'!$U8+G$53)*(SIN(EchelleFPAparam!$T$3-EchelleFPAparam!$M$3/2)+SIN('Standard Settings'!$F3+EchelleFPAparam!$M$3))</f>
        <v>1009.21159670559</v>
      </c>
      <c r="BQ8" s="24">
        <f>EchelleFPAparam!$S$3/('crmcfgWLEN.txt'!$U8+H$53)*(SIN(EchelleFPAparam!$T$3-EchelleFPAparam!$M$3/2)+SIN('Standard Settings'!$F3+EchelleFPAparam!$M$3))</f>
        <v>991.50613009671997</v>
      </c>
      <c r="BR8" s="24">
        <f>EchelleFPAparam!$S$3/('crmcfgWLEN.txt'!$U8+I$53)*(SIN(EchelleFPAparam!$T$3-EchelleFPAparam!$M$3/2)+SIN('Standard Settings'!$F3+EchelleFPAparam!$M$3))</f>
        <v>974.41119681919031</v>
      </c>
      <c r="BS8" s="24">
        <f>EchelleFPAparam!$S$3/('crmcfgWLEN.txt'!$U8+J$53)*(SIN(EchelleFPAparam!$T$3-EchelleFPAparam!$M$3/2)+SIN('Standard Settings'!$F3+EchelleFPAparam!$M$3))</f>
        <v>957.89575280530585</v>
      </c>
      <c r="BT8" s="24">
        <f>EchelleFPAparam!$S$3/('crmcfgWLEN.txt'!$U8+K$53)*(SIN(EchelleFPAparam!$T$3-EchelleFPAparam!$M$3/2)+SIN('Standard Settings'!$F3+EchelleFPAparam!$M$3))</f>
        <v>941.93082359188384</v>
      </c>
      <c r="BU8" s="25">
        <f>BK8*(($D8+B$53)/($D8+B$53+0.5))</f>
        <v>1098.1705415485665</v>
      </c>
      <c r="BV8" s="25">
        <f t="shared" si="3"/>
        <v>1077.2251760615147</v>
      </c>
      <c r="BW8" s="25">
        <f t="shared" si="4"/>
        <v>1057.0642876732545</v>
      </c>
      <c r="BX8" s="25">
        <f t="shared" si="5"/>
        <v>1037.6445919910591</v>
      </c>
      <c r="BY8" s="25">
        <f t="shared" si="6"/>
        <v>1018.9259329305636</v>
      </c>
      <c r="BZ8" s="25">
        <f t="shared" si="7"/>
        <v>1000.8710049972793</v>
      </c>
      <c r="CA8" s="25">
        <f t="shared" si="8"/>
        <v>983.44510464877908</v>
      </c>
      <c r="CB8" s="25">
        <f t="shared" si="9"/>
        <v>966.61590724463679</v>
      </c>
      <c r="CC8" s="25">
        <f t="shared" si="10"/>
        <v>950.35326656274435</v>
      </c>
      <c r="CD8" s="25">
        <f t="shared" si="11"/>
        <v>934.6290342617142</v>
      </c>
      <c r="CE8" s="25">
        <f>BK8*(($D8+B$53)/($D8+B$53-0.5))</f>
        <v>1118.3204597421181</v>
      </c>
      <c r="CF8" s="25">
        <f t="shared" si="12"/>
        <v>1096.6346386932537</v>
      </c>
      <c r="CG8" s="25">
        <f t="shared" si="13"/>
        <v>1075.7733901099493</v>
      </c>
      <c r="CH8" s="25">
        <f t="shared" si="14"/>
        <v>1055.6905848952515</v>
      </c>
      <c r="CI8" s="25">
        <f t="shared" si="15"/>
        <v>1036.3434702456159</v>
      </c>
      <c r="CJ8" s="25">
        <f t="shared" si="16"/>
        <v>1017.6923664258049</v>
      </c>
      <c r="CK8" s="25">
        <f t="shared" si="17"/>
        <v>999.70039563470937</v>
      </c>
      <c r="CL8" s="25">
        <f t="shared" si="18"/>
        <v>982.33323906975272</v>
      </c>
      <c r="CM8" s="25">
        <f t="shared" si="19"/>
        <v>965.55891882774824</v>
      </c>
      <c r="CN8" s="25">
        <f t="shared" si="20"/>
        <v>949.34760173040263</v>
      </c>
      <c r="CO8" s="26">
        <f>(EchelleFPAparam!$S$3/($U8+B$53)*COS((AG8-EchelleFPAparam!$AE4)*EchelleFPAparam!$C$3/EchelleFPAparam!$E$3))*(SIN('Standard Settings'!$F3)+SIN('Standard Settings'!$F3+EchelleFPAparam!$M$3+(EchelleFPAparam!$F$3*EchelleFPAparam!$B$6)*COS(EchelleFPAparam!$AC$3)-(AG8-1024)*SIN(EchelleFPAparam!$AC$3)*EchelleFPAparam!$C$3/EchelleFPAparam!$E$3))</f>
        <v>1096.3683367667475</v>
      </c>
      <c r="CP8" s="26">
        <f>(EchelleFPAparam!$S$3/($U8+C$53)*COS((AH8-EchelleFPAparam!$AE4)*EchelleFPAparam!$C$3/EchelleFPAparam!$E$3))*(SIN('Standard Settings'!$F3)+SIN('Standard Settings'!$F3+EchelleFPAparam!$M$3+(EchelleFPAparam!$F$3*EchelleFPAparam!$B$6)*COS(EchelleFPAparam!$AC$3)-(AH8-1024)*SIN(EchelleFPAparam!$AC$3)*EchelleFPAparam!$C$3/EchelleFPAparam!$E$3))</f>
        <v>1075.3464213876423</v>
      </c>
      <c r="CQ8" s="26">
        <f>(EchelleFPAparam!$S$3/($U8+D$53)*COS((AI8-EchelleFPAparam!$AE4)*EchelleFPAparam!$C$3/EchelleFPAparam!$E$3))*(SIN('Standard Settings'!$F3)+SIN('Standard Settings'!$F3+EchelleFPAparam!$M$3+(EchelleFPAparam!$F$3*EchelleFPAparam!$B$6)*COS(EchelleFPAparam!$AC$3)-(AI8-1024)*SIN(EchelleFPAparam!$AC$3)*EchelleFPAparam!$C$3/EchelleFPAparam!$E$3))</f>
        <v>1055.1068930068679</v>
      </c>
      <c r="CR8" s="26">
        <f>(EchelleFPAparam!$S$3/($U8+E$53)*COS((AJ8-EchelleFPAparam!$AE4)*EchelleFPAparam!$C$3/EchelleFPAparam!$E$3))*(SIN('Standard Settings'!$F3)+SIN('Standard Settings'!$F3+EchelleFPAparam!$M$3+(EchelleFPAparam!$F$3*EchelleFPAparam!$B$6)*COS(EchelleFPAparam!$AC$3)-(AJ8-1024)*SIN(EchelleFPAparam!$AC$3)*EchelleFPAparam!$C$3/EchelleFPAparam!$E$3))</f>
        <v>1035.6074866301797</v>
      </c>
      <c r="CS8" s="26">
        <f>(EchelleFPAparam!$S$3/($U8+F$53)*COS((AK8-EchelleFPAparam!$AE4)*EchelleFPAparam!$C$3/EchelleFPAparam!$E$3))*(SIN('Standard Settings'!$F3)+SIN('Standard Settings'!$F3+EchelleFPAparam!$M$3+(EchelleFPAparam!$F$3*EchelleFPAparam!$B$6)*COS(EchelleFPAparam!$AC$3)-(AK8-1024)*SIN(EchelleFPAparam!$AC$3)*EchelleFPAparam!$C$3/EchelleFPAparam!$E$3))</f>
        <v>1016.8088623081312</v>
      </c>
      <c r="CT8" s="26">
        <f>(EchelleFPAparam!$S$3/($U8+G$53)*COS((AL8-EchelleFPAparam!$AE4)*EchelleFPAparam!$C$3/EchelleFPAparam!$E$3))*(SIN('Standard Settings'!$F3)+SIN('Standard Settings'!$F3+EchelleFPAparam!$M$3+(EchelleFPAparam!$F$3*EchelleFPAparam!$B$6)*COS(EchelleFPAparam!$AC$3)-(AL8-1024)*SIN(EchelleFPAparam!$AC$3)*EchelleFPAparam!$C$3/EchelleFPAparam!$E$3))</f>
        <v>998.67420837611417</v>
      </c>
      <c r="CU8" s="26">
        <f>(EchelleFPAparam!$S$3/($U8+H$53)*COS((AM8-EchelleFPAparam!$AE4)*EchelleFPAparam!$C$3/EchelleFPAparam!$E$3))*(SIN('Standard Settings'!$F3)+SIN('Standard Settings'!$F3+EchelleFPAparam!$M$3+(EchelleFPAparam!$F$3*EchelleFPAparam!$B$6)*COS(EchelleFPAparam!$AC$3)-(AM8-1024)*SIN(EchelleFPAparam!$AC$3)*EchelleFPAparam!$C$3/EchelleFPAparam!$E$3))</f>
        <v>981.16954039533834</v>
      </c>
      <c r="CV8" s="26">
        <f>(EchelleFPAparam!$S$3/($U8+I$53)*COS((AN8-EchelleFPAparam!$AE4)*EchelleFPAparam!$C$3/EchelleFPAparam!$E$3))*(SIN('Standard Settings'!$F3)+SIN('Standard Settings'!$F3+EchelleFPAparam!$M$3+(EchelleFPAparam!$F$3*EchelleFPAparam!$B$6)*COS(EchelleFPAparam!$AC$3)-(AN8-1024)*SIN(EchelleFPAparam!$AC$3)*EchelleFPAparam!$C$3/EchelleFPAparam!$E$3))</f>
        <v>964.26286700882474</v>
      </c>
      <c r="CW8" s="26">
        <f>(EchelleFPAparam!$S$3/($U8+J$53)*COS((AO8-EchelleFPAparam!$AE4)*EchelleFPAparam!$C$3/EchelleFPAparam!$E$3))*(SIN('Standard Settings'!$F3)+SIN('Standard Settings'!$F3+EchelleFPAparam!$M$3+(EchelleFPAparam!$F$3*EchelleFPAparam!$B$6)*COS(EchelleFPAparam!$AC$3)-(AO8-1024)*SIN(EchelleFPAparam!$AC$3)*EchelleFPAparam!$C$3/EchelleFPAparam!$E$3))</f>
        <v>947.92442071343123</v>
      </c>
      <c r="CX8" s="26">
        <f>(EchelleFPAparam!$S$3/($U8+K$53)*COS((AP8-EchelleFPAparam!$AE4)*EchelleFPAparam!$C$3/EchelleFPAparam!$E$3))*(SIN('Standard Settings'!$F3)+SIN('Standard Settings'!$F3+EchelleFPAparam!$M$3+(EchelleFPAparam!$F$3*EchelleFPAparam!$B$6)*COS(EchelleFPAparam!$AC$3)-(AP8-1024)*SIN(EchelleFPAparam!$AC$3)*EchelleFPAparam!$C$3/EchelleFPAparam!$E$3))</f>
        <v>931.80567418592079</v>
      </c>
      <c r="CY8" s="26">
        <f>(EchelleFPAparam!$S$3/($U8+B$53)*COS((AG8-EchelleFPAparam!$AE4)*EchelleFPAparam!$C$3/EchelleFPAparam!$E$3))*(SIN('Standard Settings'!$F3)+SIN('Standard Settings'!$F3+EchelleFPAparam!$M$3+EchelleFPAparam!$G$3*EchelleFPAparam!$B$6*COS(EchelleFPAparam!$AC$3)-(AG8-1024)*SIN(EchelleFPAparam!$AC$3)*EchelleFPAparam!$C$3/EchelleFPAparam!$E$3))</f>
        <v>1103.8296672347492</v>
      </c>
      <c r="CZ8" s="26">
        <f>(EchelleFPAparam!$S$3/($U8+C$53)*COS((AH8-EchelleFPAparam!$AE4)*EchelleFPAparam!$C$3/EchelleFPAparam!$E$3))*(SIN('Standard Settings'!$F3)+SIN('Standard Settings'!$F3+EchelleFPAparam!$M$3+EchelleFPAparam!$G$3*EchelleFPAparam!$B$6*COS(EchelleFPAparam!$AC$3)-(AH8-1024)*SIN(EchelleFPAparam!$AC$3)*EchelleFPAparam!$C$3/EchelleFPAparam!$E$3))</f>
        <v>1082.6636441610276</v>
      </c>
      <c r="DA8" s="26">
        <f>(EchelleFPAparam!$S$3/($U8+D$53)*COS((AI8-EchelleFPAparam!$AE4)*EchelleFPAparam!$C$3/EchelleFPAparam!$E$3))*(SIN('Standard Settings'!$F3)+SIN('Standard Settings'!$F3+EchelleFPAparam!$M$3+EchelleFPAparam!$G$3*EchelleFPAparam!$B$6*COS(EchelleFPAparam!$AC$3)-(AI8-1024)*SIN(EchelleFPAparam!$AC$3)*EchelleFPAparam!$C$3/EchelleFPAparam!$E$3))</f>
        <v>1062.2854157063373</v>
      </c>
      <c r="DB8" s="26">
        <f>(EchelleFPAparam!$S$3/($U8+E$53)*COS((AJ8-EchelleFPAparam!$AE4)*EchelleFPAparam!$C$3/EchelleFPAparam!$E$3))*(SIN('Standard Settings'!$F3)+SIN('Standard Settings'!$F3+EchelleFPAparam!$M$3+EchelleFPAparam!$G$3*EchelleFPAparam!$B$6*COS(EchelleFPAparam!$AC$3)-(AJ8-1024)*SIN(EchelleFPAparam!$AC$3)*EchelleFPAparam!$C$3/EchelleFPAparam!$E$3))</f>
        <v>1042.6524212038339</v>
      </c>
      <c r="DC8" s="26">
        <f>(EchelleFPAparam!$S$3/($U8+F$53)*COS((AK8-EchelleFPAparam!$AE4)*EchelleFPAparam!$C$3/EchelleFPAparam!$E$3))*(SIN('Standard Settings'!$F3)+SIN('Standard Settings'!$F3+EchelleFPAparam!$M$3+EchelleFPAparam!$G$3*EchelleFPAparam!$B$6*COS(EchelleFPAparam!$AC$3)-(AK8-1024)*SIN(EchelleFPAparam!$AC$3)*EchelleFPAparam!$C$3/EchelleFPAparam!$E$3))</f>
        <v>1023.7250454973116</v>
      </c>
      <c r="DD8" s="26">
        <f>(EchelleFPAparam!$S$3/($U8+G$53)*COS((AL8-EchelleFPAparam!$AE4)*EchelleFPAparam!$C$3/EchelleFPAparam!$E$3))*(SIN('Standard Settings'!$F3)+SIN('Standard Settings'!$F3+EchelleFPAparam!$M$3+EchelleFPAparam!$G$3*EchelleFPAparam!$B$6*COS(EchelleFPAparam!$AC$3)-(AL8-1024)*SIN(EchelleFPAparam!$AC$3)*EchelleFPAparam!$C$3/EchelleFPAparam!$E$3))</f>
        <v>1005.4662254897255</v>
      </c>
      <c r="DE8" s="26">
        <f>(EchelleFPAparam!$S$3/($U8+H$53)*COS((AM8-EchelleFPAparam!$AE4)*EchelleFPAparam!$C$3/EchelleFPAparam!$E$3))*(SIN('Standard Settings'!$F3)+SIN('Standard Settings'!$F3+EchelleFPAparam!$M$3+EchelleFPAparam!$G$3*EchelleFPAparam!$B$6*COS(EchelleFPAparam!$AC$3)-(AM8-1024)*SIN(EchelleFPAparam!$AC$3)*EchelleFPAparam!$C$3/EchelleFPAparam!$E$3))</f>
        <v>987.84173279508718</v>
      </c>
      <c r="DF8" s="26">
        <f>(EchelleFPAparam!$S$3/($U8+I$53)*COS((AN8-EchelleFPAparam!$AE4)*EchelleFPAparam!$C$3/EchelleFPAparam!$E$3))*(SIN('Standard Settings'!$F3)+SIN('Standard Settings'!$F3+EchelleFPAparam!$M$3+EchelleFPAparam!$G$3*EchelleFPAparam!$B$6*COS(EchelleFPAparam!$AC$3)-(AN8-1024)*SIN(EchelleFPAparam!$AC$3)*EchelleFPAparam!$C$3/EchelleFPAparam!$E$3))</f>
        <v>970.81935353027893</v>
      </c>
      <c r="DG8" s="26">
        <f>(EchelleFPAparam!$S$3/($U8+J$53)*COS((AO8-EchelleFPAparam!$AE4)*EchelleFPAparam!$C$3/EchelleFPAparam!$E$3))*(SIN('Standard Settings'!$F3)+SIN('Standard Settings'!$F3+EchelleFPAparam!$M$3+EchelleFPAparam!$G$3*EchelleFPAparam!$B$6*COS(EchelleFPAparam!$AC$3)-(AO8-1024)*SIN(EchelleFPAparam!$AC$3)*EchelleFPAparam!$C$3/EchelleFPAparam!$E$3))</f>
        <v>954.36907641839605</v>
      </c>
      <c r="DH8" s="26">
        <f>(EchelleFPAparam!$S$3/($U8+K$53)*COS((AP8-EchelleFPAparam!$AE4)*EchelleFPAparam!$C$3/EchelleFPAparam!$E$3))*(SIN('Standard Settings'!$F3)+SIN('Standard Settings'!$F3+EchelleFPAparam!$M$3+EchelleFPAparam!$G$3*EchelleFPAparam!$B$6*COS(EchelleFPAparam!$AC$3)-(AP8-1024)*SIN(EchelleFPAparam!$AC$3)*EchelleFPAparam!$C$3/EchelleFPAparam!$E$3))</f>
        <v>938.14858526589921</v>
      </c>
      <c r="DI8" s="26">
        <f>(EchelleFPAparam!$S$3/($U8+B$53)*COS((AQ8-EchelleFPAparam!$AE4)*EchelleFPAparam!$C$3/EchelleFPAparam!$E$3))*(SIN('Standard Settings'!$F3)+SIN('Standard Settings'!$F3+EchelleFPAparam!$M$3+EchelleFPAparam!$H$3*EchelleFPAparam!$B$6*COS(EchelleFPAparam!$AC$3)-(AQ8-1024)*SIN(EchelleFPAparam!$AC$3)*EchelleFPAparam!$C$3/EchelleFPAparam!$E$3))</f>
        <v>1104.3325429245913</v>
      </c>
      <c r="DJ8" s="26">
        <f>(EchelleFPAparam!$S$3/($U8+C$53)*COS((AR8-EchelleFPAparam!$AE4)*EchelleFPAparam!$C$3/EchelleFPAparam!$E$3))*(SIN('Standard Settings'!$F3)+SIN('Standard Settings'!$F3+EchelleFPAparam!$M$3+EchelleFPAparam!$H$3*EchelleFPAparam!$B$6*COS(EchelleFPAparam!$AC$3)-(AR8-1024)*SIN(EchelleFPAparam!$AC$3)*EchelleFPAparam!$C$3/EchelleFPAparam!$E$3))</f>
        <v>1083.1585640818255</v>
      </c>
      <c r="DK8" s="26">
        <f>(EchelleFPAparam!$S$3/($U8+D$53)*COS((AS8-EchelleFPAparam!$AE4)*EchelleFPAparam!$C$3/EchelleFPAparam!$E$3))*(SIN('Standard Settings'!$F3)+SIN('Standard Settings'!$F3+EchelleFPAparam!$M$3+EchelleFPAparam!$H$3*EchelleFPAparam!$B$6*COS(EchelleFPAparam!$AC$3)-(AS8-1024)*SIN(EchelleFPAparam!$AC$3)*EchelleFPAparam!$C$3/EchelleFPAparam!$E$3))</f>
        <v>1062.7725791080888</v>
      </c>
      <c r="DL8" s="26">
        <f>(EchelleFPAparam!$S$3/($U8+E$53)*COS((AT8-EchelleFPAparam!$AE4)*EchelleFPAparam!$C$3/EchelleFPAparam!$E$3))*(SIN('Standard Settings'!$F3)+SIN('Standard Settings'!$F3+EchelleFPAparam!$M$3+EchelleFPAparam!$H$3*EchelleFPAparam!$B$6*COS(EchelleFPAparam!$AC$3)-(AT8-1024)*SIN(EchelleFPAparam!$AC$3)*EchelleFPAparam!$C$3/EchelleFPAparam!$E$3))</f>
        <v>1043.131898027468</v>
      </c>
      <c r="DM8" s="26">
        <f>(EchelleFPAparam!$S$3/($U8+F$53)*COS((AU8-EchelleFPAparam!$AE4)*EchelleFPAparam!$C$3/EchelleFPAparam!$E$3))*(SIN('Standard Settings'!$F3)+SIN('Standard Settings'!$F3+EchelleFPAparam!$M$3+EchelleFPAparam!$H$3*EchelleFPAparam!$B$6*COS(EchelleFPAparam!$AC$3)-(AU8-1024)*SIN(EchelleFPAparam!$AC$3)*EchelleFPAparam!$C$3/EchelleFPAparam!$E$3))</f>
        <v>1024.1968738587777</v>
      </c>
      <c r="DN8" s="26">
        <f>(EchelleFPAparam!$S$3/($U8+G$53)*COS((AV8-EchelleFPAparam!$AE4)*EchelleFPAparam!$C$3/EchelleFPAparam!$E$3))*(SIN('Standard Settings'!$F3)+SIN('Standard Settings'!$F3+EchelleFPAparam!$M$3+EchelleFPAparam!$H$3*EchelleFPAparam!$B$6*COS(EchelleFPAparam!$AC$3)-(AV8-1024)*SIN(EchelleFPAparam!$AC$3)*EchelleFPAparam!$C$3/EchelleFPAparam!$E$3))</f>
        <v>1005.9306109348006</v>
      </c>
      <c r="DO8" s="26">
        <f>(EchelleFPAparam!$S$3/($U8+H$53)*COS((AW8-EchelleFPAparam!$AE4)*EchelleFPAparam!$C$3/EchelleFPAparam!$E$3))*(SIN('Standard Settings'!$F3)+SIN('Standard Settings'!$F3+EchelleFPAparam!$M$3+EchelleFPAparam!$H$3*EchelleFPAparam!$B$6*COS(EchelleFPAparam!$AC$3)-(AW8-1024)*SIN(EchelleFPAparam!$AC$3)*EchelleFPAparam!$C$3/EchelleFPAparam!$E$3))</f>
        <v>988.29871531208437</v>
      </c>
      <c r="DP8" s="26">
        <f>(EchelleFPAparam!$S$3/($U8+I$53)*COS((AX8-EchelleFPAparam!$AE4)*EchelleFPAparam!$C$3/EchelleFPAparam!$E$3))*(SIN('Standard Settings'!$F3)+SIN('Standard Settings'!$F3+EchelleFPAparam!$M$3+EchelleFPAparam!$H$3*EchelleFPAparam!$B$6*COS(EchelleFPAparam!$AC$3)-(AX8-1024)*SIN(EchelleFPAparam!$AC$3)*EchelleFPAparam!$C$3/EchelleFPAparam!$E$3))</f>
        <v>971.26914831079841</v>
      </c>
      <c r="DQ8" s="26">
        <f>(EchelleFPAparam!$S$3/($U8+J$53)*COS((AY8-EchelleFPAparam!$AE4)*EchelleFPAparam!$C$3/EchelleFPAparam!$E$3))*(SIN('Standard Settings'!$F3)+SIN('Standard Settings'!$F3+EchelleFPAparam!$M$3+EchelleFPAparam!$H$3*EchelleFPAparam!$B$6*COS(EchelleFPAparam!$AC$3)-(AY8-1024)*SIN(EchelleFPAparam!$AC$3)*EchelleFPAparam!$C$3/EchelleFPAparam!$E$3))</f>
        <v>954.81198960350628</v>
      </c>
      <c r="DR8" s="26">
        <f>(EchelleFPAparam!$S$3/($U8+K$53)*COS((AZ8-EchelleFPAparam!$AE4)*EchelleFPAparam!$C$3/EchelleFPAparam!$E$3))*(SIN('Standard Settings'!$F3)+SIN('Standard Settings'!$F3+EchelleFPAparam!$M$3+EchelleFPAparam!$H$3*EchelleFPAparam!$B$6*COS(EchelleFPAparam!$AC$3)-(AZ8-1024)*SIN(EchelleFPAparam!$AC$3)*EchelleFPAparam!$C$3/EchelleFPAparam!$E$3))</f>
        <v>938.58461103986463</v>
      </c>
      <c r="DS8" s="26">
        <f>(EchelleFPAparam!$S$3/($U8+B$53)*COS((AQ8-EchelleFPAparam!$AE4)*EchelleFPAparam!$C$3/EchelleFPAparam!$E$3))*(SIN('Standard Settings'!$F3)+SIN('Standard Settings'!$F3+EchelleFPAparam!$M$3+EchelleFPAparam!$I$3*EchelleFPAparam!$B$6*COS(EchelleFPAparam!$AC$3)-(AQ8-1024)*SIN(EchelleFPAparam!$AC$3)*EchelleFPAparam!$C$3/EchelleFPAparam!$E$3))</f>
        <v>1111.4421075061489</v>
      </c>
      <c r="DT8" s="26">
        <f>(EchelleFPAparam!$S$3/($U8+C$53)*COS((AR8-EchelleFPAparam!$AE4)*EchelleFPAparam!$C$3/EchelleFPAparam!$E$3))*(SIN('Standard Settings'!$F3)+SIN('Standard Settings'!$F3+EchelleFPAparam!$M$3+EchelleFPAparam!$I$3*EchelleFPAparam!$B$6*COS(EchelleFPAparam!$AC$3)-(AR8-1024)*SIN(EchelleFPAparam!$AC$3)*EchelleFPAparam!$C$3/EchelleFPAparam!$E$3))</f>
        <v>1090.1307633196411</v>
      </c>
      <c r="DU8" s="26">
        <f>(EchelleFPAparam!$S$3/($U8+D$53)*COS((AS8-EchelleFPAparam!$AE4)*EchelleFPAparam!$C$3/EchelleFPAparam!$E$3))*(SIN('Standard Settings'!$F3)+SIN('Standard Settings'!$F3+EchelleFPAparam!$M$3+EchelleFPAparam!$I$3*EchelleFPAparam!$B$6*COS(EchelleFPAparam!$AC$3)-(AS8-1024)*SIN(EchelleFPAparam!$AC$3)*EchelleFPAparam!$C$3/EchelleFPAparam!$E$3))</f>
        <v>1069.6125676135373</v>
      </c>
      <c r="DV8" s="26">
        <f>(EchelleFPAparam!$S$3/($U8+E$53)*COS((AT8-EchelleFPAparam!$AE4)*EchelleFPAparam!$C$3/EchelleFPAparam!$E$3))*(SIN('Standard Settings'!$F3)+SIN('Standard Settings'!$F3+EchelleFPAparam!$M$3+EchelleFPAparam!$I$3*EchelleFPAparam!$B$6*COS(EchelleFPAparam!$AC$3)-(AT8-1024)*SIN(EchelleFPAparam!$AC$3)*EchelleFPAparam!$C$3/EchelleFPAparam!$E$3))</f>
        <v>1049.8445499168295</v>
      </c>
      <c r="DW8" s="26">
        <f>(EchelleFPAparam!$S$3/($U8+F$53)*COS((AU8-EchelleFPAparam!$AE4)*EchelleFPAparam!$C$3/EchelleFPAparam!$E$3))*(SIN('Standard Settings'!$F3)+SIN('Standard Settings'!$F3+EchelleFPAparam!$M$3+EchelleFPAparam!$I$3*EchelleFPAparam!$B$6*COS(EchelleFPAparam!$AC$3)-(AU8-1024)*SIN(EchelleFPAparam!$AC$3)*EchelleFPAparam!$C$3/EchelleFPAparam!$E$3))</f>
        <v>1030.7868022183488</v>
      </c>
      <c r="DX8" s="26">
        <f>(EchelleFPAparam!$S$3/($U8+G$53)*COS((AV8-EchelleFPAparam!$AE4)*EchelleFPAparam!$C$3/EchelleFPAparam!$E$3))*(SIN('Standard Settings'!$F3)+SIN('Standard Settings'!$F3+EchelleFPAparam!$M$3+EchelleFPAparam!$I$3*EchelleFPAparam!$B$6*COS(EchelleFPAparam!$AC$3)-(AV8-1024)*SIN(EchelleFPAparam!$AC$3)*EchelleFPAparam!$C$3/EchelleFPAparam!$E$3))</f>
        <v>1012.402185603998</v>
      </c>
      <c r="DY8" s="26">
        <f>(EchelleFPAparam!$S$3/($U8+H$53)*COS((AW8-EchelleFPAparam!$AE4)*EchelleFPAparam!$C$3/EchelleFPAparam!$E$3))*(SIN('Standard Settings'!$F3)+SIN('Standard Settings'!$F3+EchelleFPAparam!$M$3+EchelleFPAparam!$I$3*EchelleFPAparam!$B$6*COS(EchelleFPAparam!$AC$3)-(AW8-1024)*SIN(EchelleFPAparam!$AC$3)*EchelleFPAparam!$C$3/EchelleFPAparam!$E$3))</f>
        <v>994.65607915091186</v>
      </c>
      <c r="DZ8" s="26">
        <f>(EchelleFPAparam!$S$3/($U8+I$53)*COS((AX8-EchelleFPAparam!$AE4)*EchelleFPAparam!$C$3/EchelleFPAparam!$E$3))*(SIN('Standard Settings'!$F3)+SIN('Standard Settings'!$F3+EchelleFPAparam!$M$3+EchelleFPAparam!$I$3*EchelleFPAparam!$B$6*COS(EchelleFPAparam!$AC$3)-(AX8-1024)*SIN(EchelleFPAparam!$AC$3)*EchelleFPAparam!$C$3/EchelleFPAparam!$E$3))</f>
        <v>977.51622548319142</v>
      </c>
      <c r="EA8" s="26">
        <f>(EchelleFPAparam!$S$3/($U8+J$53)*COS((AY8-EchelleFPAparam!$AE4)*EchelleFPAparam!$C$3/EchelleFPAparam!$E$3))*(SIN('Standard Settings'!$F3)+SIN('Standard Settings'!$F3+EchelleFPAparam!$M$3+EchelleFPAparam!$I$3*EchelleFPAparam!$B$6*COS(EchelleFPAparam!$AC$3)-(AY8-1024)*SIN(EchelleFPAparam!$AC$3)*EchelleFPAparam!$C$3/EchelleFPAparam!$E$3))</f>
        <v>960.95242571799599</v>
      </c>
      <c r="EB8" s="26">
        <f>(EchelleFPAparam!$S$3/($U8+K$53)*COS((AZ8-EchelleFPAparam!$AE4)*EchelleFPAparam!$C$3/EchelleFPAparam!$E$3))*(SIN('Standard Settings'!$F3)+SIN('Standard Settings'!$F3+EchelleFPAparam!$M$3+EchelleFPAparam!$I$3*EchelleFPAparam!$B$6*COS(EchelleFPAparam!$AC$3)-(AZ8-1024)*SIN(EchelleFPAparam!$AC$3)*EchelleFPAparam!$C$3/EchelleFPAparam!$E$3))</f>
        <v>944.62848625064532</v>
      </c>
      <c r="EC8" s="26">
        <f>(EchelleFPAparam!$S$3/($U8+B$53)*COS((BA8-EchelleFPAparam!$AE4)*EchelleFPAparam!$C$3/EchelleFPAparam!$E$3))*(SIN('Standard Settings'!$F3)+SIN('Standard Settings'!$F3+EchelleFPAparam!$M$3+EchelleFPAparam!$J$3*EchelleFPAparam!$B$6*COS(EchelleFPAparam!$AC$3)-(BA8-1024)*SIN(EchelleFPAparam!$AC$3)*EchelleFPAparam!$C$3/EchelleFPAparam!$E$3))</f>
        <v>1111.9342913682483</v>
      </c>
      <c r="ED8" s="26">
        <f>(EchelleFPAparam!$S$3/($U8+C$53)*COS((BB8-EchelleFPAparam!$AE4)*EchelleFPAparam!$C$3/EchelleFPAparam!$E$3))*(SIN('Standard Settings'!$F3)+SIN('Standard Settings'!$F3+EchelleFPAparam!$M$3+EchelleFPAparam!$J$3*EchelleFPAparam!$B$6*COS(EchelleFPAparam!$AC$3)-(BB8-1024)*SIN(EchelleFPAparam!$AC$3)*EchelleFPAparam!$C$3/EchelleFPAparam!$E$3))</f>
        <v>1090.6154735273797</v>
      </c>
      <c r="EE8" s="26">
        <f>(EchelleFPAparam!$S$3/($U8+D$53)*COS((BC8-EchelleFPAparam!$AE4)*EchelleFPAparam!$C$3/EchelleFPAparam!$E$3))*(SIN('Standard Settings'!$F3)+SIN('Standard Settings'!$F3+EchelleFPAparam!$M$3+EchelleFPAparam!$J$3*EchelleFPAparam!$B$6*COS(EchelleFPAparam!$AC$3)-(BC8-1024)*SIN(EchelleFPAparam!$AC$3)*EchelleFPAparam!$C$3/EchelleFPAparam!$E$3))</f>
        <v>1070.0896755940082</v>
      </c>
      <c r="EF8" s="26">
        <f>(EchelleFPAparam!$S$3/($U8+E$53)*COS((BD8-EchelleFPAparam!$AE4)*EchelleFPAparam!$C$3/EchelleFPAparam!$E$3))*(SIN('Standard Settings'!$F3)+SIN('Standard Settings'!$F3+EchelleFPAparam!$M$3+EchelleFPAparam!$J$3*EchelleFPAparam!$B$6*COS(EchelleFPAparam!$AC$3)-(BD8-1024)*SIN(EchelleFPAparam!$AC$3)*EchelleFPAparam!$C$3/EchelleFPAparam!$E$3))</f>
        <v>1050.3140275441838</v>
      </c>
      <c r="EG8" s="26">
        <f>(EchelleFPAparam!$S$3/($U8+F$53)*COS((BE8-EchelleFPAparam!$AE4)*EchelleFPAparam!$C$3/EchelleFPAparam!$E$3))*(SIN('Standard Settings'!$F3)+SIN('Standard Settings'!$F3+EchelleFPAparam!$M$3+EchelleFPAparam!$J$3*EchelleFPAparam!$B$6*COS(EchelleFPAparam!$AC$3)-(BE8-1024)*SIN(EchelleFPAparam!$AC$3)*EchelleFPAparam!$C$3/EchelleFPAparam!$E$3))</f>
        <v>1031.2488377646489</v>
      </c>
      <c r="EH8" s="26">
        <f>(EchelleFPAparam!$S$3/($U8+G$53)*COS((BF8-EchelleFPAparam!$AE4)*EchelleFPAparam!$C$3/EchelleFPAparam!$E$3))*(SIN('Standard Settings'!$F3)+SIN('Standard Settings'!$F3+EchelleFPAparam!$M$3+EchelleFPAparam!$J$3*EchelleFPAparam!$B$6*COS(EchelleFPAparam!$AC$3)-(BF8-1024)*SIN(EchelleFPAparam!$AC$3)*EchelleFPAparam!$C$3/EchelleFPAparam!$E$3))</f>
        <v>1012.8569466119222</v>
      </c>
      <c r="EI8" s="26">
        <f>(EchelleFPAparam!$S$3/($U8+H$53)*COS((BG8-EchelleFPAparam!$AE4)*EchelleFPAparam!$C$3/EchelleFPAparam!$E$3))*(SIN('Standard Settings'!$F3)+SIN('Standard Settings'!$F3+EchelleFPAparam!$M$3+EchelleFPAparam!$J$3*EchelleFPAparam!$B$6*COS(EchelleFPAparam!$AC$3)-(BG8-1024)*SIN(EchelleFPAparam!$AC$3)*EchelleFPAparam!$C$3/EchelleFPAparam!$E$3))</f>
        <v>995.1036027483234</v>
      </c>
      <c r="EJ8" s="26">
        <f>(EchelleFPAparam!$S$3/($U8+I$53)*COS((BH8-EchelleFPAparam!$AE4)*EchelleFPAparam!$C$3/EchelleFPAparam!$E$3))*(SIN('Standard Settings'!$F3)+SIN('Standard Settings'!$F3+EchelleFPAparam!$M$3+EchelleFPAparam!$J$3*EchelleFPAparam!$B$6*COS(EchelleFPAparam!$AC$3)-(BH8-1024)*SIN(EchelleFPAparam!$AC$3)*EchelleFPAparam!$C$3/EchelleFPAparam!$E$3))</f>
        <v>977.95658553183239</v>
      </c>
      <c r="EK8" s="26">
        <f>(EchelleFPAparam!$S$3/($U8+J$53)*COS((BI8-EchelleFPAparam!$AE4)*EchelleFPAparam!$C$3/EchelleFPAparam!$E$3))*(SIN('Standard Settings'!$F3)+SIN('Standard Settings'!$F3+EchelleFPAparam!$M$3+EchelleFPAparam!$J$3*EchelleFPAparam!$B$6*COS(EchelleFPAparam!$AC$3)-(BI8-1024)*SIN(EchelleFPAparam!$AC$3)*EchelleFPAparam!$C$3/EchelleFPAparam!$E$3))</f>
        <v>961.38573300071948</v>
      </c>
      <c r="EL8" s="26">
        <f>(EchelleFPAparam!$S$3/($U8+K$53)*COS((BJ8-EchelleFPAparam!$AE4)*EchelleFPAparam!$C$3/EchelleFPAparam!$E$3))*(SIN('Standard Settings'!$F3)+SIN('Standard Settings'!$F3+EchelleFPAparam!$M$3+EchelleFPAparam!$J$3*EchelleFPAparam!$B$6*COS(EchelleFPAparam!$AC$3)-(BJ8-1024)*SIN(EchelleFPAparam!$AC$3)*EchelleFPAparam!$C$3/EchelleFPAparam!$E$3))</f>
        <v>945.05527995449165</v>
      </c>
      <c r="EM8" s="26">
        <f>(EchelleFPAparam!$S$3/($U8+B$53)*COS((BA8-EchelleFPAparam!$AE4)*EchelleFPAparam!$C$3/EchelleFPAparam!$E$3))*(SIN('Standard Settings'!$F3)+SIN('Standard Settings'!$F3+EchelleFPAparam!$M$3+EchelleFPAparam!$K$3*EchelleFPAparam!$B$6*COS(EchelleFPAparam!$AC$3)-(BA8-1024)*SIN(EchelleFPAparam!$AC$3)*EchelleFPAparam!$C$3/EchelleFPAparam!$E$3))</f>
        <v>1118.6864756558587</v>
      </c>
      <c r="EN8" s="26">
        <f>(EchelleFPAparam!$S$3/($U8+C$53)*COS((BB8-EchelleFPAparam!$AE4)*EchelleFPAparam!$C$3/EchelleFPAparam!$E$3))*(SIN('Standard Settings'!$F3)+SIN('Standard Settings'!$F3+EchelleFPAparam!$M$3+EchelleFPAparam!$K$3*EchelleFPAparam!$B$6*COS(EchelleFPAparam!$AC$3)-(BB8-1024)*SIN(EchelleFPAparam!$AC$3)*EchelleFPAparam!$C$3/EchelleFPAparam!$E$3))</f>
        <v>1097.2371384422081</v>
      </c>
      <c r="EO8" s="26">
        <f>(EchelleFPAparam!$S$3/($U8+D$53)*COS((BC8-EchelleFPAparam!$AE4)*EchelleFPAparam!$C$3/EchelleFPAparam!$E$3))*(SIN('Standard Settings'!$F3)+SIN('Standard Settings'!$F3+EchelleFPAparam!$M$3+EchelleFPAparam!$K$3*EchelleFPAparam!$B$6*COS(EchelleFPAparam!$AC$3)-(BC8-1024)*SIN(EchelleFPAparam!$AC$3)*EchelleFPAparam!$C$3/EchelleFPAparam!$E$3))</f>
        <v>1076.5857217267376</v>
      </c>
      <c r="EP8" s="26">
        <f>(EchelleFPAparam!$S$3/($U8+E$53)*COS((BD8-EchelleFPAparam!$AE4)*EchelleFPAparam!$C$3/EchelleFPAparam!$E$3))*(SIN('Standard Settings'!$F3)+SIN('Standard Settings'!$F3+EchelleFPAparam!$M$3+EchelleFPAparam!$K$3*EchelleFPAparam!$B$6*COS(EchelleFPAparam!$AC$3)-(BD8-1024)*SIN(EchelleFPAparam!$AC$3)*EchelleFPAparam!$C$3/EchelleFPAparam!$E$3))</f>
        <v>1056.689089154901</v>
      </c>
      <c r="EQ8" s="26">
        <f>(EchelleFPAparam!$S$3/($U8+F$53)*COS((BE8-EchelleFPAparam!$AE4)*EchelleFPAparam!$C$3/EchelleFPAparam!$E$3))*(SIN('Standard Settings'!$F3)+SIN('Standard Settings'!$F3+EchelleFPAparam!$M$3+EchelleFPAparam!$K$3*EchelleFPAparam!$B$6*COS(EchelleFPAparam!$AC$3)-(BE8-1024)*SIN(EchelleFPAparam!$AC$3)*EchelleFPAparam!$C$3/EchelleFPAparam!$E$3))</f>
        <v>1037.5072977518901</v>
      </c>
      <c r="ER8" s="26">
        <f>(EchelleFPAparam!$S$3/($U8+G$53)*COS((BF8-EchelleFPAparam!$AE4)*EchelleFPAparam!$C$3/EchelleFPAparam!$E$3))*(SIN('Standard Settings'!$F3)+SIN('Standard Settings'!$F3+EchelleFPAparam!$M$3+EchelleFPAparam!$K$3*EchelleFPAparam!$B$6*COS(EchelleFPAparam!$AC$3)-(BF8-1024)*SIN(EchelleFPAparam!$AC$3)*EchelleFPAparam!$C$3/EchelleFPAparam!$E$3))</f>
        <v>1019.002955856491</v>
      </c>
      <c r="ES8" s="26">
        <f>(EchelleFPAparam!$S$3/($U8+H$53)*COS((BG8-EchelleFPAparam!$AE4)*EchelleFPAparam!$C$3/EchelleFPAparam!$E$3))*(SIN('Standard Settings'!$F3)+SIN('Standard Settings'!$F3+EchelleFPAparam!$M$3+EchelleFPAparam!$K$3*EchelleFPAparam!$B$6*COS(EchelleFPAparam!$AC$3)-(BG8-1024)*SIN(EchelleFPAparam!$AC$3)*EchelleFPAparam!$C$3/EchelleFPAparam!$E$3))</f>
        <v>1001.1411004457862</v>
      </c>
      <c r="ET8" s="26">
        <f>(EchelleFPAparam!$S$3/($U8+I$53)*COS((BH8-EchelleFPAparam!$AE4)*EchelleFPAparam!$C$3/EchelleFPAparam!$E$3))*(SIN('Standard Settings'!$F3)+SIN('Standard Settings'!$F3+EchelleFPAparam!$M$3+EchelleFPAparam!$K$3*EchelleFPAparam!$B$6*COS(EchelleFPAparam!$AC$3)-(BH8-1024)*SIN(EchelleFPAparam!$AC$3)*EchelleFPAparam!$C$3/EchelleFPAparam!$E$3))</f>
        <v>983.88930542954063</v>
      </c>
      <c r="EU8" s="26">
        <f>(EchelleFPAparam!$S$3/($U8+J$53)*COS((BI8-EchelleFPAparam!$AE4)*EchelleFPAparam!$C$3/EchelleFPAparam!$E$3))*(SIN('Standard Settings'!$F3)+SIN('Standard Settings'!$F3+EchelleFPAparam!$M$3+EchelleFPAparam!$K$3*EchelleFPAparam!$B$6*COS(EchelleFPAparam!$AC$3)-(BI8-1024)*SIN(EchelleFPAparam!$AC$3)*EchelleFPAparam!$C$3/EchelleFPAparam!$E$3))</f>
        <v>967.21718920926708</v>
      </c>
      <c r="EV8" s="26">
        <f>(EchelleFPAparam!$S$3/($U8+K$53)*COS((BJ8-EchelleFPAparam!$AE4)*EchelleFPAparam!$C$3/EchelleFPAparam!$E$3))*(SIN('Standard Settings'!$F3)+SIN('Standard Settings'!$F3+EchelleFPAparam!$M$3+EchelleFPAparam!$K$3*EchelleFPAparam!$B$6*COS(EchelleFPAparam!$AC$3)-(BJ8-1024)*SIN(EchelleFPAparam!$AC$3)*EchelleFPAparam!$C$3/EchelleFPAparam!$E$3))</f>
        <v>950.79534271224543</v>
      </c>
      <c r="EW8" s="60">
        <f>CW8</f>
        <v>947.92442071343123</v>
      </c>
      <c r="EX8" s="60">
        <f t="shared" si="21"/>
        <v>1118.6864756558587</v>
      </c>
      <c r="EY8" s="90">
        <v>0</v>
      </c>
      <c r="EZ8" s="90">
        <v>0</v>
      </c>
      <c r="FA8" s="50">
        <v>5000</v>
      </c>
      <c r="FB8" s="50">
        <v>5000</v>
      </c>
      <c r="FC8" s="50">
        <v>5000</v>
      </c>
      <c r="FD8" s="50">
        <v>500</v>
      </c>
      <c r="FE8" s="95">
        <v>100</v>
      </c>
      <c r="FF8" s="50">
        <v>5000</v>
      </c>
      <c r="FG8" s="50">
        <v>1000</v>
      </c>
      <c r="FH8" s="50">
        <f t="shared" ref="FH8:FH35" si="27">FB8/4</f>
        <v>1250</v>
      </c>
      <c r="FI8" s="50">
        <f t="shared" ref="FI8:FI35" si="28">FC8/4</f>
        <v>1250</v>
      </c>
      <c r="FJ8" s="50">
        <f t="shared" ref="FJ8:FJ35" si="29">FD8/4</f>
        <v>125</v>
      </c>
      <c r="FK8" s="95">
        <f t="shared" ref="FK8:FK35" si="30">FE8/4</f>
        <v>25</v>
      </c>
      <c r="FL8" s="50">
        <f t="shared" ref="FL8:FL35" si="31">FF8/4</f>
        <v>1250</v>
      </c>
      <c r="FM8" s="50">
        <f t="shared" ref="FM8:FM35" si="32">FG8/4</f>
        <v>250</v>
      </c>
      <c r="FN8" s="50">
        <v>500</v>
      </c>
      <c r="FO8" s="91">
        <f>1/(F8*EchelleFPAparam!$Q$3)</f>
        <v>-11871.930475846124</v>
      </c>
      <c r="FP8" s="91">
        <f t="shared" si="23"/>
        <v>-38.200767248845139</v>
      </c>
      <c r="FQ8" s="50"/>
      <c r="FR8" s="50"/>
      <c r="FS8" s="50"/>
      <c r="FT8" s="50"/>
      <c r="FU8" s="50"/>
      <c r="FV8" s="50"/>
      <c r="FW8" s="50"/>
      <c r="FX8" s="50"/>
      <c r="FY8" s="50"/>
      <c r="FZ8" s="50"/>
      <c r="GA8" s="50"/>
      <c r="GB8" s="50"/>
      <c r="GC8" s="50"/>
      <c r="GD8" s="50"/>
      <c r="GE8" s="50"/>
      <c r="GF8" s="50"/>
      <c r="GG8" s="50"/>
      <c r="GH8" s="50"/>
      <c r="GI8" s="50"/>
      <c r="GJ8" s="50"/>
      <c r="GK8" s="50"/>
      <c r="GL8" s="50"/>
      <c r="GM8" s="50"/>
      <c r="GN8" s="50"/>
      <c r="GO8" s="50"/>
      <c r="GP8" s="50"/>
      <c r="GQ8" s="50"/>
      <c r="GR8" s="50"/>
      <c r="GS8" s="50"/>
      <c r="GT8" s="50"/>
      <c r="GU8" s="50"/>
      <c r="GV8" s="50"/>
      <c r="GW8" s="50"/>
      <c r="GX8" s="50"/>
      <c r="GY8" s="50"/>
      <c r="GZ8" s="50"/>
      <c r="HA8" s="50"/>
      <c r="HB8" s="50"/>
      <c r="HC8" s="50"/>
      <c r="HD8" s="50"/>
      <c r="HE8" s="50"/>
      <c r="HF8" s="50"/>
      <c r="HG8" s="50"/>
      <c r="HH8" s="50"/>
      <c r="HI8" s="50"/>
      <c r="HJ8" s="50"/>
      <c r="HK8" s="50"/>
      <c r="HL8" s="50"/>
      <c r="HM8" s="50"/>
      <c r="HN8" s="50"/>
      <c r="HO8" s="50"/>
      <c r="HP8" s="50"/>
      <c r="HQ8" s="50"/>
      <c r="HR8" s="50"/>
      <c r="HS8" s="50"/>
      <c r="HT8" s="50"/>
      <c r="HU8" s="50"/>
      <c r="HV8" s="50"/>
      <c r="HW8" s="50"/>
      <c r="HX8" s="50"/>
      <c r="HY8" s="50"/>
      <c r="HZ8" s="50"/>
      <c r="IA8" s="50"/>
      <c r="IB8" s="50"/>
      <c r="IC8" s="50"/>
      <c r="ID8" s="50"/>
      <c r="IE8" s="50"/>
      <c r="IF8" s="50"/>
      <c r="IG8" s="50"/>
      <c r="IH8" s="50"/>
      <c r="II8" s="50"/>
      <c r="IJ8" s="50"/>
      <c r="IK8" s="50"/>
      <c r="IL8" s="50"/>
      <c r="IM8" s="50"/>
      <c r="IN8" s="50"/>
      <c r="IO8" s="50"/>
      <c r="IP8" s="50"/>
      <c r="IQ8" s="50"/>
      <c r="IR8" s="50"/>
      <c r="IS8" s="50"/>
      <c r="IT8" s="50"/>
      <c r="IU8" s="50"/>
      <c r="IV8" s="50"/>
      <c r="IW8" s="50"/>
      <c r="IX8" s="50"/>
      <c r="IY8" s="50"/>
      <c r="IZ8" s="50"/>
      <c r="JA8" s="50"/>
      <c r="JB8" s="50"/>
      <c r="JC8" s="50"/>
      <c r="JD8" s="50"/>
      <c r="JE8" s="50"/>
      <c r="JF8" s="50"/>
      <c r="JG8" s="50"/>
      <c r="JH8" s="50"/>
      <c r="JI8" s="50"/>
      <c r="JJ8" s="50"/>
      <c r="JK8" s="50"/>
      <c r="JL8" s="50"/>
      <c r="JM8" s="50"/>
      <c r="JN8" s="50"/>
      <c r="JO8" s="50"/>
      <c r="JP8" s="50"/>
      <c r="JQ8" s="50"/>
      <c r="JR8" s="50"/>
      <c r="JS8" s="50"/>
      <c r="JT8" s="50"/>
      <c r="JU8" s="50"/>
      <c r="JV8" s="50"/>
      <c r="JW8" s="52">
        <f t="shared" si="24"/>
        <v>2748.2923564472085</v>
      </c>
      <c r="JX8" s="27">
        <f t="shared" si="25"/>
        <v>319331.7583263485</v>
      </c>
      <c r="JY8" s="108">
        <f>JW8*EchelleFPAparam!$Q$3</f>
        <v>-2.617748469515966E-2</v>
      </c>
    </row>
    <row r="9" spans="1:315" x14ac:dyDescent="0.2">
      <c r="A9" s="53">
        <f>A8+1</f>
        <v>3</v>
      </c>
      <c r="B9" s="97">
        <f t="shared" si="0"/>
        <v>1232.364761412859</v>
      </c>
      <c r="C9" s="27" t="str">
        <f>'Standard Settings'!B4</f>
        <v>J/1/2</v>
      </c>
      <c r="D9" s="27">
        <f>'Standard Settings'!H4</f>
        <v>46</v>
      </c>
      <c r="E9" s="19">
        <f t="shared" si="1"/>
        <v>3.8015035256379059E-3</v>
      </c>
      <c r="F9" s="18">
        <f>((EchelleFPAparam!$S$3/('crmcfgWLEN.txt'!$U9+F$53))*(SIN('Standard Settings'!$F4+0.0005)+SIN('Standard Settings'!$F4+0.0005+EchelleFPAparam!$M$3))-(EchelleFPAparam!$S$3/('crmcfgWLEN.txt'!$U9+F$53))*(SIN('Standard Settings'!$F4-0.0005)+SIN('Standard Settings'!$F4-0.0005+EchelleFPAparam!$M$3)))*1000*EchelleFPAparam!$O$3/180</f>
        <v>10.437883503990806</v>
      </c>
      <c r="G9" s="20" t="str">
        <f>'Standard Settings'!C4</f>
        <v>J</v>
      </c>
      <c r="H9" s="46"/>
      <c r="I9" s="59" t="s">
        <v>354</v>
      </c>
      <c r="J9" s="57"/>
      <c r="K9" s="27" t="str">
        <f>'Standard Settings'!$D4</f>
        <v>YJ</v>
      </c>
      <c r="L9" s="46"/>
      <c r="M9" s="12">
        <v>0</v>
      </c>
      <c r="N9" s="12">
        <v>0</v>
      </c>
      <c r="O9" s="27" t="str">
        <f>'Standard Settings'!$D4</f>
        <v>YJ</v>
      </c>
      <c r="P9" s="46"/>
      <c r="Q9" s="27">
        <f>'Standard Settings'!$E4</f>
        <v>65.716950000000011</v>
      </c>
      <c r="R9" s="107">
        <f>($Q9-EchelleFPAparam!$R$3)/EchelleFPAparam!$Q$3</f>
        <v>492015.74803149543</v>
      </c>
      <c r="S9" s="21">
        <v>43</v>
      </c>
      <c r="T9" s="21">
        <f>'Standard Settings'!$I4</f>
        <v>50</v>
      </c>
      <c r="U9" s="22">
        <f t="shared" si="2"/>
        <v>42</v>
      </c>
      <c r="V9" s="22">
        <f t="shared" si="26"/>
        <v>51</v>
      </c>
      <c r="W9" s="23">
        <f>(EchelleFPAparam!$S$3/('crmcfgWLEN.txt'!$U9+B$53))*(SIN('Standard Settings'!$F4)+SIN('Standard Settings'!$F4+EchelleFPAparam!$M$3))</f>
        <v>1349.7328339283695</v>
      </c>
      <c r="X9" s="23">
        <f>(EchelleFPAparam!$S$3/('crmcfgWLEN.txt'!$U9+C$53))*(SIN('Standard Settings'!$F4)+SIN('Standard Settings'!$F4+EchelleFPAparam!$M$3))</f>
        <v>1318.3436982556166</v>
      </c>
      <c r="Y9" s="23">
        <f>(EchelleFPAparam!$S$3/('crmcfgWLEN.txt'!$U9+D$53))*(SIN('Standard Settings'!$F4)+SIN('Standard Settings'!$F4+EchelleFPAparam!$M$3))</f>
        <v>1288.38134147708</v>
      </c>
      <c r="Z9" s="23">
        <f>(EchelleFPAparam!$S$3/('crmcfgWLEN.txt'!$U9+E$53))*(SIN('Standard Settings'!$F4)+SIN('Standard Settings'!$F4+EchelleFPAparam!$M$3))</f>
        <v>1259.7506449998114</v>
      </c>
      <c r="AA9" s="23">
        <f>(EchelleFPAparam!$S$3/('crmcfgWLEN.txt'!$U9+F$53))*(SIN('Standard Settings'!$F4)+SIN('Standard Settings'!$F4+EchelleFPAparam!$M$3))</f>
        <v>1232.364761412859</v>
      </c>
      <c r="AB9" s="23">
        <f>(EchelleFPAparam!$S$3/('crmcfgWLEN.txt'!$U9+G$53))*(SIN('Standard Settings'!$F4)+SIN('Standard Settings'!$F4+EchelleFPAparam!$M$3))</f>
        <v>1206.1442345742876</v>
      </c>
      <c r="AC9" s="23">
        <f>(EchelleFPAparam!$S$3/('crmcfgWLEN.txt'!$U9+H$53))*(SIN('Standard Settings'!$F4)+SIN('Standard Settings'!$F4+EchelleFPAparam!$M$3))</f>
        <v>1181.0162296873232</v>
      </c>
      <c r="AD9" s="23">
        <f>(EchelleFPAparam!$S$3/('crmcfgWLEN.txt'!$U9+I$53))*(SIN('Standard Settings'!$F4)+SIN('Standard Settings'!$F4+EchelleFPAparam!$M$3))</f>
        <v>1156.9138576528878</v>
      </c>
      <c r="AE9" s="23">
        <f>(EchelleFPAparam!$S$3/('crmcfgWLEN.txt'!$U9+J$53))*(SIN('Standard Settings'!$F4)+SIN('Standard Settings'!$F4+EchelleFPAparam!$M$3))</f>
        <v>1133.7755804998303</v>
      </c>
      <c r="AF9" s="23">
        <f>(EchelleFPAparam!$S$3/('crmcfgWLEN.txt'!$U9+K$53))*(SIN('Standard Settings'!$F4)+SIN('Standard Settings'!$F4+EchelleFPAparam!$M$3))</f>
        <v>1111.5446867645394</v>
      </c>
      <c r="AG9" s="113">
        <v>73.481302320832199</v>
      </c>
      <c r="AH9" s="113">
        <v>340.62300570941198</v>
      </c>
      <c r="AI9" s="113">
        <v>596.03259834220103</v>
      </c>
      <c r="AJ9" s="113">
        <v>838.81464149463795</v>
      </c>
      <c r="AK9" s="113">
        <v>1069.6467911500399</v>
      </c>
      <c r="AL9" s="113">
        <v>1293.74851772838</v>
      </c>
      <c r="AM9" s="113">
        <v>1494.8053566548101</v>
      </c>
      <c r="AN9" s="113">
        <v>1697.09721918171</v>
      </c>
      <c r="AO9" s="113">
        <v>1889.2019027158599</v>
      </c>
      <c r="AP9" s="113">
        <v>-100.1</v>
      </c>
      <c r="AQ9" s="113">
        <v>45.945912741173302</v>
      </c>
      <c r="AR9" s="113">
        <v>316.408126561362</v>
      </c>
      <c r="AS9" s="113">
        <v>572.54626787442305</v>
      </c>
      <c r="AT9" s="113">
        <v>816.24853871099594</v>
      </c>
      <c r="AU9" s="113">
        <v>1048.12362050405</v>
      </c>
      <c r="AV9" s="113">
        <v>1269.2187051814101</v>
      </c>
      <c r="AW9" s="113">
        <v>1479.3040295318799</v>
      </c>
      <c r="AX9" s="113">
        <v>1682.37253569263</v>
      </c>
      <c r="AY9" s="113">
        <v>1876.6157060610401</v>
      </c>
      <c r="AZ9" s="113">
        <v>-100.1</v>
      </c>
      <c r="BA9" s="113">
        <v>19.9242271217108</v>
      </c>
      <c r="BB9" s="113">
        <v>293.185829657672</v>
      </c>
      <c r="BC9" s="113">
        <v>551.46148387787503</v>
      </c>
      <c r="BD9" s="113">
        <v>797.42137698371596</v>
      </c>
      <c r="BE9" s="113">
        <v>1031.1343854542899</v>
      </c>
      <c r="BF9" s="113">
        <v>1254.3327545101599</v>
      </c>
      <c r="BG9" s="113">
        <v>1466.79995752952</v>
      </c>
      <c r="BH9" s="113">
        <v>1670.5956156350001</v>
      </c>
      <c r="BI9" s="113">
        <v>1866.3142357975901</v>
      </c>
      <c r="BJ9" s="113">
        <v>-100.1</v>
      </c>
      <c r="BK9" s="24">
        <f>EchelleFPAparam!$S$3/('crmcfgWLEN.txt'!$U9+B$53)*(SIN(EchelleFPAparam!$T$3-EchelleFPAparam!$M$3/2)+SIN('Standard Settings'!$F4+EchelleFPAparam!$M$3))</f>
        <v>1347.8160581653274</v>
      </c>
      <c r="BL9" s="24">
        <f>EchelleFPAparam!$S$3/('crmcfgWLEN.txt'!$U9+C$53)*(SIN(EchelleFPAparam!$T$3-EchelleFPAparam!$M$3/2)+SIN('Standard Settings'!$F4+EchelleFPAparam!$M$3))</f>
        <v>1316.4714986731105</v>
      </c>
      <c r="BM9" s="24">
        <f>EchelleFPAparam!$S$3/('crmcfgWLEN.txt'!$U9+D$53)*(SIN(EchelleFPAparam!$T$3-EchelleFPAparam!$M$3/2)+SIN('Standard Settings'!$F4+EchelleFPAparam!$M$3))</f>
        <v>1286.5516918850853</v>
      </c>
      <c r="BN9" s="24">
        <f>EchelleFPAparam!$S$3/('crmcfgWLEN.txt'!$U9+E$53)*(SIN(EchelleFPAparam!$T$3-EchelleFPAparam!$M$3/2)+SIN('Standard Settings'!$F4+EchelleFPAparam!$M$3))</f>
        <v>1257.9616542876388</v>
      </c>
      <c r="BO9" s="24">
        <f>EchelleFPAparam!$S$3/('crmcfgWLEN.txt'!$U9+F$53)*(SIN(EchelleFPAparam!$T$3-EchelleFPAparam!$M$3/2)+SIN('Standard Settings'!$F4+EchelleFPAparam!$M$3))</f>
        <v>1230.614661803125</v>
      </c>
      <c r="BP9" s="24">
        <f>EchelleFPAparam!$S$3/('crmcfgWLEN.txt'!$U9+G$53)*(SIN(EchelleFPAparam!$T$3-EchelleFPAparam!$M$3/2)+SIN('Standard Settings'!$F4+EchelleFPAparam!$M$3))</f>
        <v>1204.4313711264629</v>
      </c>
      <c r="BQ9" s="24">
        <f>EchelleFPAparam!$S$3/('crmcfgWLEN.txt'!$U9+H$53)*(SIN(EchelleFPAparam!$T$3-EchelleFPAparam!$M$3/2)+SIN('Standard Settings'!$F4+EchelleFPAparam!$M$3))</f>
        <v>1179.3390508946616</v>
      </c>
      <c r="BR9" s="24">
        <f>EchelleFPAparam!$S$3/('crmcfgWLEN.txt'!$U9+I$53)*(SIN(EchelleFPAparam!$T$3-EchelleFPAparam!$M$3/2)+SIN('Standard Settings'!$F4+EchelleFPAparam!$M$3))</f>
        <v>1155.2709069988518</v>
      </c>
      <c r="BS9" s="24">
        <f>EchelleFPAparam!$S$3/('crmcfgWLEN.txt'!$U9+J$53)*(SIN(EchelleFPAparam!$T$3-EchelleFPAparam!$M$3/2)+SIN('Standard Settings'!$F4+EchelleFPAparam!$M$3))</f>
        <v>1132.1654888588751</v>
      </c>
      <c r="BT9" s="24">
        <f>EchelleFPAparam!$S$3/('crmcfgWLEN.txt'!$U9+K$53)*(SIN(EchelleFPAparam!$T$3-EchelleFPAparam!$M$3/2)+SIN('Standard Settings'!$F4+EchelleFPAparam!$M$3))</f>
        <v>1109.9661655479167</v>
      </c>
      <c r="BU9" s="25">
        <f t="shared" ref="BU9:BU35" si="33">BK9*(($D9+B$53)/($D9+B$53+0.5))</f>
        <v>1333.3234123786035</v>
      </c>
      <c r="BV9" s="25">
        <f t="shared" si="3"/>
        <v>1302.6139039502357</v>
      </c>
      <c r="BW9" s="25">
        <f t="shared" si="4"/>
        <v>1273.2882723811153</v>
      </c>
      <c r="BX9" s="25">
        <f t="shared" si="5"/>
        <v>1245.254970910996</v>
      </c>
      <c r="BY9" s="25">
        <f t="shared" si="6"/>
        <v>1218.4303582209159</v>
      </c>
      <c r="BZ9" s="25">
        <f t="shared" si="7"/>
        <v>1192.7378626689244</v>
      </c>
      <c r="CA9" s="25">
        <f t="shared" si="8"/>
        <v>1168.1072504099504</v>
      </c>
      <c r="CB9" s="25">
        <f t="shared" si="9"/>
        <v>1144.4739826343766</v>
      </c>
      <c r="CC9" s="25">
        <f t="shared" si="10"/>
        <v>1121.7786495115461</v>
      </c>
      <c r="CD9" s="25">
        <f t="shared" si="11"/>
        <v>1099.9664703628002</v>
      </c>
      <c r="CE9" s="25">
        <f>BK9*(($D9+B$53)/($D9+B$53-0.5))</f>
        <v>1362.6272236396717</v>
      </c>
      <c r="CF9" s="25">
        <f t="shared" si="12"/>
        <v>1330.6271061857246</v>
      </c>
      <c r="CG9" s="25">
        <f t="shared" si="13"/>
        <v>1300.0943412733495</v>
      </c>
      <c r="CH9" s="25">
        <f t="shared" si="14"/>
        <v>1270.9303311359649</v>
      </c>
      <c r="CI9" s="25">
        <f t="shared" si="15"/>
        <v>1243.0451129324497</v>
      </c>
      <c r="CJ9" s="25">
        <f t="shared" si="16"/>
        <v>1216.3564342069228</v>
      </c>
      <c r="CK9" s="25">
        <f t="shared" si="17"/>
        <v>1190.788944592668</v>
      </c>
      <c r="CL9" s="25">
        <f t="shared" si="18"/>
        <v>1166.2734870655074</v>
      </c>
      <c r="CM9" s="25">
        <f t="shared" si="19"/>
        <v>1142.7464747360607</v>
      </c>
      <c r="CN9" s="25">
        <f t="shared" si="20"/>
        <v>1120.1493413786316</v>
      </c>
      <c r="CO9" s="26">
        <f>(EchelleFPAparam!$S$3/($U9+B$53)*COS((AG9-EchelleFPAparam!$AE5)*EchelleFPAparam!$C$3/EchelleFPAparam!$E$3))*(SIN('Standard Settings'!$F4)+SIN('Standard Settings'!$F4+EchelleFPAparam!$M$3+(EchelleFPAparam!$F$3*EchelleFPAparam!$B$6)*COS(EchelleFPAparam!$AC$3)-(AG9-1024)*SIN(EchelleFPAparam!$AC$3)*EchelleFPAparam!$C$3/EchelleFPAparam!$E$3))</f>
        <v>1335.5442685257831</v>
      </c>
      <c r="CP9" s="26">
        <f>(EchelleFPAparam!$S$3/($U9+C$53)*COS((AH9-EchelleFPAparam!$AE5)*EchelleFPAparam!$C$3/EchelleFPAparam!$E$3))*(SIN('Standard Settings'!$F4)+SIN('Standard Settings'!$F4+EchelleFPAparam!$M$3+(EchelleFPAparam!$F$3*EchelleFPAparam!$B$6)*COS(EchelleFPAparam!$AC$3)-(AH9-1024)*SIN(EchelleFPAparam!$AC$3)*EchelleFPAparam!$C$3/EchelleFPAparam!$E$3))</f>
        <v>1304.5783668087231</v>
      </c>
      <c r="CQ9" s="26">
        <f>(EchelleFPAparam!$S$3/($U9+D$53)*COS((AI9-EchelleFPAparam!$AE5)*EchelleFPAparam!$C$3/EchelleFPAparam!$E$3))*(SIN('Standard Settings'!$F4)+SIN('Standard Settings'!$F4+EchelleFPAparam!$M$3+(EchelleFPAparam!$F$3*EchelleFPAparam!$B$6)*COS(EchelleFPAparam!$AC$3)-(AI9-1024)*SIN(EchelleFPAparam!$AC$3)*EchelleFPAparam!$C$3/EchelleFPAparam!$E$3))</f>
        <v>1275.003944410475</v>
      </c>
      <c r="CR9" s="26">
        <f>(EchelleFPAparam!$S$3/($U9+E$53)*COS((AJ9-EchelleFPAparam!$AE5)*EchelleFPAparam!$C$3/EchelleFPAparam!$E$3))*(SIN('Standard Settings'!$F4)+SIN('Standard Settings'!$F4+EchelleFPAparam!$M$3+(EchelleFPAparam!$F$3*EchelleFPAparam!$B$6)*COS(EchelleFPAparam!$AC$3)-(AJ9-1024)*SIN(EchelleFPAparam!$AC$3)*EchelleFPAparam!$C$3/EchelleFPAparam!$E$3))</f>
        <v>1246.7296245998648</v>
      </c>
      <c r="CS9" s="26">
        <f>(EchelleFPAparam!$S$3/($U9+F$53)*COS((AK9-EchelleFPAparam!$AE5)*EchelleFPAparam!$C$3/EchelleFPAparam!$E$3))*(SIN('Standard Settings'!$F4)+SIN('Standard Settings'!$F4+EchelleFPAparam!$M$3+(EchelleFPAparam!$F$3*EchelleFPAparam!$B$6)*COS(EchelleFPAparam!$AC$3)-(AK9-1024)*SIN(EchelleFPAparam!$AC$3)*EchelleFPAparam!$C$3/EchelleFPAparam!$E$3))</f>
        <v>1219.6723272849454</v>
      </c>
      <c r="CT9" s="26">
        <f>(EchelleFPAparam!$S$3/($U9+G$53)*COS((AL9-EchelleFPAparam!$AE5)*EchelleFPAparam!$C$3/EchelleFPAparam!$E$3))*(SIN('Standard Settings'!$F4)+SIN('Standard Settings'!$F4+EchelleFPAparam!$M$3+(EchelleFPAparam!$F$3*EchelleFPAparam!$B$6)*COS(EchelleFPAparam!$AC$3)-(AL9-1024)*SIN(EchelleFPAparam!$AC$3)*EchelleFPAparam!$C$3/EchelleFPAparam!$E$3))</f>
        <v>1193.7564795657636</v>
      </c>
      <c r="CU9" s="26">
        <f>(EchelleFPAparam!$S$3/($U9+H$53)*COS((AM9-EchelleFPAparam!$AE5)*EchelleFPAparam!$C$3/EchelleFPAparam!$E$3))*(SIN('Standard Settings'!$F4)+SIN('Standard Settings'!$F4+EchelleFPAparam!$M$3+(EchelleFPAparam!$F$3*EchelleFPAparam!$B$6)*COS(EchelleFPAparam!$AC$3)-(AM9-1024)*SIN(EchelleFPAparam!$AC$3)*EchelleFPAparam!$C$3/EchelleFPAparam!$E$3))</f>
        <v>1168.9098901959255</v>
      </c>
      <c r="CV9" s="26">
        <f>(EchelleFPAparam!$S$3/($U9+I$53)*COS((AN9-EchelleFPAparam!$AE5)*EchelleFPAparam!$C$3/EchelleFPAparam!$E$3))*(SIN('Standard Settings'!$F4)+SIN('Standard Settings'!$F4+EchelleFPAparam!$M$3+(EchelleFPAparam!$F$3*EchelleFPAparam!$B$6)*COS(EchelleFPAparam!$AC$3)-(AN9-1024)*SIN(EchelleFPAparam!$AC$3)*EchelleFPAparam!$C$3/EchelleFPAparam!$E$3))</f>
        <v>1145.0709653673721</v>
      </c>
      <c r="CW9" s="26">
        <f>(EchelleFPAparam!$S$3/($U9+J$53)*COS((AO9-EchelleFPAparam!$AE5)*EchelleFPAparam!$C$3/EchelleFPAparam!$E$3))*(SIN('Standard Settings'!$F4)+SIN('Standard Settings'!$F4+EchelleFPAparam!$M$3+(EchelleFPAparam!$F$3*EchelleFPAparam!$B$6)*COS(EchelleFPAparam!$AC$3)-(AO9-1024)*SIN(EchelleFPAparam!$AC$3)*EchelleFPAparam!$C$3/EchelleFPAparam!$E$3))</f>
        <v>1122.1787625948573</v>
      </c>
      <c r="CX9" s="26">
        <f>(EchelleFPAparam!$S$3/($U9+K$53)*COS((AP9-EchelleFPAparam!$AE5)*EchelleFPAparam!$C$3/EchelleFPAparam!$E$3))*(SIN('Standard Settings'!$F4)+SIN('Standard Settings'!$F4+EchelleFPAparam!$M$3+(EchelleFPAparam!$F$3*EchelleFPAparam!$B$6)*COS(EchelleFPAparam!$AC$3)-(AP9-1024)*SIN(EchelleFPAparam!$AC$3)*EchelleFPAparam!$C$3/EchelleFPAparam!$E$3))</f>
        <v>1099.8029268860298</v>
      </c>
      <c r="CY9" s="26">
        <f>(EchelleFPAparam!$S$3/($U9+B$53)*COS((AG9-EchelleFPAparam!$AE5)*EchelleFPAparam!$C$3/EchelleFPAparam!$E$3))*(SIN('Standard Settings'!$F4)+SIN('Standard Settings'!$F4+EchelleFPAparam!$M$3+EchelleFPAparam!$G$3*EchelleFPAparam!$B$6*COS(EchelleFPAparam!$AC$3)-(AG9-1024)*SIN(EchelleFPAparam!$AC$3)*EchelleFPAparam!$C$3/EchelleFPAparam!$E$3))</f>
        <v>1344.5033040244027</v>
      </c>
      <c r="CZ9" s="26">
        <f>(EchelleFPAparam!$S$3/($U9+C$53)*COS((AH9-EchelleFPAparam!$AE5)*EchelleFPAparam!$C$3/EchelleFPAparam!$E$3))*(SIN('Standard Settings'!$F4)+SIN('Standard Settings'!$F4+EchelleFPAparam!$M$3+EchelleFPAparam!$G$3*EchelleFPAparam!$B$6*COS(EchelleFPAparam!$AC$3)-(AH9-1024)*SIN(EchelleFPAparam!$AC$3)*EchelleFPAparam!$C$3/EchelleFPAparam!$E$3))</f>
        <v>1313.3282932952218</v>
      </c>
      <c r="DA9" s="26">
        <f>(EchelleFPAparam!$S$3/($U9+D$53)*COS((AI9-EchelleFPAparam!$AE5)*EchelleFPAparam!$C$3/EchelleFPAparam!$E$3))*(SIN('Standard Settings'!$F4)+SIN('Standard Settings'!$F4+EchelleFPAparam!$M$3+EchelleFPAparam!$G$3*EchelleFPAparam!$B$6*COS(EchelleFPAparam!$AC$3)-(AI9-1024)*SIN(EchelleFPAparam!$AC$3)*EchelleFPAparam!$C$3/EchelleFPAparam!$E$3))</f>
        <v>1283.5542184127569</v>
      </c>
      <c r="DB9" s="26">
        <f>(EchelleFPAparam!$S$3/($U9+E$53)*COS((AJ9-EchelleFPAparam!$AE5)*EchelleFPAparam!$C$3/EchelleFPAparam!$E$3))*(SIN('Standard Settings'!$F4)+SIN('Standard Settings'!$F4+EchelleFPAparam!$M$3+EchelleFPAparam!$G$3*EchelleFPAparam!$B$6*COS(EchelleFPAparam!$AC$3)-(AJ9-1024)*SIN(EchelleFPAparam!$AC$3)*EchelleFPAparam!$C$3/EchelleFPAparam!$E$3))</f>
        <v>1255.089086011523</v>
      </c>
      <c r="DC9" s="26">
        <f>(EchelleFPAparam!$S$3/($U9+F$53)*COS((AK9-EchelleFPAparam!$AE5)*EchelleFPAparam!$C$3/EchelleFPAparam!$E$3))*(SIN('Standard Settings'!$F4)+SIN('Standard Settings'!$F4+EchelleFPAparam!$M$3+EchelleFPAparam!$G$3*EchelleFPAparam!$B$6*COS(EchelleFPAparam!$AC$3)-(AK9-1024)*SIN(EchelleFPAparam!$AC$3)*EchelleFPAparam!$C$3/EchelleFPAparam!$E$3))</f>
        <v>1227.8492477045197</v>
      </c>
      <c r="DD9" s="26">
        <f>(EchelleFPAparam!$S$3/($U9+G$53)*COS((AL9-EchelleFPAparam!$AE5)*EchelleFPAparam!$C$3/EchelleFPAparam!$E$3))*(SIN('Standard Settings'!$F4)+SIN('Standard Settings'!$F4+EchelleFPAparam!$M$3+EchelleFPAparam!$G$3*EchelleFPAparam!$B$6*COS(EchelleFPAparam!$AC$3)-(AL9-1024)*SIN(EchelleFPAparam!$AC$3)*EchelleFPAparam!$C$3/EchelleFPAparam!$E$3))</f>
        <v>1201.7585920339957</v>
      </c>
      <c r="DE9" s="26">
        <f>(EchelleFPAparam!$S$3/($U9+H$53)*COS((AM9-EchelleFPAparam!$AE5)*EchelleFPAparam!$C$3/EchelleFPAparam!$E$3))*(SIN('Standard Settings'!$F4)+SIN('Standard Settings'!$F4+EchelleFPAparam!$M$3+EchelleFPAparam!$G$3*EchelleFPAparam!$B$6*COS(EchelleFPAparam!$AC$3)-(AM9-1024)*SIN(EchelleFPAparam!$AC$3)*EchelleFPAparam!$C$3/EchelleFPAparam!$E$3))</f>
        <v>1176.7445145417644</v>
      </c>
      <c r="DF9" s="26">
        <f>(EchelleFPAparam!$S$3/($U9+I$53)*COS((AN9-EchelleFPAparam!$AE5)*EchelleFPAparam!$C$3/EchelleFPAparam!$E$3))*(SIN('Standard Settings'!$F4)+SIN('Standard Settings'!$F4+EchelleFPAparam!$M$3+EchelleFPAparam!$G$3*EchelleFPAparam!$B$6*COS(EchelleFPAparam!$AC$3)-(AN9-1024)*SIN(EchelleFPAparam!$AC$3)*EchelleFPAparam!$C$3/EchelleFPAparam!$E$3))</f>
        <v>1152.744888760855</v>
      </c>
      <c r="DG9" s="26">
        <f>(EchelleFPAparam!$S$3/($U9+J$53)*COS((AO9-EchelleFPAparam!$AE5)*EchelleFPAparam!$C$3/EchelleFPAparam!$E$3))*(SIN('Standard Settings'!$F4)+SIN('Standard Settings'!$F4+EchelleFPAparam!$M$3+EchelleFPAparam!$G$3*EchelleFPAparam!$B$6*COS(EchelleFPAparam!$AC$3)-(AO9-1024)*SIN(EchelleFPAparam!$AC$3)*EchelleFPAparam!$C$3/EchelleFPAparam!$E$3))</f>
        <v>1129.6984126886123</v>
      </c>
      <c r="DH9" s="26">
        <f>(EchelleFPAparam!$S$3/($U9+K$53)*COS((AP9-EchelleFPAparam!$AE5)*EchelleFPAparam!$C$3/EchelleFPAparam!$E$3))*(SIN('Standard Settings'!$F4)+SIN('Standard Settings'!$F4+EchelleFPAparam!$M$3+EchelleFPAparam!$G$3*EchelleFPAparam!$B$6*COS(EchelleFPAparam!$AC$3)-(AP9-1024)*SIN(EchelleFPAparam!$AC$3)*EchelleFPAparam!$C$3/EchelleFPAparam!$E$3))</f>
        <v>1107.1813320501144</v>
      </c>
      <c r="DI9" s="26">
        <f>(EchelleFPAparam!$S$3/($U9+B$53)*COS((AQ9-EchelleFPAparam!$AE5)*EchelleFPAparam!$C$3/EchelleFPAparam!$E$3))*(SIN('Standard Settings'!$F4)+SIN('Standard Settings'!$F4+EchelleFPAparam!$M$3+EchelleFPAparam!$H$3*EchelleFPAparam!$B$6*COS(EchelleFPAparam!$AC$3)-(AQ9-1024)*SIN(EchelleFPAparam!$AC$3)*EchelleFPAparam!$C$3/EchelleFPAparam!$E$3))</f>
        <v>1345.1084158725987</v>
      </c>
      <c r="DJ9" s="26">
        <f>(EchelleFPAparam!$S$3/($U9+C$53)*COS((AR9-EchelleFPAparam!$AE5)*EchelleFPAparam!$C$3/EchelleFPAparam!$E$3))*(SIN('Standard Settings'!$F4)+SIN('Standard Settings'!$F4+EchelleFPAparam!$M$3+EchelleFPAparam!$H$3*EchelleFPAparam!$B$6*COS(EchelleFPAparam!$AC$3)-(AR9-1024)*SIN(EchelleFPAparam!$AC$3)*EchelleFPAparam!$C$3/EchelleFPAparam!$E$3))</f>
        <v>1313.9217303708331</v>
      </c>
      <c r="DK9" s="26">
        <f>(EchelleFPAparam!$S$3/($U9+D$53)*COS((AS9-EchelleFPAparam!$AE5)*EchelleFPAparam!$C$3/EchelleFPAparam!$E$3))*(SIN('Standard Settings'!$F4)+SIN('Standard Settings'!$F4+EchelleFPAparam!$M$3+EchelleFPAparam!$H$3*EchelleFPAparam!$B$6*COS(EchelleFPAparam!$AC$3)-(AS9-1024)*SIN(EchelleFPAparam!$AC$3)*EchelleFPAparam!$C$3/EchelleFPAparam!$E$3))</f>
        <v>1284.1354351734794</v>
      </c>
      <c r="DL9" s="26">
        <f>(EchelleFPAparam!$S$3/($U9+E$53)*COS((AT9-EchelleFPAparam!$AE5)*EchelleFPAparam!$C$3/EchelleFPAparam!$E$3))*(SIN('Standard Settings'!$F4)+SIN('Standard Settings'!$F4+EchelleFPAparam!$M$3+EchelleFPAparam!$H$3*EchelleFPAparam!$B$6*COS(EchelleFPAparam!$AC$3)-(AT9-1024)*SIN(EchelleFPAparam!$AC$3)*EchelleFPAparam!$C$3/EchelleFPAparam!$E$3))</f>
        <v>1255.6585486269569</v>
      </c>
      <c r="DM9" s="26">
        <f>(EchelleFPAparam!$S$3/($U9+F$53)*COS((AU9-EchelleFPAparam!$AE5)*EchelleFPAparam!$C$3/EchelleFPAparam!$E$3))*(SIN('Standard Settings'!$F4)+SIN('Standard Settings'!$F4+EchelleFPAparam!$M$3+EchelleFPAparam!$H$3*EchelleFPAparam!$B$6*COS(EchelleFPAparam!$AC$3)-(AU9-1024)*SIN(EchelleFPAparam!$AC$3)*EchelleFPAparam!$C$3/EchelleFPAparam!$E$3))</f>
        <v>1228.4073644584385</v>
      </c>
      <c r="DN9" s="26">
        <f>(EchelleFPAparam!$S$3/($U9+G$53)*COS((AV9-EchelleFPAparam!$AE5)*EchelleFPAparam!$C$3/EchelleFPAparam!$E$3))*(SIN('Standard Settings'!$F4)+SIN('Standard Settings'!$F4+EchelleFPAparam!$M$3+EchelleFPAparam!$H$3*EchelleFPAparam!$B$6*COS(EchelleFPAparam!$AC$3)-(AV9-1024)*SIN(EchelleFPAparam!$AC$3)*EchelleFPAparam!$C$3/EchelleFPAparam!$E$3))</f>
        <v>1202.3051898907777</v>
      </c>
      <c r="DO9" s="26">
        <f>(EchelleFPAparam!$S$3/($U9+H$53)*COS((AW9-EchelleFPAparam!$AE5)*EchelleFPAparam!$C$3/EchelleFPAparam!$E$3))*(SIN('Standard Settings'!$F4)+SIN('Standard Settings'!$F4+EchelleFPAparam!$M$3+EchelleFPAparam!$H$3*EchelleFPAparam!$B$6*COS(EchelleFPAparam!$AC$3)-(AW9-1024)*SIN(EchelleFPAparam!$AC$3)*EchelleFPAparam!$C$3/EchelleFPAparam!$E$3))</f>
        <v>1177.2813820916383</v>
      </c>
      <c r="DP9" s="26">
        <f>(EchelleFPAparam!$S$3/($U9+I$53)*COS((AX9-EchelleFPAparam!$AE5)*EchelleFPAparam!$C$3/EchelleFPAparam!$E$3))*(SIN('Standard Settings'!$F4)+SIN('Standard Settings'!$F4+EchelleFPAparam!$M$3+EchelleFPAparam!$H$3*EchelleFPAparam!$B$6*COS(EchelleFPAparam!$AC$3)-(AX9-1024)*SIN(EchelleFPAparam!$AC$3)*EchelleFPAparam!$C$3/EchelleFPAparam!$E$3))</f>
        <v>1153.2713036823723</v>
      </c>
      <c r="DQ9" s="26">
        <f>(EchelleFPAparam!$S$3/($U9+J$53)*COS((AY9-EchelleFPAparam!$AE5)*EchelleFPAparam!$C$3/EchelleFPAparam!$E$3))*(SIN('Standard Settings'!$F4)+SIN('Standard Settings'!$F4+EchelleFPAparam!$M$3+EchelleFPAparam!$H$3*EchelleFPAparam!$B$6*COS(EchelleFPAparam!$AC$3)-(AY9-1024)*SIN(EchelleFPAparam!$AC$3)*EchelleFPAparam!$C$3/EchelleFPAparam!$E$3))</f>
        <v>1130.2147611955927</v>
      </c>
      <c r="DR9" s="26">
        <f>(EchelleFPAparam!$S$3/($U9+K$53)*COS((AZ9-EchelleFPAparam!$AE5)*EchelleFPAparam!$C$3/EchelleFPAparam!$E$3))*(SIN('Standard Settings'!$F4)+SIN('Standard Settings'!$F4+EchelleFPAparam!$M$3+EchelleFPAparam!$H$3*EchelleFPAparam!$B$6*COS(EchelleFPAparam!$AC$3)-(AZ9-1024)*SIN(EchelleFPAparam!$AC$3)*EchelleFPAparam!$C$3/EchelleFPAparam!$E$3))</f>
        <v>1107.6883584095931</v>
      </c>
      <c r="DS9" s="26">
        <f>(EchelleFPAparam!$S$3/($U9+B$53)*COS((AQ9-EchelleFPAparam!$AE5)*EchelleFPAparam!$C$3/EchelleFPAparam!$E$3))*(SIN('Standard Settings'!$F4)+SIN('Standard Settings'!$F4+EchelleFPAparam!$M$3+EchelleFPAparam!$I$3*EchelleFPAparam!$B$6*COS(EchelleFPAparam!$AC$3)-(AQ9-1024)*SIN(EchelleFPAparam!$AC$3)*EchelleFPAparam!$C$3/EchelleFPAparam!$E$3))</f>
        <v>1353.6388450315192</v>
      </c>
      <c r="DT9" s="26">
        <f>(EchelleFPAparam!$S$3/($U9+C$53)*COS((AR9-EchelleFPAparam!$AE5)*EchelleFPAparam!$C$3/EchelleFPAparam!$E$3))*(SIN('Standard Settings'!$F4)+SIN('Standard Settings'!$F4+EchelleFPAparam!$M$3+EchelleFPAparam!$I$3*EchelleFPAparam!$B$6*COS(EchelleFPAparam!$AC$3)-(AR9-1024)*SIN(EchelleFPAparam!$AC$3)*EchelleFPAparam!$C$3/EchelleFPAparam!$E$3))</f>
        <v>1322.2529782903575</v>
      </c>
      <c r="DU9" s="26">
        <f>(EchelleFPAparam!$S$3/($U9+D$53)*COS((AS9-EchelleFPAparam!$AE5)*EchelleFPAparam!$C$3/EchelleFPAparam!$E$3))*(SIN('Standard Settings'!$F4)+SIN('Standard Settings'!$F4+EchelleFPAparam!$M$3+EchelleFPAparam!$I$3*EchelleFPAparam!$B$6*COS(EchelleFPAparam!$AC$3)-(AS9-1024)*SIN(EchelleFPAparam!$AC$3)*EchelleFPAparam!$C$3/EchelleFPAparam!$E$3))</f>
        <v>1292.2765189403572</v>
      </c>
      <c r="DV9" s="26">
        <f>(EchelleFPAparam!$S$3/($U9+E$53)*COS((AT9-EchelleFPAparam!$AE5)*EchelleFPAparam!$C$3/EchelleFPAparam!$E$3))*(SIN('Standard Settings'!$F4)+SIN('Standard Settings'!$F4+EchelleFPAparam!$M$3+EchelleFPAparam!$I$3*EchelleFPAparam!$B$6*COS(EchelleFPAparam!$AC$3)-(AT9-1024)*SIN(EchelleFPAparam!$AC$3)*EchelleFPAparam!$C$3/EchelleFPAparam!$E$3))</f>
        <v>1263.6178899724314</v>
      </c>
      <c r="DW9" s="26">
        <f>(EchelleFPAparam!$S$3/($U9+F$53)*COS((AU9-EchelleFPAparam!$AE5)*EchelleFPAparam!$C$3/EchelleFPAparam!$E$3))*(SIN('Standard Settings'!$F4)+SIN('Standard Settings'!$F4+EchelleFPAparam!$M$3+EchelleFPAparam!$I$3*EchelleFPAparam!$B$6*COS(EchelleFPAparam!$AC$3)-(AU9-1024)*SIN(EchelleFPAparam!$AC$3)*EchelleFPAparam!$C$3/EchelleFPAparam!$E$3))</f>
        <v>1236.1928436789449</v>
      </c>
      <c r="DX9" s="26">
        <f>(EchelleFPAparam!$S$3/($U9+G$53)*COS((AV9-EchelleFPAparam!$AE5)*EchelleFPAparam!$C$3/EchelleFPAparam!$E$3))*(SIN('Standard Settings'!$F4)+SIN('Standard Settings'!$F4+EchelleFPAparam!$M$3+EchelleFPAparam!$I$3*EchelleFPAparam!$B$6*COS(EchelleFPAparam!$AC$3)-(AV9-1024)*SIN(EchelleFPAparam!$AC$3)*EchelleFPAparam!$C$3/EchelleFPAparam!$E$3))</f>
        <v>1209.9241891395227</v>
      </c>
      <c r="DY9" s="26">
        <f>(EchelleFPAparam!$S$3/($U9+H$53)*COS((AW9-EchelleFPAparam!$AE5)*EchelleFPAparam!$C$3/EchelleFPAparam!$E$3))*(SIN('Standard Settings'!$F4)+SIN('Standard Settings'!$F4+EchelleFPAparam!$M$3+EchelleFPAparam!$I$3*EchelleFPAparam!$B$6*COS(EchelleFPAparam!$AC$3)-(AW9-1024)*SIN(EchelleFPAparam!$AC$3)*EchelleFPAparam!$C$3/EchelleFPAparam!$E$3))</f>
        <v>1184.7408306472423</v>
      </c>
      <c r="DZ9" s="26">
        <f>(EchelleFPAparam!$S$3/($U9+I$53)*COS((AX9-EchelleFPAparam!$AE5)*EchelleFPAparam!$C$3/EchelleFPAparam!$E$3))*(SIN('Standard Settings'!$F4)+SIN('Standard Settings'!$F4+EchelleFPAparam!$M$3+EchelleFPAparam!$I$3*EchelleFPAparam!$B$6*COS(EchelleFPAparam!$AC$3)-(AX9-1024)*SIN(EchelleFPAparam!$AC$3)*EchelleFPAparam!$C$3/EchelleFPAparam!$E$3))</f>
        <v>1160.5776972269614</v>
      </c>
      <c r="EA9" s="26">
        <f>(EchelleFPAparam!$S$3/($U9+J$53)*COS((AY9-EchelleFPAparam!$AE5)*EchelleFPAparam!$C$3/EchelleFPAparam!$E$3))*(SIN('Standard Settings'!$F4)+SIN('Standard Settings'!$F4+EchelleFPAparam!$M$3+EchelleFPAparam!$I$3*EchelleFPAparam!$B$6*COS(EchelleFPAparam!$AC$3)-(AY9-1024)*SIN(EchelleFPAparam!$AC$3)*EchelleFPAparam!$C$3/EchelleFPAparam!$E$3))</f>
        <v>1137.3742177381744</v>
      </c>
      <c r="EB9" s="26">
        <f>(EchelleFPAparam!$S$3/($U9+K$53)*COS((AZ9-EchelleFPAparam!$AE5)*EchelleFPAparam!$C$3/EchelleFPAparam!$E$3))*(SIN('Standard Settings'!$F4)+SIN('Standard Settings'!$F4+EchelleFPAparam!$M$3+EchelleFPAparam!$I$3*EchelleFPAparam!$B$6*COS(EchelleFPAparam!$AC$3)-(AZ9-1024)*SIN(EchelleFPAparam!$AC$3)*EchelleFPAparam!$C$3/EchelleFPAparam!$E$3))</f>
        <v>1114.7137512171976</v>
      </c>
      <c r="EC9" s="26">
        <f>(EchelleFPAparam!$S$3/($U9+B$53)*COS((BA9-EchelleFPAparam!$AE5)*EchelleFPAparam!$C$3/EchelleFPAparam!$E$3))*(SIN('Standard Settings'!$F4)+SIN('Standard Settings'!$F4+EchelleFPAparam!$M$3+EchelleFPAparam!$J$3*EchelleFPAparam!$B$6*COS(EchelleFPAparam!$AC$3)-(BA9-1024)*SIN(EchelleFPAparam!$AC$3)*EchelleFPAparam!$C$3/EchelleFPAparam!$E$3))</f>
        <v>1354.2309845457667</v>
      </c>
      <c r="ED9" s="26">
        <f>(EchelleFPAparam!$S$3/($U9+C$53)*COS((BB9-EchelleFPAparam!$AE5)*EchelleFPAparam!$C$3/EchelleFPAparam!$E$3))*(SIN('Standard Settings'!$F4)+SIN('Standard Settings'!$F4+EchelleFPAparam!$M$3+EchelleFPAparam!$J$3*EchelleFPAparam!$B$6*COS(EchelleFPAparam!$AC$3)-(BB9-1024)*SIN(EchelleFPAparam!$AC$3)*EchelleFPAparam!$C$3/EchelleFPAparam!$E$3))</f>
        <v>1322.833522713463</v>
      </c>
      <c r="EE9" s="26">
        <f>(EchelleFPAparam!$S$3/($U9+D$53)*COS((BC9-EchelleFPAparam!$AE5)*EchelleFPAparam!$C$3/EchelleFPAparam!$E$3))*(SIN('Standard Settings'!$F4)+SIN('Standard Settings'!$F4+EchelleFPAparam!$M$3+EchelleFPAparam!$J$3*EchelleFPAparam!$B$6*COS(EchelleFPAparam!$AC$3)-(BC9-1024)*SIN(EchelleFPAparam!$AC$3)*EchelleFPAparam!$C$3/EchelleFPAparam!$E$3))</f>
        <v>1292.8454805247745</v>
      </c>
      <c r="EF9" s="26">
        <f>(EchelleFPAparam!$S$3/($U9+E$53)*COS((BD9-EchelleFPAparam!$AE5)*EchelleFPAparam!$C$3/EchelleFPAparam!$E$3))*(SIN('Standard Settings'!$F4)+SIN('Standard Settings'!$F4+EchelleFPAparam!$M$3+EchelleFPAparam!$J$3*EchelleFPAparam!$B$6*COS(EchelleFPAparam!$AC$3)-(BD9-1024)*SIN(EchelleFPAparam!$AC$3)*EchelleFPAparam!$C$3/EchelleFPAparam!$E$3))</f>
        <v>1264.1755690106177</v>
      </c>
      <c r="EG9" s="26">
        <f>(EchelleFPAparam!$S$3/($U9+F$53)*COS((BE9-EchelleFPAparam!$AE5)*EchelleFPAparam!$C$3/EchelleFPAparam!$E$3))*(SIN('Standard Settings'!$F4)+SIN('Standard Settings'!$F4+EchelleFPAparam!$M$3+EchelleFPAparam!$J$3*EchelleFPAparam!$B$6*COS(EchelleFPAparam!$AC$3)-(BE9-1024)*SIN(EchelleFPAparam!$AC$3)*EchelleFPAparam!$C$3/EchelleFPAparam!$E$3))</f>
        <v>1236.7394273527455</v>
      </c>
      <c r="EH9" s="26">
        <f>(EchelleFPAparam!$S$3/($U9+G$53)*COS((BF9-EchelleFPAparam!$AE5)*EchelleFPAparam!$C$3/EchelleFPAparam!$E$3))*(SIN('Standard Settings'!$F4)+SIN('Standard Settings'!$F4+EchelleFPAparam!$M$3+EchelleFPAparam!$J$3*EchelleFPAparam!$B$6*COS(EchelleFPAparam!$AC$3)-(BF9-1024)*SIN(EchelleFPAparam!$AC$3)*EchelleFPAparam!$C$3/EchelleFPAparam!$E$3))</f>
        <v>1210.4600093124739</v>
      </c>
      <c r="EI9" s="26">
        <f>(EchelleFPAparam!$S$3/($U9+H$53)*COS((BG9-EchelleFPAparam!$AE5)*EchelleFPAparam!$C$3/EchelleFPAparam!$E$3))*(SIN('Standard Settings'!$F4)+SIN('Standard Settings'!$F4+EchelleFPAparam!$M$3+EchelleFPAparam!$J$3*EchelleFPAparam!$B$6*COS(EchelleFPAparam!$AC$3)-(BG9-1024)*SIN(EchelleFPAparam!$AC$3)*EchelleFPAparam!$C$3/EchelleFPAparam!$E$3))</f>
        <v>1185.2661813777759</v>
      </c>
      <c r="EJ9" s="26">
        <f>(EchelleFPAparam!$S$3/($U9+I$53)*COS((BH9-EchelleFPAparam!$AE5)*EchelleFPAparam!$C$3/EchelleFPAparam!$E$3))*(SIN('Standard Settings'!$F4)+SIN('Standard Settings'!$F4+EchelleFPAparam!$M$3+EchelleFPAparam!$J$3*EchelleFPAparam!$B$6*COS(EchelleFPAparam!$AC$3)-(BH9-1024)*SIN(EchelleFPAparam!$AC$3)*EchelleFPAparam!$C$3/EchelleFPAparam!$E$3))</f>
        <v>1161.0927282883893</v>
      </c>
      <c r="EK9" s="26">
        <f>(EchelleFPAparam!$S$3/($U9+J$53)*COS((BI9-EchelleFPAparam!$AE5)*EchelleFPAparam!$C$3/EchelleFPAparam!$E$3))*(SIN('Standard Settings'!$F4)+SIN('Standard Settings'!$F4+EchelleFPAparam!$M$3+EchelleFPAparam!$J$3*EchelleFPAparam!$B$6*COS(EchelleFPAparam!$AC$3)-(BI9-1024)*SIN(EchelleFPAparam!$AC$3)*EchelleFPAparam!$C$3/EchelleFPAparam!$E$3))</f>
        <v>1137.8792987054971</v>
      </c>
      <c r="EL9" s="26">
        <f>(EchelleFPAparam!$S$3/($U9+K$53)*COS((BJ9-EchelleFPAparam!$AE5)*EchelleFPAparam!$C$3/EchelleFPAparam!$E$3))*(SIN('Standard Settings'!$F4)+SIN('Standard Settings'!$F4+EchelleFPAparam!$M$3+EchelleFPAparam!$J$3*EchelleFPAparam!$B$6*COS(EchelleFPAparam!$AC$3)-(BJ9-1024)*SIN(EchelleFPAparam!$AC$3)*EchelleFPAparam!$C$3/EchelleFPAparam!$E$3))</f>
        <v>1115.2096592340426</v>
      </c>
      <c r="EM9" s="26">
        <f>(EchelleFPAparam!$S$3/($U9+B$53)*COS((BA9-EchelleFPAparam!$AE5)*EchelleFPAparam!$C$3/EchelleFPAparam!$E$3))*(SIN('Standard Settings'!$F4)+SIN('Standard Settings'!$F4+EchelleFPAparam!$M$3+EchelleFPAparam!$K$3*EchelleFPAparam!$B$6*COS(EchelleFPAparam!$AC$3)-(BA9-1024)*SIN(EchelleFPAparam!$AC$3)*EchelleFPAparam!$C$3/EchelleFPAparam!$E$3))</f>
        <v>1362.3260561533471</v>
      </c>
      <c r="EN9" s="26">
        <f>(EchelleFPAparam!$S$3/($U9+C$53)*COS((BB9-EchelleFPAparam!$AE5)*EchelleFPAparam!$C$3/EchelleFPAparam!$E$3))*(SIN('Standard Settings'!$F4)+SIN('Standard Settings'!$F4+EchelleFPAparam!$M$3+EchelleFPAparam!$K$3*EchelleFPAparam!$B$6*COS(EchelleFPAparam!$AC$3)-(BB9-1024)*SIN(EchelleFPAparam!$AC$3)*EchelleFPAparam!$C$3/EchelleFPAparam!$E$3))</f>
        <v>1330.7394979687338</v>
      </c>
      <c r="EO9" s="26">
        <f>(EchelleFPAparam!$S$3/($U9+D$53)*COS((BC9-EchelleFPAparam!$AE5)*EchelleFPAparam!$C$3/EchelleFPAparam!$E$3))*(SIN('Standard Settings'!$F4)+SIN('Standard Settings'!$F4+EchelleFPAparam!$M$3+EchelleFPAparam!$K$3*EchelleFPAparam!$B$6*COS(EchelleFPAparam!$AC$3)-(BC9-1024)*SIN(EchelleFPAparam!$AC$3)*EchelleFPAparam!$C$3/EchelleFPAparam!$E$3))</f>
        <v>1300.5709243607396</v>
      </c>
      <c r="EP9" s="26">
        <f>(EchelleFPAparam!$S$3/($U9+E$53)*COS((BD9-EchelleFPAparam!$AE5)*EchelleFPAparam!$C$3/EchelleFPAparam!$E$3))*(SIN('Standard Settings'!$F4)+SIN('Standard Settings'!$F4+EchelleFPAparam!$M$3+EchelleFPAparam!$K$3*EchelleFPAparam!$B$6*COS(EchelleFPAparam!$AC$3)-(BD9-1024)*SIN(EchelleFPAparam!$AC$3)*EchelleFPAparam!$C$3/EchelleFPAparam!$E$3))</f>
        <v>1271.7284781845976</v>
      </c>
      <c r="EQ9" s="26">
        <f>(EchelleFPAparam!$S$3/($U9+F$53)*COS((BE9-EchelleFPAparam!$AE5)*EchelleFPAparam!$C$3/EchelleFPAparam!$E$3))*(SIN('Standard Settings'!$F4)+SIN('Standard Settings'!$F4+EchelleFPAparam!$M$3+EchelleFPAparam!$K$3*EchelleFPAparam!$B$6*COS(EchelleFPAparam!$AC$3)-(BE9-1024)*SIN(EchelleFPAparam!$AC$3)*EchelleFPAparam!$C$3/EchelleFPAparam!$E$3))</f>
        <v>1244.1272863906631</v>
      </c>
      <c r="ER9" s="26">
        <f>(EchelleFPAparam!$S$3/($U9+G$53)*COS((BF9-EchelleFPAparam!$AE5)*EchelleFPAparam!$C$3/EchelleFPAparam!$E$3))*(SIN('Standard Settings'!$F4)+SIN('Standard Settings'!$F4+EchelleFPAparam!$M$3+EchelleFPAparam!$K$3*EchelleFPAparam!$B$6*COS(EchelleFPAparam!$AC$3)-(BF9-1024)*SIN(EchelleFPAparam!$AC$3)*EchelleFPAparam!$C$3/EchelleFPAparam!$E$3))</f>
        <v>1217.6898270220361</v>
      </c>
      <c r="ES9" s="26">
        <f>(EchelleFPAparam!$S$3/($U9+H$53)*COS((BG9-EchelleFPAparam!$AE5)*EchelleFPAparam!$C$3/EchelleFPAparam!$E$3))*(SIN('Standard Settings'!$F4)+SIN('Standard Settings'!$F4+EchelleFPAparam!$M$3+EchelleFPAparam!$K$3*EchelleFPAparam!$B$6*COS(EchelleFPAparam!$AC$3)-(BG9-1024)*SIN(EchelleFPAparam!$AC$3)*EchelleFPAparam!$C$3/EchelleFPAparam!$E$3))</f>
        <v>1192.3445364871795</v>
      </c>
      <c r="ET9" s="26">
        <f>(EchelleFPAparam!$S$3/($U9+I$53)*COS((BH9-EchelleFPAparam!$AE5)*EchelleFPAparam!$C$3/EchelleFPAparam!$E$3))*(SIN('Standard Settings'!$F4)+SIN('Standard Settings'!$F4+EchelleFPAparam!$M$3+EchelleFPAparam!$K$3*EchelleFPAparam!$B$6*COS(EchelleFPAparam!$AC$3)-(BH9-1024)*SIN(EchelleFPAparam!$AC$3)*EchelleFPAparam!$C$3/EchelleFPAparam!$E$3))</f>
        <v>1168.0257948745325</v>
      </c>
      <c r="EU9" s="26">
        <f>(EchelleFPAparam!$S$3/($U9+J$53)*COS((BI9-EchelleFPAparam!$AE5)*EchelleFPAparam!$C$3/EchelleFPAparam!$E$3))*(SIN('Standard Settings'!$F4)+SIN('Standard Settings'!$F4+EchelleFPAparam!$M$3+EchelleFPAparam!$K$3*EchelleFPAparam!$B$6*COS(EchelleFPAparam!$AC$3)-(BI9-1024)*SIN(EchelleFPAparam!$AC$3)*EchelleFPAparam!$C$3/EchelleFPAparam!$E$3))</f>
        <v>1144.6728829735143</v>
      </c>
      <c r="EV9" s="26">
        <f>(EchelleFPAparam!$S$3/($U9+K$53)*COS((BJ9-EchelleFPAparam!$AE5)*EchelleFPAparam!$C$3/EchelleFPAparam!$E$3))*(SIN('Standard Settings'!$F4)+SIN('Standard Settings'!$F4+EchelleFPAparam!$M$3+EchelleFPAparam!$K$3*EchelleFPAparam!$B$6*COS(EchelleFPAparam!$AC$3)-(BJ9-1024)*SIN(EchelleFPAparam!$AC$3)*EchelleFPAparam!$C$3/EchelleFPAparam!$E$3))</f>
        <v>1121.8764771032547</v>
      </c>
      <c r="EW9" s="60">
        <f>CW9</f>
        <v>1122.1787625948573</v>
      </c>
      <c r="EX9" s="60">
        <f t="shared" si="21"/>
        <v>1362.3260561533471</v>
      </c>
      <c r="EY9" s="90">
        <v>0</v>
      </c>
      <c r="EZ9" s="90">
        <v>0</v>
      </c>
      <c r="FA9" s="50">
        <v>5000</v>
      </c>
      <c r="FB9" s="50">
        <v>5000</v>
      </c>
      <c r="FC9" s="50">
        <v>5000</v>
      </c>
      <c r="FD9" s="50">
        <v>1500</v>
      </c>
      <c r="FE9" s="95">
        <v>100</v>
      </c>
      <c r="FF9" s="50">
        <v>5000</v>
      </c>
      <c r="FG9" s="50">
        <v>1000</v>
      </c>
      <c r="FH9" s="50">
        <f t="shared" si="27"/>
        <v>1250</v>
      </c>
      <c r="FI9" s="50">
        <f t="shared" si="28"/>
        <v>1250</v>
      </c>
      <c r="FJ9" s="50">
        <f t="shared" si="29"/>
        <v>375</v>
      </c>
      <c r="FK9" s="95">
        <f t="shared" si="30"/>
        <v>25</v>
      </c>
      <c r="FL9" s="50">
        <f t="shared" si="31"/>
        <v>1250</v>
      </c>
      <c r="FM9" s="50">
        <f t="shared" si="32"/>
        <v>250</v>
      </c>
      <c r="FN9" s="50">
        <v>500</v>
      </c>
      <c r="FO9" s="91">
        <f>1/(F9*EchelleFPAparam!$Q$3)</f>
        <v>-10058.2533422872</v>
      </c>
      <c r="FP9" s="91">
        <f t="shared" si="23"/>
        <v>-38.236485542464045</v>
      </c>
      <c r="FQ9" s="50"/>
      <c r="FR9" s="50"/>
      <c r="FS9" s="50"/>
      <c r="FT9" s="50"/>
      <c r="FU9" s="50"/>
      <c r="FV9" s="50"/>
      <c r="FW9" s="50"/>
      <c r="FX9" s="50"/>
      <c r="FY9" s="50"/>
      <c r="FZ9" s="50"/>
      <c r="GA9" s="50"/>
      <c r="GB9" s="50"/>
      <c r="GC9" s="50"/>
      <c r="GD9" s="50"/>
      <c r="GE9" s="50"/>
      <c r="GF9" s="50"/>
      <c r="GG9" s="50"/>
      <c r="GH9" s="50"/>
      <c r="GI9" s="50"/>
      <c r="GJ9" s="50"/>
      <c r="GK9" s="50"/>
      <c r="GL9" s="50"/>
      <c r="GM9" s="50"/>
      <c r="GN9" s="50"/>
      <c r="GO9" s="50"/>
      <c r="GP9" s="50"/>
      <c r="GQ9" s="50"/>
      <c r="GR9" s="50"/>
      <c r="GS9" s="50"/>
      <c r="GT9" s="50"/>
      <c r="GU9" s="50"/>
      <c r="GV9" s="50"/>
      <c r="GW9" s="50"/>
      <c r="GX9" s="50"/>
      <c r="GY9" s="50"/>
      <c r="GZ9" s="50"/>
      <c r="HA9" s="50"/>
      <c r="HB9" s="50"/>
      <c r="HC9" s="50"/>
      <c r="HD9" s="50"/>
      <c r="HE9" s="50"/>
      <c r="HF9" s="50"/>
      <c r="HG9" s="50"/>
      <c r="HH9" s="50"/>
      <c r="HI9" s="50"/>
      <c r="HJ9" s="50"/>
      <c r="HK9" s="50"/>
      <c r="HL9" s="50"/>
      <c r="HM9" s="50"/>
      <c r="HN9" s="50"/>
      <c r="HO9" s="50"/>
      <c r="HP9" s="50"/>
      <c r="HQ9" s="50"/>
      <c r="HR9" s="50"/>
      <c r="HS9" s="50"/>
      <c r="HT9" s="50"/>
      <c r="HU9" s="50"/>
      <c r="HV9" s="50"/>
      <c r="HW9" s="50"/>
      <c r="HX9" s="50"/>
      <c r="HY9" s="50"/>
      <c r="HZ9" s="50"/>
      <c r="IA9" s="50"/>
      <c r="IB9" s="50"/>
      <c r="IC9" s="50"/>
      <c r="ID9" s="50"/>
      <c r="IE9" s="50"/>
      <c r="IF9" s="50"/>
      <c r="IG9" s="50"/>
      <c r="IH9" s="50"/>
      <c r="II9" s="50"/>
      <c r="IJ9" s="50"/>
      <c r="IK9" s="50"/>
      <c r="IL9" s="50"/>
      <c r="IM9" s="50"/>
      <c r="IN9" s="50"/>
      <c r="IO9" s="50"/>
      <c r="IP9" s="50"/>
      <c r="IQ9" s="50"/>
      <c r="IR9" s="50"/>
      <c r="IS9" s="50"/>
      <c r="IT9" s="50"/>
      <c r="IU9" s="50"/>
      <c r="IV9" s="50"/>
      <c r="IW9" s="50"/>
      <c r="IX9" s="50"/>
      <c r="IY9" s="50"/>
      <c r="IZ9" s="50"/>
      <c r="JA9" s="50"/>
      <c r="JB9" s="50"/>
      <c r="JC9" s="50"/>
      <c r="JD9" s="50"/>
      <c r="JE9" s="50"/>
      <c r="JF9" s="50"/>
      <c r="JG9" s="50"/>
      <c r="JH9" s="50"/>
      <c r="JI9" s="50"/>
      <c r="JJ9" s="50"/>
      <c r="JK9" s="50"/>
      <c r="JL9" s="50"/>
      <c r="JM9" s="50"/>
      <c r="JN9" s="50"/>
      <c r="JO9" s="50"/>
      <c r="JP9" s="50"/>
      <c r="JQ9" s="50"/>
      <c r="JR9" s="50"/>
      <c r="JS9" s="50"/>
      <c r="JT9" s="50"/>
      <c r="JU9" s="50"/>
      <c r="JV9" s="50"/>
      <c r="JW9" s="52">
        <f t="shared" si="24"/>
        <v>2745.7250620961327</v>
      </c>
      <c r="JX9" s="27">
        <f t="shared" si="25"/>
        <v>324178.25029007799</v>
      </c>
      <c r="JY9" s="108">
        <f>JW9*EchelleFPAparam!$Q$3</f>
        <v>-2.6153031216465662E-2</v>
      </c>
    </row>
    <row r="10" spans="1:315" x14ac:dyDescent="0.2">
      <c r="A10" s="53">
        <f>A9+1</f>
        <v>4</v>
      </c>
      <c r="B10" s="97">
        <f t="shared" si="0"/>
        <v>1228.3607103366999</v>
      </c>
      <c r="C10" s="27" t="str">
        <f>'Standard Settings'!B5</f>
        <v>J/2/2</v>
      </c>
      <c r="D10" s="27">
        <f>'Standard Settings'!H5</f>
        <v>46</v>
      </c>
      <c r="E10" s="19">
        <f t="shared" si="1"/>
        <v>3.8499379431176095E-3</v>
      </c>
      <c r="F10" s="18">
        <f>((EchelleFPAparam!$S$3/('crmcfgWLEN.txt'!$U10+F$53))*(SIN('Standard Settings'!$F5+0.0005)+SIN('Standard Settings'!$F5+0.0005+EchelleFPAparam!$M$3))-(EchelleFPAparam!$S$3/('crmcfgWLEN.txt'!$U10+F$53))*(SIN('Standard Settings'!$F5-0.0005)+SIN('Standard Settings'!$F5-0.0005+EchelleFPAparam!$M$3)))*1000*EchelleFPAparam!$O$3/180</f>
        <v>10.580678988728334</v>
      </c>
      <c r="G10" s="20" t="str">
        <f>'Standard Settings'!C5</f>
        <v>J</v>
      </c>
      <c r="H10" s="46"/>
      <c r="I10" s="59" t="s">
        <v>354</v>
      </c>
      <c r="J10" s="57"/>
      <c r="K10" s="27" t="str">
        <f>'Standard Settings'!$D5</f>
        <v>YJ</v>
      </c>
      <c r="L10" s="46"/>
      <c r="M10" s="12">
        <v>0</v>
      </c>
      <c r="N10" s="12">
        <v>0</v>
      </c>
      <c r="O10" s="27" t="str">
        <f>'Standard Settings'!$D5</f>
        <v>YJ</v>
      </c>
      <c r="P10" s="46"/>
      <c r="Q10" s="27">
        <f>'Standard Settings'!$E5</f>
        <v>65.335950000000011</v>
      </c>
      <c r="R10" s="107">
        <f>($Q10-EchelleFPAparam!$R$3)/EchelleFPAparam!$Q$3</f>
        <v>532015.74803149549</v>
      </c>
      <c r="S10" s="21">
        <v>43</v>
      </c>
      <c r="T10" s="21">
        <f>'Standard Settings'!$I5</f>
        <v>50</v>
      </c>
      <c r="U10" s="22">
        <f t="shared" si="2"/>
        <v>42</v>
      </c>
      <c r="V10" s="22">
        <f t="shared" si="26"/>
        <v>51</v>
      </c>
      <c r="W10" s="23">
        <f>(EchelleFPAparam!$S$3/('crmcfgWLEN.txt'!$U10+B$53))*(SIN('Standard Settings'!$F5)+SIN('Standard Settings'!$F5+EchelleFPAparam!$M$3))</f>
        <v>1345.3474446544808</v>
      </c>
      <c r="X10" s="23">
        <f>(EchelleFPAparam!$S$3/('crmcfgWLEN.txt'!$U10+C$53))*(SIN('Standard Settings'!$F5)+SIN('Standard Settings'!$F5+EchelleFPAparam!$M$3))</f>
        <v>1314.0602947787952</v>
      </c>
      <c r="Y10" s="23">
        <f>(EchelleFPAparam!$S$3/('crmcfgWLEN.txt'!$U10+D$53))*(SIN('Standard Settings'!$F5)+SIN('Standard Settings'!$F5+EchelleFPAparam!$M$3))</f>
        <v>1284.1952880792774</v>
      </c>
      <c r="Z10" s="23">
        <f>(EchelleFPAparam!$S$3/('crmcfgWLEN.txt'!$U10+E$53))*(SIN('Standard Settings'!$F5)+SIN('Standard Settings'!$F5+EchelleFPAparam!$M$3))</f>
        <v>1255.6576150108488</v>
      </c>
      <c r="AA10" s="23">
        <f>(EchelleFPAparam!$S$3/('crmcfgWLEN.txt'!$U10+F$53))*(SIN('Standard Settings'!$F5)+SIN('Standard Settings'!$F5+EchelleFPAparam!$M$3))</f>
        <v>1228.3607103366999</v>
      </c>
      <c r="AB10" s="23">
        <f>(EchelleFPAparam!$S$3/('crmcfgWLEN.txt'!$U10+G$53))*(SIN('Standard Settings'!$F5)+SIN('Standard Settings'!$F5+EchelleFPAparam!$M$3))</f>
        <v>1202.2253760742169</v>
      </c>
      <c r="AC10" s="23">
        <f>(EchelleFPAparam!$S$3/('crmcfgWLEN.txt'!$U10+H$53))*(SIN('Standard Settings'!$F5)+SIN('Standard Settings'!$F5+EchelleFPAparam!$M$3))</f>
        <v>1177.1790140726707</v>
      </c>
      <c r="AD10" s="23">
        <f>(EchelleFPAparam!$S$3/('crmcfgWLEN.txt'!$U10+I$53))*(SIN('Standard Settings'!$F5)+SIN('Standard Settings'!$F5+EchelleFPAparam!$M$3))</f>
        <v>1153.1549525609835</v>
      </c>
      <c r="AE10" s="23">
        <f>(EchelleFPAparam!$S$3/('crmcfgWLEN.txt'!$U10+J$53))*(SIN('Standard Settings'!$F5)+SIN('Standard Settings'!$F5+EchelleFPAparam!$M$3))</f>
        <v>1130.091853509764</v>
      </c>
      <c r="AF10" s="23">
        <f>(EchelleFPAparam!$S$3/('crmcfgWLEN.txt'!$U10+K$53))*(SIN('Standard Settings'!$F5)+SIN('Standard Settings'!$F5+EchelleFPAparam!$M$3))</f>
        <v>1107.9331897154548</v>
      </c>
      <c r="AG10" s="113">
        <v>112.918285507945</v>
      </c>
      <c r="AH10" s="113">
        <v>378.64976395488702</v>
      </c>
      <c r="AI10" s="113">
        <v>632.76145268368703</v>
      </c>
      <c r="AJ10" s="113">
        <v>872.73861786817304</v>
      </c>
      <c r="AK10" s="113">
        <v>1100.52266689677</v>
      </c>
      <c r="AL10" s="113">
        <v>1317.7749917421399</v>
      </c>
      <c r="AM10" s="113">
        <v>1531.6781723633401</v>
      </c>
      <c r="AN10" s="113">
        <v>1732.54003014367</v>
      </c>
      <c r="AO10" s="113">
        <v>1921.516309245</v>
      </c>
      <c r="AP10" s="113">
        <v>-100.1</v>
      </c>
      <c r="AQ10" s="113">
        <v>85.145144851152395</v>
      </c>
      <c r="AR10" s="113">
        <v>353.93872700588503</v>
      </c>
      <c r="AS10" s="113">
        <v>609.16365067056097</v>
      </c>
      <c r="AT10" s="113">
        <v>851.99584378528004</v>
      </c>
      <c r="AU10" s="113">
        <v>1082.7468230909501</v>
      </c>
      <c r="AV10" s="113">
        <v>1303.0472639596701</v>
      </c>
      <c r="AW10" s="113">
        <v>1512.3128362354901</v>
      </c>
      <c r="AX10" s="113">
        <v>1714.9421195678799</v>
      </c>
      <c r="AY10" s="113">
        <v>1907.9125448397399</v>
      </c>
      <c r="AZ10" s="113">
        <v>-100.1</v>
      </c>
      <c r="BA10" s="113">
        <v>58.208345227724202</v>
      </c>
      <c r="BB10" s="113">
        <v>330.16949177354002</v>
      </c>
      <c r="BC10" s="113">
        <v>587.38400191119399</v>
      </c>
      <c r="BD10" s="113">
        <v>832.19788852616705</v>
      </c>
      <c r="BE10" s="113">
        <v>1065.15392583268</v>
      </c>
      <c r="BF10" s="113">
        <v>1287.49590239031</v>
      </c>
      <c r="BG10" s="113">
        <v>1499.17567460124</v>
      </c>
      <c r="BH10" s="113">
        <v>1702.40720291193</v>
      </c>
      <c r="BI10" s="113">
        <v>1897.0037657345799</v>
      </c>
      <c r="BJ10" s="114">
        <v>-100.1</v>
      </c>
      <c r="BK10" s="24">
        <f>EchelleFPAparam!$S$3/('crmcfgWLEN.txt'!$U10+B$53)*(SIN(EchelleFPAparam!$T$3-EchelleFPAparam!$M$3/2)+SIN('Standard Settings'!$F5+EchelleFPAparam!$M$3))</f>
        <v>1345.4979410411945</v>
      </c>
      <c r="BL10" s="24">
        <f>EchelleFPAparam!$S$3/('crmcfgWLEN.txt'!$U10+C$53)*(SIN(EchelleFPAparam!$T$3-EchelleFPAparam!$M$3/2)+SIN('Standard Settings'!$F5+EchelleFPAparam!$M$3))</f>
        <v>1314.2072912495389</v>
      </c>
      <c r="BM10" s="24">
        <f>EchelleFPAparam!$S$3/('crmcfgWLEN.txt'!$U10+D$53)*(SIN(EchelleFPAparam!$T$3-EchelleFPAparam!$M$3/2)+SIN('Standard Settings'!$F5+EchelleFPAparam!$M$3))</f>
        <v>1284.3389437211404</v>
      </c>
      <c r="BN10" s="24">
        <f>EchelleFPAparam!$S$3/('crmcfgWLEN.txt'!$U10+E$53)*(SIN(EchelleFPAparam!$T$3-EchelleFPAparam!$M$3/2)+SIN('Standard Settings'!$F5+EchelleFPAparam!$M$3))</f>
        <v>1255.7980783051148</v>
      </c>
      <c r="BO10" s="24">
        <f>EchelleFPAparam!$S$3/('crmcfgWLEN.txt'!$U10+F$53)*(SIN(EchelleFPAparam!$T$3-EchelleFPAparam!$M$3/2)+SIN('Standard Settings'!$F5+EchelleFPAparam!$M$3))</f>
        <v>1228.4981200810905</v>
      </c>
      <c r="BP10" s="24">
        <f>EchelleFPAparam!$S$3/('crmcfgWLEN.txt'!$U10+G$53)*(SIN(EchelleFPAparam!$T$3-EchelleFPAparam!$M$3/2)+SIN('Standard Settings'!$F5+EchelleFPAparam!$M$3))</f>
        <v>1202.3598622070249</v>
      </c>
      <c r="BQ10" s="24">
        <f>EchelleFPAparam!$S$3/('crmcfgWLEN.txt'!$U10+H$53)*(SIN(EchelleFPAparam!$T$3-EchelleFPAparam!$M$3/2)+SIN('Standard Settings'!$F5+EchelleFPAparam!$M$3))</f>
        <v>1177.3106984110452</v>
      </c>
      <c r="BR10" s="24">
        <f>EchelleFPAparam!$S$3/('crmcfgWLEN.txt'!$U10+I$53)*(SIN(EchelleFPAparam!$T$3-EchelleFPAparam!$M$3/2)+SIN('Standard Settings'!$F5+EchelleFPAparam!$M$3))</f>
        <v>1153.2839494638808</v>
      </c>
      <c r="BS10" s="24">
        <f>EchelleFPAparam!$S$3/('crmcfgWLEN.txt'!$U10+J$53)*(SIN(EchelleFPAparam!$T$3-EchelleFPAparam!$M$3/2)+SIN('Standard Settings'!$F5+EchelleFPAparam!$M$3))</f>
        <v>1130.2182704746033</v>
      </c>
      <c r="BT10" s="24">
        <f>EchelleFPAparam!$S$3/('crmcfgWLEN.txt'!$U10+K$53)*(SIN(EchelleFPAparam!$T$3-EchelleFPAparam!$M$3/2)+SIN('Standard Settings'!$F5+EchelleFPAparam!$M$3))</f>
        <v>1108.0571279162778</v>
      </c>
      <c r="BU10" s="25">
        <f t="shared" si="33"/>
        <v>1331.0302212450526</v>
      </c>
      <c r="BV10" s="25">
        <f t="shared" si="3"/>
        <v>1300.3735302890175</v>
      </c>
      <c r="BW10" s="25">
        <f t="shared" si="4"/>
        <v>1271.0983360539121</v>
      </c>
      <c r="BX10" s="25">
        <f t="shared" si="5"/>
        <v>1243.1132492313259</v>
      </c>
      <c r="BY10" s="25">
        <f t="shared" si="6"/>
        <v>1216.3347723575152</v>
      </c>
      <c r="BZ10" s="25">
        <f t="shared" si="7"/>
        <v>1190.6864654865683</v>
      </c>
      <c r="CA10" s="25">
        <f t="shared" si="8"/>
        <v>1166.0982155690353</v>
      </c>
      <c r="CB10" s="25">
        <f t="shared" si="9"/>
        <v>1142.5055947959941</v>
      </c>
      <c r="CC10" s="25">
        <f t="shared" si="10"/>
        <v>1119.8492955161207</v>
      </c>
      <c r="CD10" s="25">
        <f t="shared" si="11"/>
        <v>1098.0746312683834</v>
      </c>
      <c r="CE10" s="25">
        <f t="shared" ref="CE10:CE35" si="34">BK10*(($D10+B$53)/($D10+B$53-0.5))</f>
        <v>1360.2836327009877</v>
      </c>
      <c r="CF10" s="25">
        <f t="shared" si="12"/>
        <v>1328.3385524457706</v>
      </c>
      <c r="CG10" s="25">
        <f t="shared" si="13"/>
        <v>1297.8583010234681</v>
      </c>
      <c r="CH10" s="25">
        <f t="shared" si="14"/>
        <v>1268.7444502464045</v>
      </c>
      <c r="CI10" s="25">
        <f t="shared" si="15"/>
        <v>1240.9071920011015</v>
      </c>
      <c r="CJ10" s="25">
        <f t="shared" si="16"/>
        <v>1214.2644152981836</v>
      </c>
      <c r="CK10" s="25">
        <f t="shared" si="17"/>
        <v>1188.7408993664922</v>
      </c>
      <c r="CL10" s="25">
        <f t="shared" si="18"/>
        <v>1164.2676061254415</v>
      </c>
      <c r="CM10" s="25">
        <f t="shared" si="19"/>
        <v>1140.7810580491321</v>
      </c>
      <c r="CN10" s="25">
        <f t="shared" si="20"/>
        <v>1118.2227896402803</v>
      </c>
      <c r="CO10" s="26">
        <f>(EchelleFPAparam!$S$3/($U10+B$53)*COS((AG10-EchelleFPAparam!$AE6)*EchelleFPAparam!$C$3/EchelleFPAparam!$E$3))*(SIN('Standard Settings'!$F5)+SIN('Standard Settings'!$F5+EchelleFPAparam!$M$3+(EchelleFPAparam!$F$3*EchelleFPAparam!$B$6)*COS(EchelleFPAparam!$AC$3)-(AG10-1024)*SIN(EchelleFPAparam!$AC$3)*EchelleFPAparam!$C$3/EchelleFPAparam!$E$3))</f>
        <v>1331.0042955704382</v>
      </c>
      <c r="CP10" s="26">
        <f>(EchelleFPAparam!$S$3/($U10+C$53)*COS((AH10-EchelleFPAparam!$AE6)*EchelleFPAparam!$C$3/EchelleFPAparam!$E$3))*(SIN('Standard Settings'!$F5)+SIN('Standard Settings'!$F5+EchelleFPAparam!$M$3+(EchelleFPAparam!$F$3*EchelleFPAparam!$B$6)*COS(EchelleFPAparam!$AC$3)-(AH10-1024)*SIN(EchelleFPAparam!$AC$3)*EchelleFPAparam!$C$3/EchelleFPAparam!$E$3))</f>
        <v>1300.141682581856</v>
      </c>
      <c r="CQ10" s="26">
        <f>(EchelleFPAparam!$S$3/($U10+D$53)*COS((AI10-EchelleFPAparam!$AE6)*EchelleFPAparam!$C$3/EchelleFPAparam!$E$3))*(SIN('Standard Settings'!$F5)+SIN('Standard Settings'!$F5+EchelleFPAparam!$M$3+(EchelleFPAparam!$F$3*EchelleFPAparam!$B$6)*COS(EchelleFPAparam!$AC$3)-(AI10-1024)*SIN(EchelleFPAparam!$AC$3)*EchelleFPAparam!$C$3/EchelleFPAparam!$E$3))</f>
        <v>1270.6661332081342</v>
      </c>
      <c r="CR10" s="26">
        <f>(EchelleFPAparam!$S$3/($U10+E$53)*COS((AJ10-EchelleFPAparam!$AE6)*EchelleFPAparam!$C$3/EchelleFPAparam!$E$3))*(SIN('Standard Settings'!$F5)+SIN('Standard Settings'!$F5+EchelleFPAparam!$M$3+(EchelleFPAparam!$F$3*EchelleFPAparam!$B$6)*COS(EchelleFPAparam!$AC$3)-(AJ10-1024)*SIN(EchelleFPAparam!$AC$3)*EchelleFPAparam!$C$3/EchelleFPAparam!$E$3))</f>
        <v>1242.4861908279943</v>
      </c>
      <c r="CS10" s="26">
        <f>(EchelleFPAparam!$S$3/($U10+F$53)*COS((AK10-EchelleFPAparam!$AE6)*EchelleFPAparam!$C$3/EchelleFPAparam!$E$3))*(SIN('Standard Settings'!$F5)+SIN('Standard Settings'!$F5+EchelleFPAparam!$M$3+(EchelleFPAparam!$F$3*EchelleFPAparam!$B$6)*COS(EchelleFPAparam!$AC$3)-(AK10-1024)*SIN(EchelleFPAparam!$AC$3)*EchelleFPAparam!$C$3/EchelleFPAparam!$E$3))</f>
        <v>1215.519447381829</v>
      </c>
      <c r="CT10" s="26">
        <f>(EchelleFPAparam!$S$3/($U10+G$53)*COS((AL10-EchelleFPAparam!$AE6)*EchelleFPAparam!$C$3/EchelleFPAparam!$E$3))*(SIN('Standard Settings'!$F5)+SIN('Standard Settings'!$F5+EchelleFPAparam!$M$3+(EchelleFPAparam!$F$3*EchelleFPAparam!$B$6)*COS(EchelleFPAparam!$AC$3)-(AL10-1024)*SIN(EchelleFPAparam!$AC$3)*EchelleFPAparam!$C$3/EchelleFPAparam!$E$3))</f>
        <v>1189.6900893732122</v>
      </c>
      <c r="CU10" s="26">
        <f>(EchelleFPAparam!$S$3/($U10+H$53)*COS((AM10-EchelleFPAparam!$AE6)*EchelleFPAparam!$C$3/EchelleFPAparam!$E$3))*(SIN('Standard Settings'!$F5)+SIN('Standard Settings'!$F5+EchelleFPAparam!$M$3+(EchelleFPAparam!$F$3*EchelleFPAparam!$B$6)*COS(EchelleFPAparam!$AC$3)-(AM10-1024)*SIN(EchelleFPAparam!$AC$3)*EchelleFPAparam!$C$3/EchelleFPAparam!$E$3))</f>
        <v>1164.9288453420156</v>
      </c>
      <c r="CV10" s="26">
        <f>(EchelleFPAparam!$S$3/($U10+I$53)*COS((AN10-EchelleFPAparam!$AE6)*EchelleFPAparam!$C$3/EchelleFPAparam!$E$3))*(SIN('Standard Settings'!$F5)+SIN('Standard Settings'!$F5+EchelleFPAparam!$M$3+(EchelleFPAparam!$F$3*EchelleFPAparam!$B$6)*COS(EchelleFPAparam!$AC$3)-(AN10-1024)*SIN(EchelleFPAparam!$AC$3)*EchelleFPAparam!$C$3/EchelleFPAparam!$E$3))</f>
        <v>1141.1700942816833</v>
      </c>
      <c r="CW10" s="26">
        <f>(EchelleFPAparam!$S$3/($U10+J$53)*COS((AO10-EchelleFPAparam!$AE6)*EchelleFPAparam!$C$3/EchelleFPAparam!$E$3))*(SIN('Standard Settings'!$F5)+SIN('Standard Settings'!$F5+EchelleFPAparam!$M$3+(EchelleFPAparam!$F$3*EchelleFPAparam!$B$6)*COS(EchelleFPAparam!$AC$3)-(AO10-1024)*SIN(EchelleFPAparam!$AC$3)*EchelleFPAparam!$C$3/EchelleFPAparam!$E$3))</f>
        <v>1118.3549656069299</v>
      </c>
      <c r="CX10" s="26">
        <f>(EchelleFPAparam!$S$3/($U10+K$53)*COS((AP10-EchelleFPAparam!$AE6)*EchelleFPAparam!$C$3/EchelleFPAparam!$E$3))*(SIN('Standard Settings'!$F5)+SIN('Standard Settings'!$F5+EchelleFPAparam!$M$3+(EchelleFPAparam!$F$3*EchelleFPAparam!$B$6)*COS(EchelleFPAparam!$AC$3)-(AP10-1024)*SIN(EchelleFPAparam!$AC$3)*EchelleFPAparam!$C$3/EchelleFPAparam!$E$3))</f>
        <v>1096.0517741198241</v>
      </c>
      <c r="CY10" s="26">
        <f>(EchelleFPAparam!$S$3/($U10+B$53)*COS((AG10-EchelleFPAparam!$AE6)*EchelleFPAparam!$C$3/EchelleFPAparam!$E$3))*(SIN('Standard Settings'!$F5)+SIN('Standard Settings'!$F5+EchelleFPAparam!$M$3+EchelleFPAparam!$G$3*EchelleFPAparam!$B$6*COS(EchelleFPAparam!$AC$3)-(AG10-1024)*SIN(EchelleFPAparam!$AC$3)*EchelleFPAparam!$C$3/EchelleFPAparam!$E$3))</f>
        <v>1340.0704329241967</v>
      </c>
      <c r="CZ10" s="26">
        <f>(EchelleFPAparam!$S$3/($U10+C$53)*COS((AH10-EchelleFPAparam!$AE6)*EchelleFPAparam!$C$3/EchelleFPAparam!$E$3))*(SIN('Standard Settings'!$F5)+SIN('Standard Settings'!$F5+EchelleFPAparam!$M$3+EchelleFPAparam!$G$3*EchelleFPAparam!$B$6*COS(EchelleFPAparam!$AC$3)-(AH10-1024)*SIN(EchelleFPAparam!$AC$3)*EchelleFPAparam!$C$3/EchelleFPAparam!$E$3))</f>
        <v>1308.9962209192552</v>
      </c>
      <c r="DA10" s="26">
        <f>(EchelleFPAparam!$S$3/($U10+D$53)*COS((AI10-EchelleFPAparam!$AE6)*EchelleFPAparam!$C$3/EchelleFPAparam!$E$3))*(SIN('Standard Settings'!$F5)+SIN('Standard Settings'!$F5+EchelleFPAparam!$M$3+EchelleFPAparam!$G$3*EchelleFPAparam!$B$6*COS(EchelleFPAparam!$AC$3)-(AI10-1024)*SIN(EchelleFPAparam!$AC$3)*EchelleFPAparam!$C$3/EchelleFPAparam!$E$3))</f>
        <v>1279.318641942293</v>
      </c>
      <c r="DB10" s="26">
        <f>(EchelleFPAparam!$S$3/($U10+E$53)*COS((AJ10-EchelleFPAparam!$AE6)*EchelleFPAparam!$C$3/EchelleFPAparam!$E$3))*(SIN('Standard Settings'!$F5)+SIN('Standard Settings'!$F5+EchelleFPAparam!$M$3+EchelleFPAparam!$G$3*EchelleFPAparam!$B$6*COS(EchelleFPAparam!$AC$3)-(AJ10-1024)*SIN(EchelleFPAparam!$AC$3)*EchelleFPAparam!$C$3/EchelleFPAparam!$E$3))</f>
        <v>1250.9456208340584</v>
      </c>
      <c r="DC10" s="26">
        <f>(EchelleFPAparam!$S$3/($U10+F$53)*COS((AK10-EchelleFPAparam!$AE6)*EchelleFPAparam!$C$3/EchelleFPAparam!$E$3))*(SIN('Standard Settings'!$F5)+SIN('Standard Settings'!$F5+EchelleFPAparam!$M$3+EchelleFPAparam!$G$3*EchelleFPAparam!$B$6*COS(EchelleFPAparam!$AC$3)-(AK10-1024)*SIN(EchelleFPAparam!$AC$3)*EchelleFPAparam!$C$3/EchelleFPAparam!$E$3))</f>
        <v>1223.7941706287334</v>
      </c>
      <c r="DD10" s="26">
        <f>(EchelleFPAparam!$S$3/($U10+G$53)*COS((AL10-EchelleFPAparam!$AE6)*EchelleFPAparam!$C$3/EchelleFPAparam!$E$3))*(SIN('Standard Settings'!$F5)+SIN('Standard Settings'!$F5+EchelleFPAparam!$M$3+EchelleFPAparam!$G$3*EchelleFPAparam!$B$6*COS(EchelleFPAparam!$AC$3)-(AL10-1024)*SIN(EchelleFPAparam!$AC$3)*EchelleFPAparam!$C$3/EchelleFPAparam!$E$3))</f>
        <v>1197.7879466582792</v>
      </c>
      <c r="DE10" s="26">
        <f>(EchelleFPAparam!$S$3/($U10+H$53)*COS((AM10-EchelleFPAparam!$AE6)*EchelleFPAparam!$C$3/EchelleFPAparam!$E$3))*(SIN('Standard Settings'!$F5)+SIN('Standard Settings'!$F5+EchelleFPAparam!$M$3+EchelleFPAparam!$G$3*EchelleFPAparam!$B$6*COS(EchelleFPAparam!$AC$3)-(AM10-1024)*SIN(EchelleFPAparam!$AC$3)*EchelleFPAparam!$C$3/EchelleFPAparam!$E$3))</f>
        <v>1172.8571664170381</v>
      </c>
      <c r="DF10" s="26">
        <f>(EchelleFPAparam!$S$3/($U10+I$53)*COS((AN10-EchelleFPAparam!$AE6)*EchelleFPAparam!$C$3/EchelleFPAparam!$E$3))*(SIN('Standard Settings'!$F5)+SIN('Standard Settings'!$F5+EchelleFPAparam!$M$3+EchelleFPAparam!$G$3*EchelleFPAparam!$B$6*COS(EchelleFPAparam!$AC$3)-(AN10-1024)*SIN(EchelleFPAparam!$AC$3)*EchelleFPAparam!$C$3/EchelleFPAparam!$E$3))</f>
        <v>1148.9358027372411</v>
      </c>
      <c r="DG10" s="26">
        <f>(EchelleFPAparam!$S$3/($U10+J$53)*COS((AO10-EchelleFPAparam!$AE6)*EchelleFPAparam!$C$3/EchelleFPAparam!$E$3))*(SIN('Standard Settings'!$F5)+SIN('Standard Settings'!$F5+EchelleFPAparam!$M$3+EchelleFPAparam!$G$3*EchelleFPAparam!$B$6*COS(EchelleFPAparam!$AC$3)-(AO10-1024)*SIN(EchelleFPAparam!$AC$3)*EchelleFPAparam!$C$3/EchelleFPAparam!$E$3))</f>
        <v>1125.9645731835915</v>
      </c>
      <c r="DH10" s="26">
        <f>(EchelleFPAparam!$S$3/($U10+K$53)*COS((AP10-EchelleFPAparam!$AE6)*EchelleFPAparam!$C$3/EchelleFPAparam!$E$3))*(SIN('Standard Settings'!$F5)+SIN('Standard Settings'!$F5+EchelleFPAparam!$M$3+EchelleFPAparam!$G$3*EchelleFPAparam!$B$6*COS(EchelleFPAparam!$AC$3)-(AP10-1024)*SIN(EchelleFPAparam!$AC$3)*EchelleFPAparam!$C$3/EchelleFPAparam!$E$3))</f>
        <v>1103.5184635530072</v>
      </c>
      <c r="DI10" s="26">
        <f>(EchelleFPAparam!$S$3/($U10+B$53)*COS((AQ10-EchelleFPAparam!$AE6)*EchelleFPAparam!$C$3/EchelleFPAparam!$E$3))*(SIN('Standard Settings'!$F5)+SIN('Standard Settings'!$F5+EchelleFPAparam!$M$3+EchelleFPAparam!$H$3*EchelleFPAparam!$B$6*COS(EchelleFPAparam!$AC$3)-(AQ10-1024)*SIN(EchelleFPAparam!$AC$3)*EchelleFPAparam!$C$3/EchelleFPAparam!$E$3))</f>
        <v>1340.6832466787341</v>
      </c>
      <c r="DJ10" s="26">
        <f>(EchelleFPAparam!$S$3/($U10+C$53)*COS((AR10-EchelleFPAparam!$AE6)*EchelleFPAparam!$C$3/EchelleFPAparam!$E$3))*(SIN('Standard Settings'!$F5)+SIN('Standard Settings'!$F5+EchelleFPAparam!$M$3+EchelleFPAparam!$H$3*EchelleFPAparam!$B$6*COS(EchelleFPAparam!$AC$3)-(AR10-1024)*SIN(EchelleFPAparam!$AC$3)*EchelleFPAparam!$C$3/EchelleFPAparam!$E$3))</f>
        <v>1309.5970766629689</v>
      </c>
      <c r="DK10" s="26">
        <f>(EchelleFPAparam!$S$3/($U10+D$53)*COS((AS10-EchelleFPAparam!$AE6)*EchelleFPAparam!$C$3/EchelleFPAparam!$E$3))*(SIN('Standard Settings'!$F5)+SIN('Standard Settings'!$F5+EchelleFPAparam!$M$3+EchelleFPAparam!$H$3*EchelleFPAparam!$B$6*COS(EchelleFPAparam!$AC$3)-(AS10-1024)*SIN(EchelleFPAparam!$AC$3)*EchelleFPAparam!$C$3/EchelleFPAparam!$E$3))</f>
        <v>1279.9072201531931</v>
      </c>
      <c r="DL10" s="26">
        <f>(EchelleFPAparam!$S$3/($U10+E$53)*COS((AT10-EchelleFPAparam!$AE6)*EchelleFPAparam!$C$3/EchelleFPAparam!$E$3))*(SIN('Standard Settings'!$F5)+SIN('Standard Settings'!$F5+EchelleFPAparam!$M$3+EchelleFPAparam!$H$3*EchelleFPAparam!$B$6*COS(EchelleFPAparam!$AC$3)-(AT10-1024)*SIN(EchelleFPAparam!$AC$3)*EchelleFPAparam!$C$3/EchelleFPAparam!$E$3))</f>
        <v>1251.5226862000234</v>
      </c>
      <c r="DM10" s="26">
        <f>(EchelleFPAparam!$S$3/($U10+F$53)*COS((AU10-EchelleFPAparam!$AE6)*EchelleFPAparam!$C$3/EchelleFPAparam!$E$3))*(SIN('Standard Settings'!$F5)+SIN('Standard Settings'!$F5+EchelleFPAparam!$M$3+EchelleFPAparam!$H$3*EchelleFPAparam!$B$6*COS(EchelleFPAparam!$AC$3)-(AU10-1024)*SIN(EchelleFPAparam!$AC$3)*EchelleFPAparam!$C$3/EchelleFPAparam!$E$3))</f>
        <v>1224.3599644878277</v>
      </c>
      <c r="DN10" s="26">
        <f>(EchelleFPAparam!$S$3/($U10+G$53)*COS((AV10-EchelleFPAparam!$AE6)*EchelleFPAparam!$C$3/EchelleFPAparam!$E$3))*(SIN('Standard Settings'!$F5)+SIN('Standard Settings'!$F5+EchelleFPAparam!$M$3+EchelleFPAparam!$H$3*EchelleFPAparam!$B$6*COS(EchelleFPAparam!$AC$3)-(AV10-1024)*SIN(EchelleFPAparam!$AC$3)*EchelleFPAparam!$C$3/EchelleFPAparam!$E$3))</f>
        <v>1198.3427005165734</v>
      </c>
      <c r="DO10" s="26">
        <f>(EchelleFPAparam!$S$3/($U10+H$53)*COS((AW10-EchelleFPAparam!$AE6)*EchelleFPAparam!$C$3/EchelleFPAparam!$E$3))*(SIN('Standard Settings'!$F5)+SIN('Standard Settings'!$F5+EchelleFPAparam!$M$3+EchelleFPAparam!$H$3*EchelleFPAparam!$B$6*COS(EchelleFPAparam!$AC$3)-(AW10-1024)*SIN(EchelleFPAparam!$AC$3)*EchelleFPAparam!$C$3/EchelleFPAparam!$E$3))</f>
        <v>1173.4003969923417</v>
      </c>
      <c r="DP10" s="26">
        <f>(EchelleFPAparam!$S$3/($U10+I$53)*COS((AX10-EchelleFPAparam!$AE6)*EchelleFPAparam!$C$3/EchelleFPAparam!$E$3))*(SIN('Standard Settings'!$F5)+SIN('Standard Settings'!$F5+EchelleFPAparam!$M$3+EchelleFPAparam!$H$3*EchelleFPAparam!$B$6*COS(EchelleFPAparam!$AC$3)-(AX10-1024)*SIN(EchelleFPAparam!$AC$3)*EchelleFPAparam!$C$3/EchelleFPAparam!$E$3))</f>
        <v>1149.4686268748933</v>
      </c>
      <c r="DQ10" s="26">
        <f>(EchelleFPAparam!$S$3/($U10+J$53)*COS((AY10-EchelleFPAparam!$AE6)*EchelleFPAparam!$C$3/EchelleFPAparam!$E$3))*(SIN('Standard Settings'!$F5)+SIN('Standard Settings'!$F5+EchelleFPAparam!$M$3+EchelleFPAparam!$H$3*EchelleFPAparam!$B$6*COS(EchelleFPAparam!$AC$3)-(AY10-1024)*SIN(EchelleFPAparam!$AC$3)*EchelleFPAparam!$C$3/EchelleFPAparam!$E$3))</f>
        <v>1126.4873230156281</v>
      </c>
      <c r="DR10" s="26">
        <f>(EchelleFPAparam!$S$3/($U10+K$53)*COS((AZ10-EchelleFPAparam!$AE6)*EchelleFPAparam!$C$3/EchelleFPAparam!$E$3))*(SIN('Standard Settings'!$F5)+SIN('Standard Settings'!$F5+EchelleFPAparam!$M$3+EchelleFPAparam!$H$3*EchelleFPAparam!$B$6*COS(EchelleFPAparam!$AC$3)-(AZ10-1024)*SIN(EchelleFPAparam!$AC$3)*EchelleFPAparam!$C$3/EchelleFPAparam!$E$3))</f>
        <v>1104.0317499789551</v>
      </c>
      <c r="DS10" s="26">
        <f>(EchelleFPAparam!$S$3/($U10+B$53)*COS((AQ10-EchelleFPAparam!$AE6)*EchelleFPAparam!$C$3/EchelleFPAparam!$E$3))*(SIN('Standard Settings'!$F5)+SIN('Standard Settings'!$F5+EchelleFPAparam!$M$3+EchelleFPAparam!$I$3*EchelleFPAparam!$B$6*COS(EchelleFPAparam!$AC$3)-(AQ10-1024)*SIN(EchelleFPAparam!$AC$3)*EchelleFPAparam!$C$3/EchelleFPAparam!$E$3))</f>
        <v>1349.3223144063741</v>
      </c>
      <c r="DT10" s="26">
        <f>(EchelleFPAparam!$S$3/($U10+C$53)*COS((AR10-EchelleFPAparam!$AE6)*EchelleFPAparam!$C$3/EchelleFPAparam!$E$3))*(SIN('Standard Settings'!$F5)+SIN('Standard Settings'!$F5+EchelleFPAparam!$M$3+EchelleFPAparam!$I$3*EchelleFPAparam!$B$6*COS(EchelleFPAparam!$AC$3)-(AR10-1024)*SIN(EchelleFPAparam!$AC$3)*EchelleFPAparam!$C$3/EchelleFPAparam!$E$3))</f>
        <v>1318.0344389954425</v>
      </c>
      <c r="DU10" s="26">
        <f>(EchelleFPAparam!$S$3/($U10+D$53)*COS((AS10-EchelleFPAparam!$AE6)*EchelleFPAparam!$C$3/EchelleFPAparam!$E$3))*(SIN('Standard Settings'!$F5)+SIN('Standard Settings'!$F5+EchelleFPAparam!$M$3+EchelleFPAparam!$I$3*EchelleFPAparam!$B$6*COS(EchelleFPAparam!$AC$3)-(AS10-1024)*SIN(EchelleFPAparam!$AC$3)*EchelleFPAparam!$C$3/EchelleFPAparam!$E$3))</f>
        <v>1288.15200653794</v>
      </c>
      <c r="DV10" s="26">
        <f>(EchelleFPAparam!$S$3/($U10+E$53)*COS((AT10-EchelleFPAparam!$AE6)*EchelleFPAparam!$C$3/EchelleFPAparam!$E$3))*(SIN('Standard Settings'!$F5)+SIN('Standard Settings'!$F5+EchelleFPAparam!$M$3+EchelleFPAparam!$I$3*EchelleFPAparam!$B$6*COS(EchelleFPAparam!$AC$3)-(AT10-1024)*SIN(EchelleFPAparam!$AC$3)*EchelleFPAparam!$C$3/EchelleFPAparam!$E$3))</f>
        <v>1259.5834251917076</v>
      </c>
      <c r="DW10" s="26">
        <f>(EchelleFPAparam!$S$3/($U10+F$53)*COS((AU10-EchelleFPAparam!$AE6)*EchelleFPAparam!$C$3/EchelleFPAparam!$E$3))*(SIN('Standard Settings'!$F5)+SIN('Standard Settings'!$F5+EchelleFPAparam!$M$3+EchelleFPAparam!$I$3*EchelleFPAparam!$B$6*COS(EchelleFPAparam!$AC$3)-(AU10-1024)*SIN(EchelleFPAparam!$AC$3)*EchelleFPAparam!$C$3/EchelleFPAparam!$E$3))</f>
        <v>1232.2446373953326</v>
      </c>
      <c r="DX10" s="26">
        <f>(EchelleFPAparam!$S$3/($U10+G$53)*COS((AV10-EchelleFPAparam!$AE6)*EchelleFPAparam!$C$3/EchelleFPAparam!$E$3))*(SIN('Standard Settings'!$F5)+SIN('Standard Settings'!$F5+EchelleFPAparam!$M$3+EchelleFPAparam!$I$3*EchelleFPAparam!$B$6*COS(EchelleFPAparam!$AC$3)-(AV10-1024)*SIN(EchelleFPAparam!$AC$3)*EchelleFPAparam!$C$3/EchelleFPAparam!$E$3))</f>
        <v>1206.0587820255214</v>
      </c>
      <c r="DY10" s="26">
        <f>(EchelleFPAparam!$S$3/($U10+H$53)*COS((AW10-EchelleFPAparam!$AE6)*EchelleFPAparam!$C$3/EchelleFPAparam!$E$3))*(SIN('Standard Settings'!$F5)+SIN('Standard Settings'!$F5+EchelleFPAparam!$M$3+EchelleFPAparam!$I$3*EchelleFPAparam!$B$6*COS(EchelleFPAparam!$AC$3)-(AW10-1024)*SIN(EchelleFPAparam!$AC$3)*EchelleFPAparam!$C$3/EchelleFPAparam!$E$3))</f>
        <v>1180.9549044034559</v>
      </c>
      <c r="DZ10" s="26">
        <f>(EchelleFPAparam!$S$3/($U10+I$53)*COS((AX10-EchelleFPAparam!$AE6)*EchelleFPAparam!$C$3/EchelleFPAparam!$E$3))*(SIN('Standard Settings'!$F5)+SIN('Standard Settings'!$F5+EchelleFPAparam!$M$3+EchelleFPAparam!$I$3*EchelleFPAparam!$B$6*COS(EchelleFPAparam!$AC$3)-(AX10-1024)*SIN(EchelleFPAparam!$AC$3)*EchelleFPAparam!$C$3/EchelleFPAparam!$E$3))</f>
        <v>1156.8681368035075</v>
      </c>
      <c r="EA10" s="26">
        <f>(EchelleFPAparam!$S$3/($U10+J$53)*COS((AY10-EchelleFPAparam!$AE6)*EchelleFPAparam!$C$3/EchelleFPAparam!$E$3))*(SIN('Standard Settings'!$F5)+SIN('Standard Settings'!$F5+EchelleFPAparam!$M$3+EchelleFPAparam!$I$3*EchelleFPAparam!$B$6*COS(EchelleFPAparam!$AC$3)-(AY10-1024)*SIN(EchelleFPAparam!$AC$3)*EchelleFPAparam!$C$3/EchelleFPAparam!$E$3))</f>
        <v>1133.7380346049142</v>
      </c>
      <c r="EB10" s="26">
        <f>(EchelleFPAparam!$S$3/($U10+K$53)*COS((AZ10-EchelleFPAparam!$AE6)*EchelleFPAparam!$C$3/EchelleFPAparam!$E$3))*(SIN('Standard Settings'!$F5)+SIN('Standard Settings'!$F5+EchelleFPAparam!$M$3+EchelleFPAparam!$I$3*EchelleFPAparam!$B$6*COS(EchelleFPAparam!$AC$3)-(AZ10-1024)*SIN(EchelleFPAparam!$AC$3)*EchelleFPAparam!$C$3/EchelleFPAparam!$E$3))</f>
        <v>1111.1466968704915</v>
      </c>
      <c r="EC10" s="26">
        <f>(EchelleFPAparam!$S$3/($U10+B$53)*COS((BA10-EchelleFPAparam!$AE6)*EchelleFPAparam!$C$3/EchelleFPAparam!$E$3))*(SIN('Standard Settings'!$F5)+SIN('Standard Settings'!$F5+EchelleFPAparam!$M$3+EchelleFPAparam!$J$3*EchelleFPAparam!$B$6*COS(EchelleFPAparam!$AC$3)-(BA10-1024)*SIN(EchelleFPAparam!$AC$3)*EchelleFPAparam!$C$3/EchelleFPAparam!$E$3))</f>
        <v>1349.9222148421857</v>
      </c>
      <c r="ED10" s="26">
        <f>(EchelleFPAparam!$S$3/($U10+C$53)*COS((BB10-EchelleFPAparam!$AE6)*EchelleFPAparam!$C$3/EchelleFPAparam!$E$3))*(SIN('Standard Settings'!$F5)+SIN('Standard Settings'!$F5+EchelleFPAparam!$M$3+EchelleFPAparam!$J$3*EchelleFPAparam!$B$6*COS(EchelleFPAparam!$AC$3)-(BB10-1024)*SIN(EchelleFPAparam!$AC$3)*EchelleFPAparam!$C$3/EchelleFPAparam!$E$3))</f>
        <v>1318.6226978710686</v>
      </c>
      <c r="EE10" s="26">
        <f>(EchelleFPAparam!$S$3/($U10+D$53)*COS((BC10-EchelleFPAparam!$AE6)*EchelleFPAparam!$C$3/EchelleFPAparam!$E$3))*(SIN('Standard Settings'!$F5)+SIN('Standard Settings'!$F5+EchelleFPAparam!$M$3+EchelleFPAparam!$J$3*EchelleFPAparam!$B$6*COS(EchelleFPAparam!$AC$3)-(BC10-1024)*SIN(EchelleFPAparam!$AC$3)*EchelleFPAparam!$C$3/EchelleFPAparam!$E$3))</f>
        <v>1288.728473330478</v>
      </c>
      <c r="EF10" s="26">
        <f>(EchelleFPAparam!$S$3/($U10+E$53)*COS((BD10-EchelleFPAparam!$AE6)*EchelleFPAparam!$C$3/EchelleFPAparam!$E$3))*(SIN('Standard Settings'!$F5)+SIN('Standard Settings'!$F5+EchelleFPAparam!$M$3+EchelleFPAparam!$J$3*EchelleFPAparam!$B$6*COS(EchelleFPAparam!$AC$3)-(BD10-1024)*SIN(EchelleFPAparam!$AC$3)*EchelleFPAparam!$C$3/EchelleFPAparam!$E$3))</f>
        <v>1260.1483944441707</v>
      </c>
      <c r="EG10" s="26">
        <f>(EchelleFPAparam!$S$3/($U10+F$53)*COS((BE10-EchelleFPAparam!$AE6)*EchelleFPAparam!$C$3/EchelleFPAparam!$E$3))*(SIN('Standard Settings'!$F5)+SIN('Standard Settings'!$F5+EchelleFPAparam!$M$3+EchelleFPAparam!$J$3*EchelleFPAparam!$B$6*COS(EchelleFPAparam!$AC$3)-(BE10-1024)*SIN(EchelleFPAparam!$AC$3)*EchelleFPAparam!$C$3/EchelleFPAparam!$E$3))</f>
        <v>1232.798439437242</v>
      </c>
      <c r="EH10" s="26">
        <f>(EchelleFPAparam!$S$3/($U10+G$53)*COS((BF10-EchelleFPAparam!$AE6)*EchelleFPAparam!$C$3/EchelleFPAparam!$E$3))*(SIN('Standard Settings'!$F5)+SIN('Standard Settings'!$F5+EchelleFPAparam!$M$3+EchelleFPAparam!$J$3*EchelleFPAparam!$B$6*COS(EchelleFPAparam!$AC$3)-(BF10-1024)*SIN(EchelleFPAparam!$AC$3)*EchelleFPAparam!$C$3/EchelleFPAparam!$E$3))</f>
        <v>1206.6016674325615</v>
      </c>
      <c r="EI10" s="26">
        <f>(EchelleFPAparam!$S$3/($U10+H$53)*COS((BG10-EchelleFPAparam!$AE6)*EchelleFPAparam!$C$3/EchelleFPAparam!$E$3))*(SIN('Standard Settings'!$F5)+SIN('Standard Settings'!$F5+EchelleFPAparam!$M$3+EchelleFPAparam!$J$3*EchelleFPAparam!$B$6*COS(EchelleFPAparam!$AC$3)-(BG10-1024)*SIN(EchelleFPAparam!$AC$3)*EchelleFPAparam!$C$3/EchelleFPAparam!$E$3))</f>
        <v>1181.487185324075</v>
      </c>
      <c r="EJ10" s="26">
        <f>(EchelleFPAparam!$S$3/($U10+I$53)*COS((BH10-EchelleFPAparam!$AE6)*EchelleFPAparam!$C$3/EchelleFPAparam!$E$3))*(SIN('Standard Settings'!$F5)+SIN('Standard Settings'!$F5+EchelleFPAparam!$M$3+EchelleFPAparam!$J$3*EchelleFPAparam!$B$6*COS(EchelleFPAparam!$AC$3)-(BH10-1024)*SIN(EchelleFPAparam!$AC$3)*EchelleFPAparam!$C$3/EchelleFPAparam!$E$3))</f>
        <v>1157.3899653072203</v>
      </c>
      <c r="EK10" s="26">
        <f>(EchelleFPAparam!$S$3/($U10+J$53)*COS((BI10-EchelleFPAparam!$AE6)*EchelleFPAparam!$C$3/EchelleFPAparam!$E$3))*(SIN('Standard Settings'!$F5)+SIN('Standard Settings'!$F5+EchelleFPAparam!$M$3+EchelleFPAparam!$J$3*EchelleFPAparam!$B$6*COS(EchelleFPAparam!$AC$3)-(BI10-1024)*SIN(EchelleFPAparam!$AC$3)*EchelleFPAparam!$C$3/EchelleFPAparam!$E$3))</f>
        <v>1134.2497952078204</v>
      </c>
      <c r="EL10" s="26">
        <f>(EchelleFPAparam!$S$3/($U10+K$53)*COS((BJ10-EchelleFPAparam!$AE6)*EchelleFPAparam!$C$3/EchelleFPAparam!$E$3))*(SIN('Standard Settings'!$F5)+SIN('Standard Settings'!$F5+EchelleFPAparam!$M$3+EchelleFPAparam!$J$3*EchelleFPAparam!$B$6*COS(EchelleFPAparam!$AC$3)-(BJ10-1024)*SIN(EchelleFPAparam!$AC$3)*EchelleFPAparam!$C$3/EchelleFPAparam!$E$3))</f>
        <v>1111.6491356925821</v>
      </c>
      <c r="EM10" s="26">
        <f>(EchelleFPAparam!$S$3/($U10+B$53)*COS((BA10-EchelleFPAparam!$AE6)*EchelleFPAparam!$C$3/EchelleFPAparam!$E$3))*(SIN('Standard Settings'!$F5)+SIN('Standard Settings'!$F5+EchelleFPAparam!$M$3+EchelleFPAparam!$K$3*EchelleFPAparam!$B$6*COS(EchelleFPAparam!$AC$3)-(BA10-1024)*SIN(EchelleFPAparam!$AC$3)*EchelleFPAparam!$C$3/EchelleFPAparam!$E$3))</f>
        <v>1358.1273909634954</v>
      </c>
      <c r="EN10" s="26">
        <f>(EchelleFPAparam!$S$3/($U10+C$53)*COS((BB10-EchelleFPAparam!$AE6)*EchelleFPAparam!$C$3/EchelleFPAparam!$E$3))*(SIN('Standard Settings'!$F5)+SIN('Standard Settings'!$F5+EchelleFPAparam!$M$3+EchelleFPAparam!$K$3*EchelleFPAparam!$B$6*COS(EchelleFPAparam!$AC$3)-(BB10-1024)*SIN(EchelleFPAparam!$AC$3)*EchelleFPAparam!$C$3/EchelleFPAparam!$E$3))</f>
        <v>1326.6362192348583</v>
      </c>
      <c r="EO10" s="26">
        <f>(EchelleFPAparam!$S$3/($U10+D$53)*COS((BC10-EchelleFPAparam!$AE6)*EchelleFPAparam!$C$3/EchelleFPAparam!$E$3))*(SIN('Standard Settings'!$F5)+SIN('Standard Settings'!$F5+EchelleFPAparam!$M$3+EchelleFPAparam!$K$3*EchelleFPAparam!$B$6*COS(EchelleFPAparam!$AC$3)-(BC10-1024)*SIN(EchelleFPAparam!$AC$3)*EchelleFPAparam!$C$3/EchelleFPAparam!$E$3))</f>
        <v>1296.5590201717298</v>
      </c>
      <c r="EP10" s="26">
        <f>(EchelleFPAparam!$S$3/($U10+E$53)*COS((BD10-EchelleFPAparam!$AE6)*EchelleFPAparam!$C$3/EchelleFPAparam!$E$3))*(SIN('Standard Settings'!$F5)+SIN('Standard Settings'!$F5+EchelleFPAparam!$M$3+EchelleFPAparam!$K$3*EchelleFPAparam!$B$6*COS(EchelleFPAparam!$AC$3)-(BD10-1024)*SIN(EchelleFPAparam!$AC$3)*EchelleFPAparam!$C$3/EchelleFPAparam!$E$3))</f>
        <v>1267.8040721943007</v>
      </c>
      <c r="EQ10" s="26">
        <f>(EchelleFPAparam!$S$3/($U10+F$53)*COS((BE10-EchelleFPAparam!$AE6)*EchelleFPAparam!$C$3/EchelleFPAparam!$E$3))*(SIN('Standard Settings'!$F5)+SIN('Standard Settings'!$F5+EchelleFPAparam!$M$3+EchelleFPAparam!$K$3*EchelleFPAparam!$B$6*COS(EchelleFPAparam!$AC$3)-(BE10-1024)*SIN(EchelleFPAparam!$AC$3)*EchelleFPAparam!$C$3/EchelleFPAparam!$E$3))</f>
        <v>1240.286832556211</v>
      </c>
      <c r="ER10" s="26">
        <f>(EchelleFPAparam!$S$3/($U10+G$53)*COS((BF10-EchelleFPAparam!$AE6)*EchelleFPAparam!$C$3/EchelleFPAparam!$E$3))*(SIN('Standard Settings'!$F5)+SIN('Standard Settings'!$F5+EchelleFPAparam!$M$3+EchelleFPAparam!$K$3*EchelleFPAparam!$B$6*COS(EchelleFPAparam!$AC$3)-(BF10-1024)*SIN(EchelleFPAparam!$AC$3)*EchelleFPAparam!$C$3/EchelleFPAparam!$E$3))</f>
        <v>1213.9298799915553</v>
      </c>
      <c r="ES10" s="26">
        <f>(EchelleFPAparam!$S$3/($U10+H$53)*COS((BG10-EchelleFPAparam!$AE6)*EchelleFPAparam!$C$3/EchelleFPAparam!$E$3))*(SIN('Standard Settings'!$F5)+SIN('Standard Settings'!$F5+EchelleFPAparam!$M$3+EchelleFPAparam!$K$3*EchelleFPAparam!$B$6*COS(EchelleFPAparam!$AC$3)-(BG10-1024)*SIN(EchelleFPAparam!$AC$3)*EchelleFPAparam!$C$3/EchelleFPAparam!$E$3))</f>
        <v>1188.6618848125713</v>
      </c>
      <c r="ET10" s="26">
        <f>(EchelleFPAparam!$S$3/($U10+I$53)*COS((BH10-EchelleFPAparam!$AE6)*EchelleFPAparam!$C$3/EchelleFPAparam!$E$3))*(SIN('Standard Settings'!$F5)+SIN('Standard Settings'!$F5+EchelleFPAparam!$M$3+EchelleFPAparam!$K$3*EchelleFPAparam!$B$6*COS(EchelleFPAparam!$AC$3)-(BH10-1024)*SIN(EchelleFPAparam!$AC$3)*EchelleFPAparam!$C$3/EchelleFPAparam!$E$3))</f>
        <v>1164.417408460858</v>
      </c>
      <c r="EU10" s="26">
        <f>(EchelleFPAparam!$S$3/($U10+J$53)*COS((BI10-EchelleFPAparam!$AE6)*EchelleFPAparam!$C$3/EchelleFPAparam!$E$3))*(SIN('Standard Settings'!$F5)+SIN('Standard Settings'!$F5+EchelleFPAparam!$M$3+EchelleFPAparam!$K$3*EchelleFPAparam!$B$6*COS(EchelleFPAparam!$AC$3)-(BI10-1024)*SIN(EchelleFPAparam!$AC$3)*EchelleFPAparam!$C$3/EchelleFPAparam!$E$3))</f>
        <v>1141.1358692073802</v>
      </c>
      <c r="EV10" s="26">
        <f>(EchelleFPAparam!$S$3/($U10+K$53)*COS((BJ10-EchelleFPAparam!$AE6)*EchelleFPAparam!$C$3/EchelleFPAparam!$E$3))*(SIN('Standard Settings'!$F5)+SIN('Standard Settings'!$F5+EchelleFPAparam!$M$3+EchelleFPAparam!$K$3*EchelleFPAparam!$B$6*COS(EchelleFPAparam!$AC$3)-(BJ10-1024)*SIN(EchelleFPAparam!$AC$3)*EchelleFPAparam!$C$3/EchelleFPAparam!$E$3))</f>
        <v>1118.4067175172456</v>
      </c>
      <c r="EW10" s="60">
        <f>CW10</f>
        <v>1118.3549656069299</v>
      </c>
      <c r="EX10" s="60">
        <f t="shared" si="21"/>
        <v>1358.1273909634954</v>
      </c>
      <c r="EY10" s="90">
        <v>0</v>
      </c>
      <c r="EZ10" s="90">
        <v>0</v>
      </c>
      <c r="FA10" s="50">
        <v>5000</v>
      </c>
      <c r="FB10" s="50">
        <v>5000</v>
      </c>
      <c r="FC10" s="50">
        <v>5000</v>
      </c>
      <c r="FD10" s="50">
        <v>1500</v>
      </c>
      <c r="FE10" s="95">
        <v>100</v>
      </c>
      <c r="FF10" s="50">
        <v>5000</v>
      </c>
      <c r="FG10" s="50">
        <v>1000</v>
      </c>
      <c r="FH10" s="50">
        <f t="shared" si="27"/>
        <v>1250</v>
      </c>
      <c r="FI10" s="50">
        <f t="shared" si="28"/>
        <v>1250</v>
      </c>
      <c r="FJ10" s="50">
        <f t="shared" si="29"/>
        <v>375</v>
      </c>
      <c r="FK10" s="95">
        <f t="shared" si="30"/>
        <v>25</v>
      </c>
      <c r="FL10" s="50">
        <f t="shared" si="31"/>
        <v>1250</v>
      </c>
      <c r="FM10" s="50">
        <f t="shared" si="32"/>
        <v>250</v>
      </c>
      <c r="FN10" s="50">
        <v>500</v>
      </c>
      <c r="FO10" s="91">
        <f>1/(F10*EchelleFPAparam!$Q$3)</f>
        <v>-9922.5084469780395</v>
      </c>
      <c r="FP10" s="91">
        <f t="shared" si="23"/>
        <v>-38.20104176092574</v>
      </c>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2">
        <f t="shared" si="24"/>
        <v>2748.2726072618962</v>
      </c>
      <c r="JX10" s="27">
        <f t="shared" si="25"/>
        <v>319059.87277862348</v>
      </c>
      <c r="JY10" s="108">
        <f>JW10*EchelleFPAparam!$Q$3</f>
        <v>-2.6177296584169559E-2</v>
      </c>
    </row>
    <row r="11" spans="1:315" x14ac:dyDescent="0.2">
      <c r="A11" s="53">
        <f t="shared" ref="A11:A35" si="35">A10+1</f>
        <v>5</v>
      </c>
      <c r="B11" s="97">
        <f t="shared" ref="B11" si="36">AA11</f>
        <v>1226.3383050809289</v>
      </c>
      <c r="C11" s="27" t="str">
        <f>'Standard Settings'!B6</f>
        <v>J/3/2</v>
      </c>
      <c r="D11" s="27">
        <f>'Standard Settings'!H6</f>
        <v>46</v>
      </c>
      <c r="E11" s="19">
        <f t="shared" ref="E11" si="37">(DW11-DM11)/2048</f>
        <v>3.8740903823439865E-3</v>
      </c>
      <c r="F11" s="18">
        <f>((EchelleFPAparam!$S$3/('crmcfgWLEN.txt'!$U11+F$53))*(SIN('Standard Settings'!$F6+0.0005)+SIN('Standard Settings'!$F6+0.0005+EchelleFPAparam!$M$3))-(EchelleFPAparam!$S$3/('crmcfgWLEN.txt'!$U11+F$53))*(SIN('Standard Settings'!$F6-0.0005)+SIN('Standard Settings'!$F6-0.0005+EchelleFPAparam!$M$3)))*1000*EchelleFPAparam!$O$3/180</f>
        <v>10.651901677134161</v>
      </c>
      <c r="G11" s="20" t="str">
        <f>'Standard Settings'!C6</f>
        <v>J</v>
      </c>
      <c r="H11" s="46"/>
      <c r="I11" s="59" t="s">
        <v>354</v>
      </c>
      <c r="J11" s="57"/>
      <c r="K11" s="27" t="str">
        <f>'Standard Settings'!$D6</f>
        <v>YJ</v>
      </c>
      <c r="L11" s="46"/>
      <c r="M11" s="12">
        <v>0</v>
      </c>
      <c r="N11" s="12">
        <v>0</v>
      </c>
      <c r="O11" s="27" t="str">
        <f>'Standard Settings'!$D6</f>
        <v>YJ</v>
      </c>
      <c r="P11" s="46"/>
      <c r="Q11" s="27">
        <f>'Standard Settings'!$E6</f>
        <v>65.145450000000011</v>
      </c>
      <c r="R11" s="107">
        <f>($Q11-EchelleFPAparam!$R$3)/EchelleFPAparam!$Q$3</f>
        <v>552015.74803149549</v>
      </c>
      <c r="S11" s="21">
        <f>'Standard Settings'!$G6</f>
        <v>42</v>
      </c>
      <c r="T11" s="21">
        <f>'Standard Settings'!$I6</f>
        <v>50</v>
      </c>
      <c r="U11" s="22">
        <f t="shared" ref="U11" si="38">D11-4</f>
        <v>42</v>
      </c>
      <c r="V11" s="22">
        <f t="shared" si="26"/>
        <v>51</v>
      </c>
      <c r="W11" s="23">
        <f>(EchelleFPAparam!$S$3/('crmcfgWLEN.txt'!$U11+B$53))*(SIN('Standard Settings'!$F6)+SIN('Standard Settings'!$F6+EchelleFPAparam!$M$3))</f>
        <v>1343.1324293743507</v>
      </c>
      <c r="X11" s="23">
        <f>(EchelleFPAparam!$S$3/('crmcfgWLEN.txt'!$U11+C$53))*(SIN('Standard Settings'!$F6)+SIN('Standard Settings'!$F6+EchelleFPAparam!$M$3))</f>
        <v>1311.8967914819239</v>
      </c>
      <c r="Y11" s="23">
        <f>(EchelleFPAparam!$S$3/('crmcfgWLEN.txt'!$U11+D$53))*(SIN('Standard Settings'!$F6)+SIN('Standard Settings'!$F6+EchelleFPAparam!$M$3))</f>
        <v>1282.0809553118802</v>
      </c>
      <c r="Z11" s="23">
        <f>(EchelleFPAparam!$S$3/('crmcfgWLEN.txt'!$U11+E$53))*(SIN('Standard Settings'!$F6)+SIN('Standard Settings'!$F6+EchelleFPAparam!$M$3))</f>
        <v>1253.5902674160604</v>
      </c>
      <c r="AA11" s="23">
        <f>(EchelleFPAparam!$S$3/('crmcfgWLEN.txt'!$U11+F$53))*(SIN('Standard Settings'!$F6)+SIN('Standard Settings'!$F6+EchelleFPAparam!$M$3))</f>
        <v>1226.3383050809289</v>
      </c>
      <c r="AB11" s="23">
        <f>(EchelleFPAparam!$S$3/('crmcfgWLEN.txt'!$U11+G$53))*(SIN('Standard Settings'!$F6)+SIN('Standard Settings'!$F6+EchelleFPAparam!$M$3))</f>
        <v>1200.2460007175048</v>
      </c>
      <c r="AC11" s="23">
        <f>(EchelleFPAparam!$S$3/('crmcfgWLEN.txt'!$U11+H$53))*(SIN('Standard Settings'!$F6)+SIN('Standard Settings'!$F6+EchelleFPAparam!$M$3))</f>
        <v>1175.2408757025569</v>
      </c>
      <c r="AD11" s="23">
        <f>(EchelleFPAparam!$S$3/('crmcfgWLEN.txt'!$U11+I$53))*(SIN('Standard Settings'!$F6)+SIN('Standard Settings'!$F6+EchelleFPAparam!$M$3))</f>
        <v>1151.2563680351575</v>
      </c>
      <c r="AE11" s="23">
        <f>(EchelleFPAparam!$S$3/('crmcfgWLEN.txt'!$U11+J$53))*(SIN('Standard Settings'!$F6)+SIN('Standard Settings'!$F6+EchelleFPAparam!$M$3))</f>
        <v>1128.2312406744545</v>
      </c>
      <c r="AF11" s="23">
        <f>(EchelleFPAparam!$S$3/('crmcfgWLEN.txt'!$U11+K$53))*(SIN('Standard Settings'!$F6)+SIN('Standard Settings'!$F6+EchelleFPAparam!$M$3))</f>
        <v>1106.1090594847594</v>
      </c>
      <c r="AG11" s="113">
        <v>133.250210234267</v>
      </c>
      <c r="AH11" s="113">
        <v>399.25045830658399</v>
      </c>
      <c r="AI11" s="113">
        <v>651.99414370837098</v>
      </c>
      <c r="AJ11" s="113">
        <v>891.82755083105803</v>
      </c>
      <c r="AK11" s="113">
        <v>1120.40755582509</v>
      </c>
      <c r="AL11" s="113">
        <v>1322.7625105992499</v>
      </c>
      <c r="AM11" s="113">
        <v>1532.11889181785</v>
      </c>
      <c r="AN11" s="113">
        <v>1745.45489148863</v>
      </c>
      <c r="AO11" s="113">
        <v>1935</v>
      </c>
      <c r="AP11" s="113">
        <v>-100.1</v>
      </c>
      <c r="AQ11" s="113">
        <v>105.066252333832</v>
      </c>
      <c r="AR11" s="113">
        <v>373.28129741248802</v>
      </c>
      <c r="AS11" s="113">
        <v>627.93117835353803</v>
      </c>
      <c r="AT11" s="113">
        <v>870.355081570062</v>
      </c>
      <c r="AU11" s="113">
        <v>1100.6539309319901</v>
      </c>
      <c r="AV11" s="113">
        <v>1320.4720095186001</v>
      </c>
      <c r="AW11" s="113">
        <v>1529.2757744728899</v>
      </c>
      <c r="AX11" s="113">
        <v>1731.76262267722</v>
      </c>
      <c r="AY11" s="113">
        <v>1924.0545342473299</v>
      </c>
      <c r="AZ11" s="113">
        <v>-100.1</v>
      </c>
      <c r="BA11" s="113">
        <v>78.019577734892394</v>
      </c>
      <c r="BB11" s="113">
        <v>349.01557244632602</v>
      </c>
      <c r="BC11" s="113">
        <v>605.81857700165301</v>
      </c>
      <c r="BD11" s="113">
        <v>850.14055484091898</v>
      </c>
      <c r="BE11" s="113">
        <v>1082.6454499876299</v>
      </c>
      <c r="BF11" s="113">
        <v>1304.5839867939301</v>
      </c>
      <c r="BG11" s="113">
        <v>1515.8334193186499</v>
      </c>
      <c r="BH11" s="113">
        <v>1718.80576302649</v>
      </c>
      <c r="BI11" s="113">
        <v>1912.79537888765</v>
      </c>
      <c r="BJ11" s="113">
        <v>-100.1</v>
      </c>
      <c r="BK11" s="24">
        <f>EchelleFPAparam!$S$3/('crmcfgWLEN.txt'!$U11+B$53)*(SIN(EchelleFPAparam!$T$3-EchelleFPAparam!$M$3/2)+SIN('Standard Settings'!$F6+EchelleFPAparam!$M$3))</f>
        <v>1344.3278759138182</v>
      </c>
      <c r="BL11" s="24">
        <f>EchelleFPAparam!$S$3/('crmcfgWLEN.txt'!$U11+C$53)*(SIN(EchelleFPAparam!$T$3-EchelleFPAparam!$M$3/2)+SIN('Standard Settings'!$F6+EchelleFPAparam!$M$3))</f>
        <v>1313.0644369390782</v>
      </c>
      <c r="BM11" s="24">
        <f>EchelleFPAparam!$S$3/('crmcfgWLEN.txt'!$U11+D$53)*(SIN(EchelleFPAparam!$T$3-EchelleFPAparam!$M$3/2)+SIN('Standard Settings'!$F6+EchelleFPAparam!$M$3))</f>
        <v>1283.2220633722811</v>
      </c>
      <c r="BN11" s="24">
        <f>EchelleFPAparam!$S$3/('crmcfgWLEN.txt'!$U11+E$53)*(SIN(EchelleFPAparam!$T$3-EchelleFPAparam!$M$3/2)+SIN('Standard Settings'!$F6+EchelleFPAparam!$M$3))</f>
        <v>1254.7060175195636</v>
      </c>
      <c r="BO11" s="24">
        <f>EchelleFPAparam!$S$3/('crmcfgWLEN.txt'!$U11+F$53)*(SIN(EchelleFPAparam!$T$3-EchelleFPAparam!$M$3/2)+SIN('Standard Settings'!$F6+EchelleFPAparam!$M$3))</f>
        <v>1227.4297997473993</v>
      </c>
      <c r="BP11" s="24">
        <f>EchelleFPAparam!$S$3/('crmcfgWLEN.txt'!$U11+G$53)*(SIN(EchelleFPAparam!$T$3-EchelleFPAparam!$M$3/2)+SIN('Standard Settings'!$F6+EchelleFPAparam!$M$3))</f>
        <v>1201.3142720931994</v>
      </c>
      <c r="BQ11" s="24">
        <f>EchelleFPAparam!$S$3/('crmcfgWLEN.txt'!$U11+H$53)*(SIN(EchelleFPAparam!$T$3-EchelleFPAparam!$M$3/2)+SIN('Standard Settings'!$F6+EchelleFPAparam!$M$3))</f>
        <v>1176.286891424591</v>
      </c>
      <c r="BR11" s="24">
        <f>EchelleFPAparam!$S$3/('crmcfgWLEN.txt'!$U11+I$53)*(SIN(EchelleFPAparam!$T$3-EchelleFPAparam!$M$3/2)+SIN('Standard Settings'!$F6+EchelleFPAparam!$M$3))</f>
        <v>1152.2810364975583</v>
      </c>
      <c r="BS11" s="24">
        <f>EchelleFPAparam!$S$3/('crmcfgWLEN.txt'!$U11+J$53)*(SIN(EchelleFPAparam!$T$3-EchelleFPAparam!$M$3/2)+SIN('Standard Settings'!$F6+EchelleFPAparam!$M$3))</f>
        <v>1129.2354157676073</v>
      </c>
      <c r="BT11" s="24">
        <f>EchelleFPAparam!$S$3/('crmcfgWLEN.txt'!$U11+K$53)*(SIN(EchelleFPAparam!$T$3-EchelleFPAparam!$M$3/2)+SIN('Standard Settings'!$F6+EchelleFPAparam!$M$3))</f>
        <v>1107.0935448702032</v>
      </c>
      <c r="BU11" s="25">
        <f t="shared" si="33"/>
        <v>1329.8727374631319</v>
      </c>
      <c r="BV11" s="25">
        <f t="shared" si="3"/>
        <v>1299.2427060239299</v>
      </c>
      <c r="BW11" s="25">
        <f t="shared" si="4"/>
        <v>1269.9929699354536</v>
      </c>
      <c r="BX11" s="25">
        <f t="shared" si="5"/>
        <v>1242.0322193628003</v>
      </c>
      <c r="BY11" s="25">
        <f t="shared" si="6"/>
        <v>1215.2770294528707</v>
      </c>
      <c r="BZ11" s="25">
        <f t="shared" si="7"/>
        <v>1189.6510267330711</v>
      </c>
      <c r="CA11" s="25">
        <f t="shared" si="8"/>
        <v>1165.0841591253093</v>
      </c>
      <c r="CB11" s="25">
        <f t="shared" si="9"/>
        <v>1141.5120548480484</v>
      </c>
      <c r="CC11" s="25">
        <f t="shared" si="10"/>
        <v>1118.8754578247851</v>
      </c>
      <c r="CD11" s="25">
        <f t="shared" si="11"/>
        <v>1097.1197291506519</v>
      </c>
      <c r="CE11" s="25">
        <f t="shared" si="34"/>
        <v>1359.1007097150689</v>
      </c>
      <c r="CF11" s="25">
        <f t="shared" si="12"/>
        <v>1327.1834093792834</v>
      </c>
      <c r="CG11" s="25">
        <f t="shared" si="13"/>
        <v>1296.7296640393579</v>
      </c>
      <c r="CH11" s="25">
        <f t="shared" si="14"/>
        <v>1267.6411311022396</v>
      </c>
      <c r="CI11" s="25">
        <f t="shared" si="15"/>
        <v>1239.8280805529287</v>
      </c>
      <c r="CJ11" s="25">
        <f t="shared" si="16"/>
        <v>1213.2084728069935</v>
      </c>
      <c r="CK11" s="25">
        <f t="shared" si="17"/>
        <v>1187.7071525063832</v>
      </c>
      <c r="CL11" s="25">
        <f t="shared" si="18"/>
        <v>1163.2551416070587</v>
      </c>
      <c r="CM11" s="25">
        <f t="shared" si="19"/>
        <v>1139.7890177841268</v>
      </c>
      <c r="CN11" s="25">
        <f t="shared" si="20"/>
        <v>1117.2503663827738</v>
      </c>
      <c r="CO11" s="26">
        <f>(EchelleFPAparam!$S$3/($U11+B$53)*COS((AG11-EchelleFPAparam!$AE7)*EchelleFPAparam!$C$3/EchelleFPAparam!$E$3))*(SIN('Standard Settings'!$F6)+SIN('Standard Settings'!$F6+EchelleFPAparam!$M$3+(EchelleFPAparam!$F$3*EchelleFPAparam!$B$6)*COS(EchelleFPAparam!$AC$3)-(AG11-1024)*SIN(EchelleFPAparam!$AC$3)*EchelleFPAparam!$C$3/EchelleFPAparam!$E$3))</f>
        <v>1328.7123528896748</v>
      </c>
      <c r="CP11" s="26">
        <f>(EchelleFPAparam!$S$3/($U11+C$53)*COS((AH11-EchelleFPAparam!$AE7)*EchelleFPAparam!$C$3/EchelleFPAparam!$E$3))*(SIN('Standard Settings'!$F6)+SIN('Standard Settings'!$F6+EchelleFPAparam!$M$3+(EchelleFPAparam!$F$3*EchelleFPAparam!$B$6)*COS(EchelleFPAparam!$AC$3)-(AH11-1024)*SIN(EchelleFPAparam!$AC$3)*EchelleFPAparam!$C$3/EchelleFPAparam!$E$3))</f>
        <v>1297.902181684841</v>
      </c>
      <c r="CQ11" s="26">
        <f>(EchelleFPAparam!$S$3/($U11+D$53)*COS((AI11-EchelleFPAparam!$AE7)*EchelleFPAparam!$C$3/EchelleFPAparam!$E$3))*(SIN('Standard Settings'!$F6)+SIN('Standard Settings'!$F6+EchelleFPAparam!$M$3+(EchelleFPAparam!$F$3*EchelleFPAparam!$B$6)*COS(EchelleFPAparam!$AC$3)-(AI11-1024)*SIN(EchelleFPAparam!$AC$3)*EchelleFPAparam!$C$3/EchelleFPAparam!$E$3))</f>
        <v>1268.4762984460792</v>
      </c>
      <c r="CR11" s="26">
        <f>(EchelleFPAparam!$S$3/($U11+E$53)*COS((AJ11-EchelleFPAparam!$AE7)*EchelleFPAparam!$C$3/EchelleFPAparam!$E$3))*(SIN('Standard Settings'!$F6)+SIN('Standard Settings'!$F6+EchelleFPAparam!$M$3+(EchelleFPAparam!$F$3*EchelleFPAparam!$B$6)*COS(EchelleFPAparam!$AC$3)-(AJ11-1024)*SIN(EchelleFPAparam!$AC$3)*EchelleFPAparam!$C$3/EchelleFPAparam!$E$3))</f>
        <v>1240.3442572225376</v>
      </c>
      <c r="CS11" s="26">
        <f>(EchelleFPAparam!$S$3/($U11+F$53)*COS((AK11-EchelleFPAparam!$AE7)*EchelleFPAparam!$C$3/EchelleFPAparam!$E$3))*(SIN('Standard Settings'!$F6)+SIN('Standard Settings'!$F6+EchelleFPAparam!$M$3+(EchelleFPAparam!$F$3*EchelleFPAparam!$B$6)*COS(EchelleFPAparam!$AC$3)-(AK11-1024)*SIN(EchelleFPAparam!$AC$3)*EchelleFPAparam!$C$3/EchelleFPAparam!$E$3))</f>
        <v>1213.4235553054091</v>
      </c>
      <c r="CT11" s="26">
        <f>(EchelleFPAparam!$S$3/($U11+G$53)*COS((AL11-EchelleFPAparam!$AE7)*EchelleFPAparam!$C$3/EchelleFPAparam!$E$3))*(SIN('Standard Settings'!$F6)+SIN('Standard Settings'!$F6+EchelleFPAparam!$M$3+(EchelleFPAparam!$F$3*EchelleFPAparam!$B$6)*COS(EchelleFPAparam!$AC$3)-(AL11-1024)*SIN(EchelleFPAparam!$AC$3)*EchelleFPAparam!$C$3/EchelleFPAparam!$E$3))</f>
        <v>1187.6362125727308</v>
      </c>
      <c r="CU11" s="26">
        <f>(EchelleFPAparam!$S$3/($U11+H$53)*COS((AM11-EchelleFPAparam!$AE7)*EchelleFPAparam!$C$3/EchelleFPAparam!$E$3))*(SIN('Standard Settings'!$F6)+SIN('Standard Settings'!$F6+EchelleFPAparam!$M$3+(EchelleFPAparam!$F$3*EchelleFPAparam!$B$6)*COS(EchelleFPAparam!$AC$3)-(AM11-1024)*SIN(EchelleFPAparam!$AC$3)*EchelleFPAparam!$C$3/EchelleFPAparam!$E$3))</f>
        <v>1162.9172603590191</v>
      </c>
      <c r="CV11" s="26">
        <f>(EchelleFPAparam!$S$3/($U11+I$53)*COS((AN11-EchelleFPAparam!$AE7)*EchelleFPAparam!$C$3/EchelleFPAparam!$E$3))*(SIN('Standard Settings'!$F6)+SIN('Standard Settings'!$F6+EchelleFPAparam!$M$3+(EchelleFPAparam!$F$3*EchelleFPAparam!$B$6)*COS(EchelleFPAparam!$AC$3)-(AN11-1024)*SIN(EchelleFPAparam!$AC$3)*EchelleFPAparam!$C$3/EchelleFPAparam!$E$3))</f>
        <v>1139.2004005856513</v>
      </c>
      <c r="CW11" s="26">
        <f>(EchelleFPAparam!$S$3/($U11+J$53)*COS((AO11-EchelleFPAparam!$AE7)*EchelleFPAparam!$C$3/EchelleFPAparam!$E$3))*(SIN('Standard Settings'!$F6)+SIN('Standard Settings'!$F6+EchelleFPAparam!$M$3+(EchelleFPAparam!$F$3*EchelleFPAparam!$B$6)*COS(EchelleFPAparam!$AC$3)-(AO11-1024)*SIN(EchelleFPAparam!$AC$3)*EchelleFPAparam!$C$3/EchelleFPAparam!$E$3))</f>
        <v>1116.4244075585002</v>
      </c>
      <c r="CX11" s="26">
        <f>(EchelleFPAparam!$S$3/($U11+K$53)*COS((AP11-EchelleFPAparam!$AE7)*EchelleFPAparam!$C$3/EchelleFPAparam!$E$3))*(SIN('Standard Settings'!$F6)+SIN('Standard Settings'!$F6+EchelleFPAparam!$M$3+(EchelleFPAparam!$F$3*EchelleFPAparam!$B$6)*COS(EchelleFPAparam!$AC$3)-(AP11-1024)*SIN(EchelleFPAparam!$AC$3)*EchelleFPAparam!$C$3/EchelleFPAparam!$E$3))</f>
        <v>1094.1580126619917</v>
      </c>
      <c r="CY11" s="26">
        <f>(EchelleFPAparam!$S$3/($U11+B$53)*COS((AG11-EchelleFPAparam!$AE7)*EchelleFPAparam!$C$3/EchelleFPAparam!$E$3))*(SIN('Standard Settings'!$F6)+SIN('Standard Settings'!$F6+EchelleFPAparam!$M$3+EchelleFPAparam!$G$3*EchelleFPAparam!$B$6*COS(EchelleFPAparam!$AC$3)-(AG11-1024)*SIN(EchelleFPAparam!$AC$3)*EchelleFPAparam!$C$3/EchelleFPAparam!$E$3))</f>
        <v>1337.8318898393659</v>
      </c>
      <c r="CZ11" s="26">
        <f>(EchelleFPAparam!$S$3/($U11+C$53)*COS((AH11-EchelleFPAparam!$AE7)*EchelleFPAparam!$C$3/EchelleFPAparam!$E$3))*(SIN('Standard Settings'!$F6)+SIN('Standard Settings'!$F6+EchelleFPAparam!$M$3+EchelleFPAparam!$G$3*EchelleFPAparam!$B$6*COS(EchelleFPAparam!$AC$3)-(AH11-1024)*SIN(EchelleFPAparam!$AC$3)*EchelleFPAparam!$C$3/EchelleFPAparam!$E$3))</f>
        <v>1306.8088748902906</v>
      </c>
      <c r="DA11" s="26">
        <f>(EchelleFPAparam!$S$3/($U11+D$53)*COS((AI11-EchelleFPAparam!$AE7)*EchelleFPAparam!$C$3/EchelleFPAparam!$E$3))*(SIN('Standard Settings'!$F6)+SIN('Standard Settings'!$F6+EchelleFPAparam!$M$3+EchelleFPAparam!$G$3*EchelleFPAparam!$B$6*COS(EchelleFPAparam!$AC$3)-(AI11-1024)*SIN(EchelleFPAparam!$AC$3)*EchelleFPAparam!$C$3/EchelleFPAparam!$E$3))</f>
        <v>1277.1797787036292</v>
      </c>
      <c r="DB11" s="26">
        <f>(EchelleFPAparam!$S$3/($U11+E$53)*COS((AJ11-EchelleFPAparam!$AE7)*EchelleFPAparam!$C$3/EchelleFPAparam!$E$3))*(SIN('Standard Settings'!$F6)+SIN('Standard Settings'!$F6+EchelleFPAparam!$M$3+EchelleFPAparam!$G$3*EchelleFPAparam!$B$6*COS(EchelleFPAparam!$AC$3)-(AJ11-1024)*SIN(EchelleFPAparam!$AC$3)*EchelleFPAparam!$C$3/EchelleFPAparam!$E$3))</f>
        <v>1248.8535242358384</v>
      </c>
      <c r="DC11" s="26">
        <f>(EchelleFPAparam!$S$3/($U11+F$53)*COS((AK11-EchelleFPAparam!$AE7)*EchelleFPAparam!$C$3/EchelleFPAparam!$E$3))*(SIN('Standard Settings'!$F6)+SIN('Standard Settings'!$F6+EchelleFPAparam!$M$3+EchelleFPAparam!$G$3*EchelleFPAparam!$B$6*COS(EchelleFPAparam!$AC$3)-(AK11-1024)*SIN(EchelleFPAparam!$AC$3)*EchelleFPAparam!$C$3/EchelleFPAparam!$E$3))</f>
        <v>1221.7470267331378</v>
      </c>
      <c r="DD11" s="26">
        <f>(EchelleFPAparam!$S$3/($U11+G$53)*COS((AL11-EchelleFPAparam!$AE7)*EchelleFPAparam!$C$3/EchelleFPAparam!$E$3))*(SIN('Standard Settings'!$F6)+SIN('Standard Settings'!$F6+EchelleFPAparam!$M$3+EchelleFPAparam!$G$3*EchelleFPAparam!$B$6*COS(EchelleFPAparam!$AC$3)-(AL11-1024)*SIN(EchelleFPAparam!$AC$3)*EchelleFPAparam!$C$3/EchelleFPAparam!$E$3))</f>
        <v>1195.7818353459611</v>
      </c>
      <c r="DE11" s="26">
        <f>(EchelleFPAparam!$S$3/($U11+H$53)*COS((AM11-EchelleFPAparam!$AE7)*EchelleFPAparam!$C$3/EchelleFPAparam!$E$3))*(SIN('Standard Settings'!$F6)+SIN('Standard Settings'!$F6+EchelleFPAparam!$M$3+EchelleFPAparam!$G$3*EchelleFPAparam!$B$6*COS(EchelleFPAparam!$AC$3)-(AM11-1024)*SIN(EchelleFPAparam!$AC$3)*EchelleFPAparam!$C$3/EchelleFPAparam!$E$3))</f>
        <v>1170.8923705559514</v>
      </c>
      <c r="DF11" s="26">
        <f>(EchelleFPAparam!$S$3/($U11+I$53)*COS((AN11-EchelleFPAparam!$AE7)*EchelleFPAparam!$C$3/EchelleFPAparam!$E$3))*(SIN('Standard Settings'!$F6)+SIN('Standard Settings'!$F6+EchelleFPAparam!$M$3+EchelleFPAparam!$G$3*EchelleFPAparam!$B$6*COS(EchelleFPAparam!$AC$3)-(AN11-1024)*SIN(EchelleFPAparam!$AC$3)*EchelleFPAparam!$C$3/EchelleFPAparam!$E$3))</f>
        <v>1147.0118928317793</v>
      </c>
      <c r="DG11" s="26">
        <f>(EchelleFPAparam!$S$3/($U11+J$53)*COS((AO11-EchelleFPAparam!$AE7)*EchelleFPAparam!$C$3/EchelleFPAparam!$E$3))*(SIN('Standard Settings'!$F6)+SIN('Standard Settings'!$F6+EchelleFPAparam!$M$3+EchelleFPAparam!$G$3*EchelleFPAparam!$B$6*COS(EchelleFPAparam!$AC$3)-(AO11-1024)*SIN(EchelleFPAparam!$AC$3)*EchelleFPAparam!$C$3/EchelleFPAparam!$E$3))</f>
        <v>1124.0788791848163</v>
      </c>
      <c r="DH11" s="26">
        <f>(EchelleFPAparam!$S$3/($U11+K$53)*COS((AP11-EchelleFPAparam!$AE7)*EchelleFPAparam!$C$3/EchelleFPAparam!$E$3))*(SIN('Standard Settings'!$F6)+SIN('Standard Settings'!$F6+EchelleFPAparam!$M$3+EchelleFPAparam!$G$3*EchelleFPAparam!$B$6*COS(EchelleFPAparam!$AC$3)-(AP11-1024)*SIN(EchelleFPAparam!$AC$3)*EchelleFPAparam!$C$3/EchelleFPAparam!$E$3))</f>
        <v>1101.6687206612239</v>
      </c>
      <c r="DI11" s="26">
        <f>(EchelleFPAparam!$S$3/($U11+B$53)*COS((AQ11-EchelleFPAparam!$AE7)*EchelleFPAparam!$C$3/EchelleFPAparam!$E$3))*(SIN('Standard Settings'!$F6)+SIN('Standard Settings'!$F6+EchelleFPAparam!$M$3+EchelleFPAparam!$H$3*EchelleFPAparam!$B$6*COS(EchelleFPAparam!$AC$3)-(AQ11-1024)*SIN(EchelleFPAparam!$AC$3)*EchelleFPAparam!$C$3/EchelleFPAparam!$E$3))</f>
        <v>1338.4484390548839</v>
      </c>
      <c r="DJ11" s="26">
        <f>(EchelleFPAparam!$S$3/($U11+C$53)*COS((AR11-EchelleFPAparam!$AE7)*EchelleFPAparam!$C$3/EchelleFPAparam!$E$3))*(SIN('Standard Settings'!$F6)+SIN('Standard Settings'!$F6+EchelleFPAparam!$M$3+EchelleFPAparam!$H$3*EchelleFPAparam!$B$6*COS(EchelleFPAparam!$AC$3)-(AR11-1024)*SIN(EchelleFPAparam!$AC$3)*EchelleFPAparam!$C$3/EchelleFPAparam!$E$3))</f>
        <v>1307.4131200810916</v>
      </c>
      <c r="DK11" s="26">
        <f>(EchelleFPAparam!$S$3/($U11+D$53)*COS((AS11-EchelleFPAparam!$AE7)*EchelleFPAparam!$C$3/EchelleFPAparam!$E$3))*(SIN('Standard Settings'!$F6)+SIN('Standard Settings'!$F6+EchelleFPAparam!$M$3+EchelleFPAparam!$H$3*EchelleFPAparam!$B$6*COS(EchelleFPAparam!$AC$3)-(AS11-1024)*SIN(EchelleFPAparam!$AC$3)*EchelleFPAparam!$C$3/EchelleFPAparam!$E$3))</f>
        <v>1277.7719240499816</v>
      </c>
      <c r="DL11" s="26">
        <f>(EchelleFPAparam!$S$3/($U11+E$53)*COS((AT11-EchelleFPAparam!$AE7)*EchelleFPAparam!$C$3/EchelleFPAparam!$E$3))*(SIN('Standard Settings'!$F6)+SIN('Standard Settings'!$F6+EchelleFPAparam!$M$3+EchelleFPAparam!$H$3*EchelleFPAparam!$B$6*COS(EchelleFPAparam!$AC$3)-(AT11-1024)*SIN(EchelleFPAparam!$AC$3)*EchelleFPAparam!$C$3/EchelleFPAparam!$E$3))</f>
        <v>1249.4340299380156</v>
      </c>
      <c r="DM11" s="26">
        <f>(EchelleFPAparam!$S$3/($U11+F$53)*COS((AU11-EchelleFPAparam!$AE7)*EchelleFPAparam!$C$3/EchelleFPAparam!$E$3))*(SIN('Standard Settings'!$F6)+SIN('Standard Settings'!$F6+EchelleFPAparam!$M$3+EchelleFPAparam!$H$3*EchelleFPAparam!$B$6*COS(EchelleFPAparam!$AC$3)-(AU11-1024)*SIN(EchelleFPAparam!$AC$3)*EchelleFPAparam!$C$3/EchelleFPAparam!$E$3))</f>
        <v>1222.3159964830263</v>
      </c>
      <c r="DN11" s="26">
        <f>(EchelleFPAparam!$S$3/($U11+G$53)*COS((AV11-EchelleFPAparam!$AE7)*EchelleFPAparam!$C$3/EchelleFPAparam!$E$3))*(SIN('Standard Settings'!$F6)+SIN('Standard Settings'!$F6+EchelleFPAparam!$M$3+EchelleFPAparam!$H$3*EchelleFPAparam!$B$6*COS(EchelleFPAparam!$AC$3)-(AV11-1024)*SIN(EchelleFPAparam!$AC$3)*EchelleFPAparam!$C$3/EchelleFPAparam!$E$3))</f>
        <v>1196.3415914816953</v>
      </c>
      <c r="DO11" s="26">
        <f>(EchelleFPAparam!$S$3/($U11+H$53)*COS((AW11-EchelleFPAparam!$AE7)*EchelleFPAparam!$C$3/EchelleFPAparam!$E$3))*(SIN('Standard Settings'!$F6)+SIN('Standard Settings'!$F6+EchelleFPAparam!$M$3+EchelleFPAparam!$H$3*EchelleFPAparam!$B$6*COS(EchelleFPAparam!$AC$3)-(AW11-1024)*SIN(EchelleFPAparam!$AC$3)*EchelleFPAparam!$C$3/EchelleFPAparam!$E$3))</f>
        <v>1171.4404368096989</v>
      </c>
      <c r="DP11" s="26">
        <f>(EchelleFPAparam!$S$3/($U11+I$53)*COS((AX11-EchelleFPAparam!$AE7)*EchelleFPAparam!$C$3/EchelleFPAparam!$E$3))*(SIN('Standard Settings'!$F6)+SIN('Standard Settings'!$F6+EchelleFPAparam!$M$3+EchelleFPAparam!$H$3*EchelleFPAparam!$B$6*COS(EchelleFPAparam!$AC$3)-(AX11-1024)*SIN(EchelleFPAparam!$AC$3)*EchelleFPAparam!$C$3/EchelleFPAparam!$E$3))</f>
        <v>1147.5482112179391</v>
      </c>
      <c r="DQ11" s="26">
        <f>(EchelleFPAparam!$S$3/($U11+J$53)*COS((AY11-EchelleFPAparam!$AE7)*EchelleFPAparam!$C$3/EchelleFPAparam!$E$3))*(SIN('Standard Settings'!$F6)+SIN('Standard Settings'!$F6+EchelleFPAparam!$M$3+EchelleFPAparam!$H$3*EchelleFPAparam!$B$6*COS(EchelleFPAparam!$AC$3)-(AY11-1024)*SIN(EchelleFPAparam!$AC$3)*EchelleFPAparam!$C$3/EchelleFPAparam!$E$3))</f>
        <v>1124.6048968105031</v>
      </c>
      <c r="DR11" s="26">
        <f>(EchelleFPAparam!$S$3/($U11+K$53)*COS((AZ11-EchelleFPAparam!$AE7)*EchelleFPAparam!$C$3/EchelleFPAparam!$E$3))*(SIN('Standard Settings'!$F6)+SIN('Standard Settings'!$F6+EchelleFPAparam!$M$3+EchelleFPAparam!$H$3*EchelleFPAparam!$B$6*COS(EchelleFPAparam!$AC$3)-(AZ11-1024)*SIN(EchelleFPAparam!$AC$3)*EchelleFPAparam!$C$3/EchelleFPAparam!$E$3))</f>
        <v>1102.1851286264025</v>
      </c>
      <c r="DS11" s="26">
        <f>(EchelleFPAparam!$S$3/($U11+B$53)*COS((AQ11-EchelleFPAparam!$AE7)*EchelleFPAparam!$C$3/EchelleFPAparam!$E$3))*(SIN('Standard Settings'!$F6)+SIN('Standard Settings'!$F6+EchelleFPAparam!$M$3+EchelleFPAparam!$I$3*EchelleFPAparam!$B$6*COS(EchelleFPAparam!$AC$3)-(AQ11-1024)*SIN(EchelleFPAparam!$AC$3)*EchelleFPAparam!$C$3/EchelleFPAparam!$E$3))</f>
        <v>1347.1416826237653</v>
      </c>
      <c r="DT11" s="26">
        <f>(EchelleFPAparam!$S$3/($U11+C$53)*COS((AR11-EchelleFPAparam!$AE7)*EchelleFPAparam!$C$3/EchelleFPAparam!$E$3))*(SIN('Standard Settings'!$F6)+SIN('Standard Settings'!$F6+EchelleFPAparam!$M$3+EchelleFPAparam!$I$3*EchelleFPAparam!$B$6*COS(EchelleFPAparam!$AC$3)-(AR11-1024)*SIN(EchelleFPAparam!$AC$3)*EchelleFPAparam!$C$3/EchelleFPAparam!$E$3))</f>
        <v>1315.9033985174883</v>
      </c>
      <c r="DU11" s="26">
        <f>(EchelleFPAparam!$S$3/($U11+D$53)*COS((AS11-EchelleFPAparam!$AE7)*EchelleFPAparam!$C$3/EchelleFPAparam!$E$3))*(SIN('Standard Settings'!$F6)+SIN('Standard Settings'!$F6+EchelleFPAparam!$M$3+EchelleFPAparam!$I$3*EchelleFPAparam!$B$6*COS(EchelleFPAparam!$AC$3)-(AS11-1024)*SIN(EchelleFPAparam!$AC$3)*EchelleFPAparam!$C$3/EchelleFPAparam!$E$3))</f>
        <v>1286.0684239905108</v>
      </c>
      <c r="DV11" s="26">
        <f>(EchelleFPAparam!$S$3/($U11+E$53)*COS((AT11-EchelleFPAparam!$AE7)*EchelleFPAparam!$C$3/EchelleFPAparam!$E$3))*(SIN('Standard Settings'!$F6)+SIN('Standard Settings'!$F6+EchelleFPAparam!$M$3+EchelleFPAparam!$I$3*EchelleFPAparam!$B$6*COS(EchelleFPAparam!$AC$3)-(AT11-1024)*SIN(EchelleFPAparam!$AC$3)*EchelleFPAparam!$C$3/EchelleFPAparam!$E$3))</f>
        <v>1257.545332766015</v>
      </c>
      <c r="DW11" s="26">
        <f>(EchelleFPAparam!$S$3/($U11+F$53)*COS((AU11-EchelleFPAparam!$AE7)*EchelleFPAparam!$C$3/EchelleFPAparam!$E$3))*(SIN('Standard Settings'!$F6)+SIN('Standard Settings'!$F6+EchelleFPAparam!$M$3+EchelleFPAparam!$I$3*EchelleFPAparam!$B$6*COS(EchelleFPAparam!$AC$3)-(AU11-1024)*SIN(EchelleFPAparam!$AC$3)*EchelleFPAparam!$C$3/EchelleFPAparam!$E$3))</f>
        <v>1230.2501335860668</v>
      </c>
      <c r="DX11" s="26">
        <f>(EchelleFPAparam!$S$3/($U11+G$53)*COS((AV11-EchelleFPAparam!$AE7)*EchelleFPAparam!$C$3/EchelleFPAparam!$E$3))*(SIN('Standard Settings'!$F6)+SIN('Standard Settings'!$F6+EchelleFPAparam!$M$3+EchelleFPAparam!$I$3*EchelleFPAparam!$B$6*COS(EchelleFPAparam!$AC$3)-(AV11-1024)*SIN(EchelleFPAparam!$AC$3)*EchelleFPAparam!$C$3/EchelleFPAparam!$E$3))</f>
        <v>1204.1060844300871</v>
      </c>
      <c r="DY11" s="26">
        <f>(EchelleFPAparam!$S$3/($U11+H$53)*COS((AW11-EchelleFPAparam!$AE7)*EchelleFPAparam!$C$3/EchelleFPAparam!$E$3))*(SIN('Standard Settings'!$F6)+SIN('Standard Settings'!$F6+EchelleFPAparam!$M$3+EchelleFPAparam!$I$3*EchelleFPAparam!$B$6*COS(EchelleFPAparam!$AC$3)-(AW11-1024)*SIN(EchelleFPAparam!$AC$3)*EchelleFPAparam!$C$3/EchelleFPAparam!$E$3))</f>
        <v>1179.0423467104406</v>
      </c>
      <c r="DZ11" s="26">
        <f>(EchelleFPAparam!$S$3/($U11+I$53)*COS((AX11-EchelleFPAparam!$AE7)*EchelleFPAparam!$C$3/EchelleFPAparam!$E$3))*(SIN('Standard Settings'!$F6)+SIN('Standard Settings'!$F6+EchelleFPAparam!$M$3+EchelleFPAparam!$I$3*EchelleFPAparam!$B$6*COS(EchelleFPAparam!$AC$3)-(AX11-1024)*SIN(EchelleFPAparam!$AC$3)*EchelleFPAparam!$C$3/EchelleFPAparam!$E$3))</f>
        <v>1154.9941545250838</v>
      </c>
      <c r="EA11" s="26">
        <f>(EchelleFPAparam!$S$3/($U11+J$53)*COS((AY11-EchelleFPAparam!$AE7)*EchelleFPAparam!$C$3/EchelleFPAparam!$E$3))*(SIN('Standard Settings'!$F6)+SIN('Standard Settings'!$F6+EchelleFPAparam!$M$3+EchelleFPAparam!$I$3*EchelleFPAparam!$B$6*COS(EchelleFPAparam!$AC$3)-(AY11-1024)*SIN(EchelleFPAparam!$AC$3)*EchelleFPAparam!$C$3/EchelleFPAparam!$E$3))</f>
        <v>1131.901113655696</v>
      </c>
      <c r="EB11" s="26">
        <f>(EchelleFPAparam!$S$3/($U11+K$53)*COS((AZ11-EchelleFPAparam!$AE7)*EchelleFPAparam!$C$3/EchelleFPAparam!$E$3))*(SIN('Standard Settings'!$F6)+SIN('Standard Settings'!$F6+EchelleFPAparam!$M$3+EchelleFPAparam!$I$3*EchelleFPAparam!$B$6*COS(EchelleFPAparam!$AC$3)-(AZ11-1024)*SIN(EchelleFPAparam!$AC$3)*EchelleFPAparam!$C$3/EchelleFPAparam!$E$3))</f>
        <v>1109.3447348275013</v>
      </c>
      <c r="EC11" s="26">
        <f>(EchelleFPAparam!$S$3/($U11+B$53)*COS((BA11-EchelleFPAparam!$AE7)*EchelleFPAparam!$C$3/EchelleFPAparam!$E$3))*(SIN('Standard Settings'!$F6)+SIN('Standard Settings'!$F6+EchelleFPAparam!$M$3+EchelleFPAparam!$J$3*EchelleFPAparam!$B$6*COS(EchelleFPAparam!$AC$3)-(BA11-1024)*SIN(EchelleFPAparam!$AC$3)*EchelleFPAparam!$C$3/EchelleFPAparam!$E$3))</f>
        <v>1347.7455904704311</v>
      </c>
      <c r="ED11" s="26">
        <f>(EchelleFPAparam!$S$3/($U11+C$53)*COS((BB11-EchelleFPAparam!$AE7)*EchelleFPAparam!$C$3/EchelleFPAparam!$E$3))*(SIN('Standard Settings'!$F6)+SIN('Standard Settings'!$F6+EchelleFPAparam!$M$3+EchelleFPAparam!$J$3*EchelleFPAparam!$B$6*COS(EchelleFPAparam!$AC$3)-(BB11-1024)*SIN(EchelleFPAparam!$AC$3)*EchelleFPAparam!$C$3/EchelleFPAparam!$E$3))</f>
        <v>1316.4954389131262</v>
      </c>
      <c r="EE11" s="26">
        <f>(EchelleFPAparam!$S$3/($U11+D$53)*COS((BC11-EchelleFPAparam!$AE7)*EchelleFPAparam!$C$3/EchelleFPAparam!$E$3))*(SIN('Standard Settings'!$F6)+SIN('Standard Settings'!$F6+EchelleFPAparam!$M$3+EchelleFPAparam!$J$3*EchelleFPAparam!$B$6*COS(EchelleFPAparam!$AC$3)-(BC11-1024)*SIN(EchelleFPAparam!$AC$3)*EchelleFPAparam!$C$3/EchelleFPAparam!$E$3))</f>
        <v>1286.6486421797238</v>
      </c>
      <c r="EF11" s="26">
        <f>(EchelleFPAparam!$S$3/($U11+E$53)*COS((BD11-EchelleFPAparam!$AE7)*EchelleFPAparam!$C$3/EchelleFPAparam!$E$3))*(SIN('Standard Settings'!$F6)+SIN('Standard Settings'!$F6+EchelleFPAparam!$M$3+EchelleFPAparam!$J$3*EchelleFPAparam!$B$6*COS(EchelleFPAparam!$AC$3)-(BD11-1024)*SIN(EchelleFPAparam!$AC$3)*EchelleFPAparam!$C$3/EchelleFPAparam!$E$3))</f>
        <v>1258.1139578405396</v>
      </c>
      <c r="EG11" s="26">
        <f>(EchelleFPAparam!$S$3/($U11+F$53)*COS((BE11-EchelleFPAparam!$AE7)*EchelleFPAparam!$C$3/EchelleFPAparam!$E$3))*(SIN('Standard Settings'!$F6)+SIN('Standard Settings'!$F6+EchelleFPAparam!$M$3+EchelleFPAparam!$J$3*EchelleFPAparam!$B$6*COS(EchelleFPAparam!$AC$3)-(BE11-1024)*SIN(EchelleFPAparam!$AC$3)*EchelleFPAparam!$C$3/EchelleFPAparam!$E$3))</f>
        <v>1230.8075202558168</v>
      </c>
      <c r="EH11" s="26">
        <f>(EchelleFPAparam!$S$3/($U11+G$53)*COS((BF11-EchelleFPAparam!$AE7)*EchelleFPAparam!$C$3/EchelleFPAparam!$E$3))*(SIN('Standard Settings'!$F6)+SIN('Standard Settings'!$F6+EchelleFPAparam!$M$3+EchelleFPAparam!$J$3*EchelleFPAparam!$B$6*COS(EchelleFPAparam!$AC$3)-(BF11-1024)*SIN(EchelleFPAparam!$AC$3)*EchelleFPAparam!$C$3/EchelleFPAparam!$E$3))</f>
        <v>1204.6524963583665</v>
      </c>
      <c r="EI11" s="26">
        <f>(EchelleFPAparam!$S$3/($U11+H$53)*COS((BG11-EchelleFPAparam!$AE7)*EchelleFPAparam!$C$3/EchelleFPAparam!$E$3))*(SIN('Standard Settings'!$F6)+SIN('Standard Settings'!$F6+EchelleFPAparam!$M$3+EchelleFPAparam!$J$3*EchelleFPAparam!$B$6*COS(EchelleFPAparam!$AC$3)-(BG11-1024)*SIN(EchelleFPAparam!$AC$3)*EchelleFPAparam!$C$3/EchelleFPAparam!$E$3))</f>
        <v>1179.5780877320626</v>
      </c>
      <c r="EJ11" s="26">
        <f>(EchelleFPAparam!$S$3/($U11+I$53)*COS((BH11-EchelleFPAparam!$AE7)*EchelleFPAparam!$C$3/EchelleFPAparam!$E$3))*(SIN('Standard Settings'!$F6)+SIN('Standard Settings'!$F6+EchelleFPAparam!$M$3+EchelleFPAparam!$J$3*EchelleFPAparam!$B$6*COS(EchelleFPAparam!$AC$3)-(BH11-1024)*SIN(EchelleFPAparam!$AC$3)*EchelleFPAparam!$C$3/EchelleFPAparam!$E$3))</f>
        <v>1155.5193739427059</v>
      </c>
      <c r="EK11" s="26">
        <f>(EchelleFPAparam!$S$3/($U11+J$53)*COS((BI11-EchelleFPAparam!$AE7)*EchelleFPAparam!$C$3/EchelleFPAparam!$E$3))*(SIN('Standard Settings'!$F6)+SIN('Standard Settings'!$F6+EchelleFPAparam!$M$3+EchelleFPAparam!$J$3*EchelleFPAparam!$B$6*COS(EchelleFPAparam!$AC$3)-(BI11-1024)*SIN(EchelleFPAparam!$AC$3)*EchelleFPAparam!$C$3/EchelleFPAparam!$E$3))</f>
        <v>1132.4162068918636</v>
      </c>
      <c r="EL11" s="26">
        <f>(EchelleFPAparam!$S$3/($U11+K$53)*COS((BJ11-EchelleFPAparam!$AE7)*EchelleFPAparam!$C$3/EchelleFPAparam!$E$3))*(SIN('Standard Settings'!$F6)+SIN('Standard Settings'!$F6+EchelleFPAparam!$M$3+EchelleFPAparam!$J$3*EchelleFPAparam!$B$6*COS(EchelleFPAparam!$AC$3)-(BJ11-1024)*SIN(EchelleFPAparam!$AC$3)*EchelleFPAparam!$C$3/EchelleFPAparam!$E$3))</f>
        <v>1109.8504307388339</v>
      </c>
      <c r="EM11" s="26">
        <f>(EchelleFPAparam!$S$3/($U11+B$53)*COS((BA11-EchelleFPAparam!$AE7)*EchelleFPAparam!$C$3/EchelleFPAparam!$E$3))*(SIN('Standard Settings'!$F6)+SIN('Standard Settings'!$F6+EchelleFPAparam!$M$3+EchelleFPAparam!$K$3*EchelleFPAparam!$B$6*COS(EchelleFPAparam!$AC$3)-(BA11-1024)*SIN(EchelleFPAparam!$AC$3)*EchelleFPAparam!$C$3/EchelleFPAparam!$E$3))</f>
        <v>1356.0056815614969</v>
      </c>
      <c r="EN11" s="26">
        <f>(EchelleFPAparam!$S$3/($U11+C$53)*COS((BB11-EchelleFPAparam!$AE7)*EchelleFPAparam!$C$3/EchelleFPAparam!$E$3))*(SIN('Standard Settings'!$F6)+SIN('Standard Settings'!$F6+EchelleFPAparam!$M$3+EchelleFPAparam!$K$3*EchelleFPAparam!$B$6*COS(EchelleFPAparam!$AC$3)-(BB11-1024)*SIN(EchelleFPAparam!$AC$3)*EchelleFPAparam!$C$3/EchelleFPAparam!$E$3))</f>
        <v>1324.5625999518691</v>
      </c>
      <c r="EO11" s="26">
        <f>(EchelleFPAparam!$S$3/($U11+D$53)*COS((BC11-EchelleFPAparam!$AE7)*EchelleFPAparam!$C$3/EchelleFPAparam!$E$3))*(SIN('Standard Settings'!$F6)+SIN('Standard Settings'!$F6+EchelleFPAparam!$M$3+EchelleFPAparam!$K$3*EchelleFPAparam!$B$6*COS(EchelleFPAparam!$AC$3)-(BC11-1024)*SIN(EchelleFPAparam!$AC$3)*EchelleFPAparam!$C$3/EchelleFPAparam!$E$3))</f>
        <v>1294.5316095801377</v>
      </c>
      <c r="EP11" s="26">
        <f>(EchelleFPAparam!$S$3/($U11+E$53)*COS((BD11-EchelleFPAparam!$AE7)*EchelleFPAparam!$C$3/EchelleFPAparam!$E$3))*(SIN('Standard Settings'!$F6)+SIN('Standard Settings'!$F6+EchelleFPAparam!$M$3+EchelleFPAparam!$K$3*EchelleFPAparam!$B$6*COS(EchelleFPAparam!$AC$3)-(BD11-1024)*SIN(EchelleFPAparam!$AC$3)*EchelleFPAparam!$C$3/EchelleFPAparam!$E$3))</f>
        <v>1265.8208913532876</v>
      </c>
      <c r="EQ11" s="26">
        <f>(EchelleFPAparam!$S$3/($U11+F$53)*COS((BE11-EchelleFPAparam!$AE7)*EchelleFPAparam!$C$3/EchelleFPAparam!$E$3))*(SIN('Standard Settings'!$F6)+SIN('Standard Settings'!$F6+EchelleFPAparam!$M$3+EchelleFPAparam!$K$3*EchelleFPAparam!$B$6*COS(EchelleFPAparam!$AC$3)-(BE11-1024)*SIN(EchelleFPAparam!$AC$3)*EchelleFPAparam!$C$3/EchelleFPAparam!$E$3))</f>
        <v>1238.3460547593288</v>
      </c>
      <c r="ER11" s="26">
        <f>(EchelleFPAparam!$S$3/($U11+G$53)*COS((BF11-EchelleFPAparam!$AE7)*EchelleFPAparam!$C$3/EchelleFPAparam!$E$3))*(SIN('Standard Settings'!$F6)+SIN('Standard Settings'!$F6+EchelleFPAparam!$M$3+EchelleFPAparam!$K$3*EchelleFPAparam!$B$6*COS(EchelleFPAparam!$AC$3)-(BF11-1024)*SIN(EchelleFPAparam!$AC$3)*EchelleFPAparam!$C$3/EchelleFPAparam!$E$3))</f>
        <v>1212.0297830959753</v>
      </c>
      <c r="ES11" s="26">
        <f>(EchelleFPAparam!$S$3/($U11+H$53)*COS((BG11-EchelleFPAparam!$AE7)*EchelleFPAparam!$C$3/EchelleFPAparam!$E$3))*(SIN('Standard Settings'!$F6)+SIN('Standard Settings'!$F6+EchelleFPAparam!$M$3+EchelleFPAparam!$K$3*EchelleFPAparam!$B$6*COS(EchelleFPAparam!$AC$3)-(BG11-1024)*SIN(EchelleFPAparam!$AC$3)*EchelleFPAparam!$C$3/EchelleFPAparam!$E$3))</f>
        <v>1186.8008387254113</v>
      </c>
      <c r="ET11" s="26">
        <f>(EchelleFPAparam!$S$3/($U11+I$53)*COS((BH11-EchelleFPAparam!$AE7)*EchelleFPAparam!$C$3/EchelleFPAparam!$E$3))*(SIN('Standard Settings'!$F6)+SIN('Standard Settings'!$F6+EchelleFPAparam!$M$3+EchelleFPAparam!$K$3*EchelleFPAparam!$B$6*COS(EchelleFPAparam!$AC$3)-(BH11-1024)*SIN(EchelleFPAparam!$AC$3)*EchelleFPAparam!$C$3/EchelleFPAparam!$E$3))</f>
        <v>1162.5938869228996</v>
      </c>
      <c r="EU11" s="26">
        <f>(EchelleFPAparam!$S$3/($U11+J$53)*COS((BI11-EchelleFPAparam!$AE7)*EchelleFPAparam!$C$3/EchelleFPAparam!$E$3))*(SIN('Standard Settings'!$F6)+SIN('Standard Settings'!$F6+EchelleFPAparam!$M$3+EchelleFPAparam!$K$3*EchelleFPAparam!$B$6*COS(EchelleFPAparam!$AC$3)-(BI11-1024)*SIN(EchelleFPAparam!$AC$3)*EchelleFPAparam!$C$3/EchelleFPAparam!$E$3))</f>
        <v>1139.3484097449768</v>
      </c>
      <c r="EV11" s="26">
        <f>(EchelleFPAparam!$S$3/($U11+K$53)*COS((BJ11-EchelleFPAparam!$AE7)*EchelleFPAparam!$C$3/EchelleFPAparam!$E$3))*(SIN('Standard Settings'!$F6)+SIN('Standard Settings'!$F6+EchelleFPAparam!$M$3+EchelleFPAparam!$K$3*EchelleFPAparam!$B$6*COS(EchelleFPAparam!$AC$3)-(BJ11-1024)*SIN(EchelleFPAparam!$AC$3)*EchelleFPAparam!$C$3/EchelleFPAparam!$E$3))</f>
        <v>1116.6532827379833</v>
      </c>
      <c r="EW11" s="60">
        <f>CW11</f>
        <v>1116.4244075585002</v>
      </c>
      <c r="EX11" s="60">
        <f t="shared" ref="EX11" si="39">EM11</f>
        <v>1356.0056815614969</v>
      </c>
      <c r="EY11" s="90">
        <v>0</v>
      </c>
      <c r="EZ11" s="90">
        <v>0</v>
      </c>
      <c r="FA11" s="50">
        <v>5000</v>
      </c>
      <c r="FB11" s="50">
        <v>5000</v>
      </c>
      <c r="FC11" s="50">
        <v>5000</v>
      </c>
      <c r="FD11" s="50">
        <v>1500</v>
      </c>
      <c r="FE11" s="95">
        <v>100</v>
      </c>
      <c r="FF11" s="50">
        <v>5000</v>
      </c>
      <c r="FG11" s="50">
        <v>1000</v>
      </c>
      <c r="FH11" s="50">
        <f t="shared" si="27"/>
        <v>1250</v>
      </c>
      <c r="FI11" s="50">
        <f t="shared" si="28"/>
        <v>1250</v>
      </c>
      <c r="FJ11" s="50">
        <f t="shared" si="29"/>
        <v>375</v>
      </c>
      <c r="FK11" s="95">
        <f t="shared" si="30"/>
        <v>25</v>
      </c>
      <c r="FL11" s="50">
        <f t="shared" si="31"/>
        <v>1250</v>
      </c>
      <c r="FM11" s="50">
        <f t="shared" si="32"/>
        <v>250</v>
      </c>
      <c r="FN11" s="50">
        <v>500</v>
      </c>
      <c r="FO11" s="91">
        <f>1/(F11*EchelleFPAparam!$Q$3)</f>
        <v>-9856.1627606636084</v>
      </c>
      <c r="FP11" s="91">
        <f t="shared" si="23"/>
        <v>-38.183665357903841</v>
      </c>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c r="GT11" s="50"/>
      <c r="GU11" s="50"/>
      <c r="GV11" s="50"/>
      <c r="GW11" s="50"/>
      <c r="GX11" s="50"/>
      <c r="GY11" s="50"/>
      <c r="GZ11" s="50"/>
      <c r="HA11" s="50"/>
      <c r="HB11" s="50"/>
      <c r="HC11" s="50"/>
      <c r="HD11" s="50"/>
      <c r="HE11" s="50"/>
      <c r="HF11" s="50"/>
      <c r="HG11" s="50"/>
      <c r="HH11" s="50"/>
      <c r="HI11" s="50"/>
      <c r="HJ11" s="50"/>
      <c r="HK11" s="50"/>
      <c r="HL11" s="50"/>
      <c r="HM11" s="50"/>
      <c r="HN11" s="50"/>
      <c r="HO11" s="50"/>
      <c r="HP11" s="50"/>
      <c r="HQ11" s="50"/>
      <c r="HR11" s="50"/>
      <c r="HS11" s="50"/>
      <c r="HT11" s="50"/>
      <c r="HU11" s="50"/>
      <c r="HV11" s="50"/>
      <c r="HW11" s="50"/>
      <c r="HX11" s="50"/>
      <c r="HY11" s="50"/>
      <c r="HZ11" s="50"/>
      <c r="IA11" s="50"/>
      <c r="IB11" s="50"/>
      <c r="IC11" s="50"/>
      <c r="ID11" s="50"/>
      <c r="IE11" s="50"/>
      <c r="IF11" s="50"/>
      <c r="IG11" s="50"/>
      <c r="IH11" s="50"/>
      <c r="II11" s="50"/>
      <c r="IJ11" s="50"/>
      <c r="IK11" s="50"/>
      <c r="IL11" s="50"/>
      <c r="IM11" s="50"/>
      <c r="IN11" s="50"/>
      <c r="IO11" s="50"/>
      <c r="IP11" s="50"/>
      <c r="IQ11" s="50"/>
      <c r="IR11" s="50"/>
      <c r="IS11" s="50"/>
      <c r="IT11" s="50"/>
      <c r="IU11" s="50"/>
      <c r="IV11" s="50"/>
      <c r="IW11" s="50"/>
      <c r="IX11" s="50"/>
      <c r="IY11" s="50"/>
      <c r="IZ11" s="50"/>
      <c r="JA11" s="50"/>
      <c r="JB11" s="50"/>
      <c r="JC11" s="50"/>
      <c r="JD11" s="50"/>
      <c r="JE11" s="50"/>
      <c r="JF11" s="50"/>
      <c r="JG11" s="50"/>
      <c r="JH11" s="50"/>
      <c r="JI11" s="50"/>
      <c r="JJ11" s="50"/>
      <c r="JK11" s="50"/>
      <c r="JL11" s="50"/>
      <c r="JM11" s="50"/>
      <c r="JN11" s="50"/>
      <c r="JO11" s="50"/>
      <c r="JP11" s="50"/>
      <c r="JQ11" s="50"/>
      <c r="JR11" s="50"/>
      <c r="JS11" s="50"/>
      <c r="JT11" s="50"/>
      <c r="JU11" s="50"/>
      <c r="JV11" s="50"/>
      <c r="JW11" s="52">
        <f t="shared" si="24"/>
        <v>2749.5232753680143</v>
      </c>
      <c r="JX11" s="27">
        <f t="shared" si="25"/>
        <v>316548.70796766051</v>
      </c>
      <c r="JY11" s="108">
        <f>JW11*EchelleFPAparam!$Q$3</f>
        <v>-2.6189209197880335E-2</v>
      </c>
    </row>
    <row r="12" spans="1:315" x14ac:dyDescent="0.2">
      <c r="A12" s="53">
        <f t="shared" si="35"/>
        <v>6</v>
      </c>
      <c r="B12" s="97">
        <f t="shared" si="0"/>
        <v>1582.1824699942301</v>
      </c>
      <c r="C12" s="27" t="str">
        <f>'Standard Settings'!B7</f>
        <v>H/1/4</v>
      </c>
      <c r="D12" s="27">
        <f>'Standard Settings'!H7</f>
        <v>36</v>
      </c>
      <c r="E12" s="19">
        <f t="shared" si="1"/>
        <v>4.7641315965543107E-3</v>
      </c>
      <c r="F12" s="18">
        <f>((EchelleFPAparam!$S$3/('crmcfgWLEN.txt'!$U12+F$53))*(SIN('Standard Settings'!$F7+0.0005)+SIN('Standard Settings'!$F7+0.0005+EchelleFPAparam!$M$3))-(EchelleFPAparam!$S$3/('crmcfgWLEN.txt'!$U12+F$53))*(SIN('Standard Settings'!$F7-0.0005)+SIN('Standard Settings'!$F7-0.0005+EchelleFPAparam!$M$3)))*1000*EchelleFPAparam!$O$3/180</f>
        <v>13.064332460426654</v>
      </c>
      <c r="G12" s="20" t="str">
        <f>'Standard Settings'!C7</f>
        <v>H</v>
      </c>
      <c r="H12" s="46"/>
      <c r="I12" s="59" t="s">
        <v>694</v>
      </c>
      <c r="J12" s="57"/>
      <c r="K12" s="27" t="str">
        <f>'Standard Settings'!$D7</f>
        <v>HK</v>
      </c>
      <c r="L12" s="46"/>
      <c r="M12" s="12">
        <v>0</v>
      </c>
      <c r="N12" s="12">
        <v>0</v>
      </c>
      <c r="O12" s="27" t="str">
        <f>'Standard Settings'!$D7</f>
        <v>HK</v>
      </c>
      <c r="P12" s="46"/>
      <c r="Q12" s="27">
        <f>'Standard Settings'!$E7</f>
        <v>66.284649999999999</v>
      </c>
      <c r="R12" s="107">
        <f>($Q12-EchelleFPAparam!$R$3)/EchelleFPAparam!$Q$3</f>
        <v>432414.69816273026</v>
      </c>
      <c r="S12" s="21">
        <f>'Standard Settings'!$G7</f>
        <v>32</v>
      </c>
      <c r="T12" s="21">
        <f>'Standard Settings'!$I7</f>
        <v>39</v>
      </c>
      <c r="U12" s="22">
        <f t="shared" si="2"/>
        <v>32</v>
      </c>
      <c r="V12" s="22">
        <f t="shared" si="26"/>
        <v>41</v>
      </c>
      <c r="W12" s="23">
        <f>(EchelleFPAparam!$S$3/('crmcfgWLEN.txt'!$U12+B$53))*(SIN('Standard Settings'!$F7)+SIN('Standard Settings'!$F7+EchelleFPAparam!$M$3))</f>
        <v>1779.9552787435091</v>
      </c>
      <c r="X12" s="23">
        <f>(EchelleFPAparam!$S$3/('crmcfgWLEN.txt'!$U12+C$53))*(SIN('Standard Settings'!$F7)+SIN('Standard Settings'!$F7+EchelleFPAparam!$M$3))</f>
        <v>1726.0172399937057</v>
      </c>
      <c r="Y12" s="23">
        <f>(EchelleFPAparam!$S$3/('crmcfgWLEN.txt'!$U12+D$53))*(SIN('Standard Settings'!$F7)+SIN('Standard Settings'!$F7+EchelleFPAparam!$M$3))</f>
        <v>1675.2520270527143</v>
      </c>
      <c r="Z12" s="23">
        <f>(EchelleFPAparam!$S$3/('crmcfgWLEN.txt'!$U12+E$53))*(SIN('Standard Settings'!$F7)+SIN('Standard Settings'!$F7+EchelleFPAparam!$M$3))</f>
        <v>1627.3876834226369</v>
      </c>
      <c r="AA12" s="23">
        <f>(EchelleFPAparam!$S$3/('crmcfgWLEN.txt'!$U12+F$53))*(SIN('Standard Settings'!$F7)+SIN('Standard Settings'!$F7+EchelleFPAparam!$M$3))</f>
        <v>1582.1824699942301</v>
      </c>
      <c r="AB12" s="23">
        <f>(EchelleFPAparam!$S$3/('crmcfgWLEN.txt'!$U12+G$53))*(SIN('Standard Settings'!$F7)+SIN('Standard Settings'!$F7+EchelleFPAparam!$M$3))</f>
        <v>1539.4207816160078</v>
      </c>
      <c r="AC12" s="23">
        <f>(EchelleFPAparam!$S$3/('crmcfgWLEN.txt'!$U12+H$53))*(SIN('Standard Settings'!$F7)+SIN('Standard Settings'!$F7+EchelleFPAparam!$M$3))</f>
        <v>1498.9097084155865</v>
      </c>
      <c r="AD12" s="23">
        <f>(EchelleFPAparam!$S$3/('crmcfgWLEN.txt'!$U12+I$53))*(SIN('Standard Settings'!$F7)+SIN('Standard Settings'!$F7+EchelleFPAparam!$M$3))</f>
        <v>1460.4761261485203</v>
      </c>
      <c r="AE12" s="23">
        <f>(EchelleFPAparam!$S$3/('crmcfgWLEN.txt'!$U12+J$53))*(SIN('Standard Settings'!$F7)+SIN('Standard Settings'!$F7+EchelleFPAparam!$M$3))</f>
        <v>1423.9642229948072</v>
      </c>
      <c r="AF12" s="23">
        <f>(EchelleFPAparam!$S$3/('crmcfgWLEN.txt'!$U12+K$53))*(SIN('Standard Settings'!$F7)+SIN('Standard Settings'!$F7+EchelleFPAparam!$M$3))</f>
        <v>1389.2333882876169</v>
      </c>
      <c r="AG12" s="113">
        <v>248.05487233072699</v>
      </c>
      <c r="AH12" s="113">
        <v>538.183198022292</v>
      </c>
      <c r="AI12" s="113">
        <v>810.01898865348403</v>
      </c>
      <c r="AJ12" s="113">
        <v>1064.5357060163001</v>
      </c>
      <c r="AK12" s="113">
        <v>1304.68033562304</v>
      </c>
      <c r="AL12" s="113">
        <v>1529.72478892648</v>
      </c>
      <c r="AM12" s="113">
        <v>1744.4804675023399</v>
      </c>
      <c r="AN12" s="113">
        <v>1950</v>
      </c>
      <c r="AO12" s="113">
        <v>-100.1</v>
      </c>
      <c r="AP12" s="113">
        <v>-100.1</v>
      </c>
      <c r="AQ12" s="113">
        <v>236.13327770848301</v>
      </c>
      <c r="AR12" s="113">
        <v>528.27924478043997</v>
      </c>
      <c r="AS12" s="113">
        <v>802.251963061948</v>
      </c>
      <c r="AT12" s="113">
        <v>1059.2130924657099</v>
      </c>
      <c r="AU12" s="113">
        <v>1300.52882187001</v>
      </c>
      <c r="AV12" s="113">
        <v>1527.2030434133601</v>
      </c>
      <c r="AW12" s="113">
        <v>1743.20490424284</v>
      </c>
      <c r="AX12" s="113">
        <v>1950</v>
      </c>
      <c r="AY12" s="113">
        <v>-100.1</v>
      </c>
      <c r="AZ12" s="113">
        <v>-100.1</v>
      </c>
      <c r="BA12" s="113">
        <v>224.89009278347001</v>
      </c>
      <c r="BB12" s="113">
        <v>519.74980998022102</v>
      </c>
      <c r="BC12" s="113">
        <v>795.93684814236599</v>
      </c>
      <c r="BD12" s="113">
        <v>1054.56658354294</v>
      </c>
      <c r="BE12" s="113">
        <v>1298.2774450188001</v>
      </c>
      <c r="BF12" s="113">
        <v>1527.58094786575</v>
      </c>
      <c r="BG12" s="113">
        <v>1743.9380409558801</v>
      </c>
      <c r="BH12" s="113">
        <v>1950</v>
      </c>
      <c r="BI12" s="113">
        <v>-100.1</v>
      </c>
      <c r="BJ12" s="113">
        <v>-100.1</v>
      </c>
      <c r="BK12" s="24">
        <f>EchelleFPAparam!$S$3/('crmcfgWLEN.txt'!$U12+B$53)*(SIN(EchelleFPAparam!$T$3-EchelleFPAparam!$M$3/2)+SIN('Standard Settings'!$F7+EchelleFPAparam!$M$3))</f>
        <v>1773.4703119686976</v>
      </c>
      <c r="BL12" s="24">
        <f>EchelleFPAparam!$S$3/('crmcfgWLEN.txt'!$U12+C$53)*(SIN(EchelleFPAparam!$T$3-EchelleFPAparam!$M$3/2)+SIN('Standard Settings'!$F7+EchelleFPAparam!$M$3))</f>
        <v>1719.7287873635858</v>
      </c>
      <c r="BM12" s="24">
        <f>EchelleFPAparam!$S$3/('crmcfgWLEN.txt'!$U12+D$53)*(SIN(EchelleFPAparam!$T$3-EchelleFPAparam!$M$3/2)+SIN('Standard Settings'!$F7+EchelleFPAparam!$M$3))</f>
        <v>1669.1485289117154</v>
      </c>
      <c r="BN12" s="24">
        <f>EchelleFPAparam!$S$3/('crmcfgWLEN.txt'!$U12+E$53)*(SIN(EchelleFPAparam!$T$3-EchelleFPAparam!$M$3/2)+SIN('Standard Settings'!$F7+EchelleFPAparam!$M$3))</f>
        <v>1621.4585709428093</v>
      </c>
      <c r="BO12" s="24">
        <f>EchelleFPAparam!$S$3/('crmcfgWLEN.txt'!$U12+F$53)*(SIN(EchelleFPAparam!$T$3-EchelleFPAparam!$M$3/2)+SIN('Standard Settings'!$F7+EchelleFPAparam!$M$3))</f>
        <v>1576.4180550832868</v>
      </c>
      <c r="BP12" s="24">
        <f>EchelleFPAparam!$S$3/('crmcfgWLEN.txt'!$U12+G$53)*(SIN(EchelleFPAparam!$T$3-EchelleFPAparam!$M$3/2)+SIN('Standard Settings'!$F7+EchelleFPAparam!$M$3))</f>
        <v>1533.8121617026575</v>
      </c>
      <c r="BQ12" s="24">
        <f>EchelleFPAparam!$S$3/('crmcfgWLEN.txt'!$U12+H$53)*(SIN(EchelleFPAparam!$T$3-EchelleFPAparam!$M$3/2)+SIN('Standard Settings'!$F7+EchelleFPAparam!$M$3))</f>
        <v>1493.4486837631139</v>
      </c>
      <c r="BR12" s="24">
        <f>EchelleFPAparam!$S$3/('crmcfgWLEN.txt'!$U12+I$53)*(SIN(EchelleFPAparam!$T$3-EchelleFPAparam!$M$3/2)+SIN('Standard Settings'!$F7+EchelleFPAparam!$M$3))</f>
        <v>1455.1551277691879</v>
      </c>
      <c r="BS12" s="24">
        <f>EchelleFPAparam!$S$3/('crmcfgWLEN.txt'!$U12+J$53)*(SIN(EchelleFPAparam!$T$3-EchelleFPAparam!$M$3/2)+SIN('Standard Settings'!$F7+EchelleFPAparam!$M$3))</f>
        <v>1418.7762495749582</v>
      </c>
      <c r="BT12" s="24">
        <f>EchelleFPAparam!$S$3/('crmcfgWLEN.txt'!$U12+K$53)*(SIN(EchelleFPAparam!$T$3-EchelleFPAparam!$M$3/2)+SIN('Standard Settings'!$F7+EchelleFPAparam!$M$3))</f>
        <v>1384.1719508048373</v>
      </c>
      <c r="BU12" s="25">
        <f t="shared" si="33"/>
        <v>1749.1761981061127</v>
      </c>
      <c r="BV12" s="25">
        <f t="shared" si="3"/>
        <v>1696.799070198738</v>
      </c>
      <c r="BW12" s="25">
        <f t="shared" si="4"/>
        <v>1647.4712752894852</v>
      </c>
      <c r="BX12" s="25">
        <f t="shared" si="5"/>
        <v>1600.9337789055585</v>
      </c>
      <c r="BY12" s="25">
        <f t="shared" si="6"/>
        <v>1556.9561037859623</v>
      </c>
      <c r="BZ12" s="25">
        <f t="shared" si="7"/>
        <v>1515.3324971038303</v>
      </c>
      <c r="CA12" s="25">
        <f t="shared" si="8"/>
        <v>1475.8786992482537</v>
      </c>
      <c r="CB12" s="25">
        <f t="shared" si="9"/>
        <v>1438.4292067603467</v>
      </c>
      <c r="CC12" s="25">
        <f t="shared" si="10"/>
        <v>1402.8349433999585</v>
      </c>
      <c r="CD12" s="25">
        <f t="shared" si="11"/>
        <v>1368.9612700267621</v>
      </c>
      <c r="CE12" s="25">
        <f t="shared" si="34"/>
        <v>1798.4487670668482</v>
      </c>
      <c r="CF12" s="25">
        <f t="shared" si="12"/>
        <v>1743.2867159576076</v>
      </c>
      <c r="CG12" s="25">
        <f t="shared" si="13"/>
        <v>1691.4038426305385</v>
      </c>
      <c r="CH12" s="25">
        <f t="shared" si="14"/>
        <v>1642.516474461547</v>
      </c>
      <c r="CI12" s="25">
        <f t="shared" si="15"/>
        <v>1596.3727140083918</v>
      </c>
      <c r="CJ12" s="25">
        <f t="shared" si="16"/>
        <v>1552.7481143162706</v>
      </c>
      <c r="CK12" s="25">
        <f t="shared" si="17"/>
        <v>1511.4420413988139</v>
      </c>
      <c r="CL12" s="25">
        <f t="shared" si="18"/>
        <v>1472.2745998605901</v>
      </c>
      <c r="CM12" s="25">
        <f t="shared" si="19"/>
        <v>1435.0840225585787</v>
      </c>
      <c r="CN12" s="25">
        <f t="shared" si="20"/>
        <v>1399.7244446341051</v>
      </c>
      <c r="CO12" s="26">
        <f>(EchelleFPAparam!$S$3/($U12+B$53)*COS((AG12-EchelleFPAparam!$AE8)*EchelleFPAparam!$C$3/EchelleFPAparam!$E$3))*(SIN('Standard Settings'!$F7)+SIN('Standard Settings'!$F7+EchelleFPAparam!$M$3+(EchelleFPAparam!$F$3*EchelleFPAparam!$B$6)*COS(EchelleFPAparam!$AC$3)-(AG12-1024)*SIN(EchelleFPAparam!$AC$3)*EchelleFPAparam!$C$3/EchelleFPAparam!$E$3))</f>
        <v>1761.7496611228376</v>
      </c>
      <c r="CP12" s="26">
        <f>(EchelleFPAparam!$S$3/($U12+C$53)*COS((AH12-EchelleFPAparam!$AE8)*EchelleFPAparam!$C$3/EchelleFPAparam!$E$3))*(SIN('Standard Settings'!$F7)+SIN('Standard Settings'!$F7+EchelleFPAparam!$M$3+(EchelleFPAparam!$F$3*EchelleFPAparam!$B$6)*COS(EchelleFPAparam!$AC$3)-(AH12-1024)*SIN(EchelleFPAparam!$AC$3)*EchelleFPAparam!$C$3/EchelleFPAparam!$E$3))</f>
        <v>1708.4820075824093</v>
      </c>
      <c r="CQ12" s="26">
        <f>(EchelleFPAparam!$S$3/($U12+D$53)*COS((AI12-EchelleFPAparam!$AE8)*EchelleFPAparam!$C$3/EchelleFPAparam!$E$3))*(SIN('Standard Settings'!$F7)+SIN('Standard Settings'!$F7+EchelleFPAparam!$M$3+(EchelleFPAparam!$F$3*EchelleFPAparam!$B$6)*COS(EchelleFPAparam!$AC$3)-(AI12-1024)*SIN(EchelleFPAparam!$AC$3)*EchelleFPAparam!$C$3/EchelleFPAparam!$E$3))</f>
        <v>1658.3225290518285</v>
      </c>
      <c r="CR12" s="26">
        <f>(EchelleFPAparam!$S$3/($U12+E$53)*COS((AJ12-EchelleFPAparam!$AE8)*EchelleFPAparam!$C$3/EchelleFPAparam!$E$3))*(SIN('Standard Settings'!$F7)+SIN('Standard Settings'!$F7+EchelleFPAparam!$M$3+(EchelleFPAparam!$F$3*EchelleFPAparam!$B$6)*COS(EchelleFPAparam!$AC$3)-(AJ12-1024)*SIN(EchelleFPAparam!$AC$3)*EchelleFPAparam!$C$3/EchelleFPAparam!$E$3))</f>
        <v>1611.0084414966891</v>
      </c>
      <c r="CS12" s="26">
        <f>(EchelleFPAparam!$S$3/($U12+F$53)*COS((AK12-EchelleFPAparam!$AE8)*EchelleFPAparam!$C$3/EchelleFPAparam!$E$3))*(SIN('Standard Settings'!$F7)+SIN('Standard Settings'!$F7+EchelleFPAparam!$M$3+(EchelleFPAparam!$F$3*EchelleFPAparam!$B$6)*COS(EchelleFPAparam!$AC$3)-(AK12-1024)*SIN(EchelleFPAparam!$AC$3)*EchelleFPAparam!$C$3/EchelleFPAparam!$E$3))</f>
        <v>1566.3060735123354</v>
      </c>
      <c r="CT12" s="26">
        <f>(EchelleFPAparam!$S$3/($U12+G$53)*COS((AL12-EchelleFPAparam!$AE8)*EchelleFPAparam!$C$3/EchelleFPAparam!$E$3))*(SIN('Standard Settings'!$F7)+SIN('Standard Settings'!$F7+EchelleFPAparam!$M$3+(EchelleFPAparam!$F$3*EchelleFPAparam!$B$6)*COS(EchelleFPAparam!$AC$3)-(AL12-1024)*SIN(EchelleFPAparam!$AC$3)*EchelleFPAparam!$C$3/EchelleFPAparam!$E$3))</f>
        <v>1524.0058131208259</v>
      </c>
      <c r="CU12" s="26">
        <f>(EchelleFPAparam!$S$3/($U12+H$53)*COS((AM12-EchelleFPAparam!$AE8)*EchelleFPAparam!$C$3/EchelleFPAparam!$E$3))*(SIN('Standard Settings'!$F7)+SIN('Standard Settings'!$F7+EchelleFPAparam!$M$3+(EchelleFPAparam!$F$3*EchelleFPAparam!$B$6)*COS(EchelleFPAparam!$AC$3)-(AM12-1024)*SIN(EchelleFPAparam!$AC$3)*EchelleFPAparam!$C$3/EchelleFPAparam!$E$3))</f>
        <v>1483.9205084751804</v>
      </c>
      <c r="CV12" s="26">
        <f>(EchelleFPAparam!$S$3/($U12+I$53)*COS((AN12-EchelleFPAparam!$AE8)*EchelleFPAparam!$C$3/EchelleFPAparam!$E$3))*(SIN('Standard Settings'!$F7)+SIN('Standard Settings'!$F7+EchelleFPAparam!$M$3+(EchelleFPAparam!$F$3*EchelleFPAparam!$B$6)*COS(EchelleFPAparam!$AC$3)-(AN12-1024)*SIN(EchelleFPAparam!$AC$3)*EchelleFPAparam!$C$3/EchelleFPAparam!$E$3))</f>
        <v>1445.8811652743782</v>
      </c>
      <c r="CW12" s="26">
        <f>(EchelleFPAparam!$S$3/($U12+J$53)*COS((AO12-EchelleFPAparam!$AE8)*EchelleFPAparam!$C$3/EchelleFPAparam!$E$3))*(SIN('Standard Settings'!$F7)+SIN('Standard Settings'!$F7+EchelleFPAparam!$M$3+(EchelleFPAparam!$F$3*EchelleFPAparam!$B$6)*COS(EchelleFPAparam!$AC$3)-(AO12-1024)*SIN(EchelleFPAparam!$AC$3)*EchelleFPAparam!$C$3/EchelleFPAparam!$E$3))</f>
        <v>1409.260020423385</v>
      </c>
      <c r="CX12" s="26">
        <f>(EchelleFPAparam!$S$3/($U12+K$53)*COS((AP12-EchelleFPAparam!$AE8)*EchelleFPAparam!$C$3/EchelleFPAparam!$E$3))*(SIN('Standard Settings'!$F7)+SIN('Standard Settings'!$F7+EchelleFPAparam!$M$3+(EchelleFPAparam!$F$3*EchelleFPAparam!$B$6)*COS(EchelleFPAparam!$AC$3)-(AP12-1024)*SIN(EchelleFPAparam!$AC$3)*EchelleFPAparam!$C$3/EchelleFPAparam!$E$3))</f>
        <v>1374.8878248033025</v>
      </c>
      <c r="CY12" s="26">
        <f>(EchelleFPAparam!$S$3/($U12+B$53)*COS((AG12-EchelleFPAparam!$AE8)*EchelleFPAparam!$C$3/EchelleFPAparam!$E$3))*(SIN('Standard Settings'!$F7)+SIN('Standard Settings'!$F7+EchelleFPAparam!$M$3+EchelleFPAparam!$G$3*EchelleFPAparam!$B$6*COS(EchelleFPAparam!$AC$3)-(AG12-1024)*SIN(EchelleFPAparam!$AC$3)*EchelleFPAparam!$C$3/EchelleFPAparam!$E$3))</f>
        <v>1773.2971012991418</v>
      </c>
      <c r="CZ12" s="26">
        <f>(EchelleFPAparam!$S$3/($U12+C$53)*COS((AH12-EchelleFPAparam!$AE8)*EchelleFPAparam!$C$3/EchelleFPAparam!$E$3))*(SIN('Standard Settings'!$F7)+SIN('Standard Settings'!$F7+EchelleFPAparam!$M$3+EchelleFPAparam!$G$3*EchelleFPAparam!$B$6*COS(EchelleFPAparam!$AC$3)-(AH12-1024)*SIN(EchelleFPAparam!$AC$3)*EchelleFPAparam!$C$3/EchelleFPAparam!$E$3))</f>
        <v>1719.6783444998543</v>
      </c>
      <c r="DA12" s="26">
        <f>(EchelleFPAparam!$S$3/($U12+D$53)*COS((AI12-EchelleFPAparam!$AE8)*EchelleFPAparam!$C$3/EchelleFPAparam!$E$3))*(SIN('Standard Settings'!$F7)+SIN('Standard Settings'!$F7+EchelleFPAparam!$M$3+EchelleFPAparam!$G$3*EchelleFPAparam!$B$6*COS(EchelleFPAparam!$AC$3)-(AI12-1024)*SIN(EchelleFPAparam!$AC$3)*EchelleFPAparam!$C$3/EchelleFPAparam!$E$3))</f>
        <v>1669.1883702777782</v>
      </c>
      <c r="DB12" s="26">
        <f>(EchelleFPAparam!$S$3/($U12+E$53)*COS((AJ12-EchelleFPAparam!$AE8)*EchelleFPAparam!$C$3/EchelleFPAparam!$E$3))*(SIN('Standard Settings'!$F7)+SIN('Standard Settings'!$F7+EchelleFPAparam!$M$3+EchelleFPAparam!$G$3*EchelleFPAparam!$B$6*COS(EchelleFPAparam!$AC$3)-(AJ12-1024)*SIN(EchelleFPAparam!$AC$3)*EchelleFPAparam!$C$3/EchelleFPAparam!$E$3))</f>
        <v>1621.5626459157222</v>
      </c>
      <c r="DC12" s="26">
        <f>(EchelleFPAparam!$S$3/($U12+F$53)*COS((AK12-EchelleFPAparam!$AE8)*EchelleFPAparam!$C$3/EchelleFPAparam!$E$3))*(SIN('Standard Settings'!$F7)+SIN('Standard Settings'!$F7+EchelleFPAparam!$M$3+EchelleFPAparam!$G$3*EchelleFPAparam!$B$6*COS(EchelleFPAparam!$AC$3)-(AK12-1024)*SIN(EchelleFPAparam!$AC$3)*EchelleFPAparam!$C$3/EchelleFPAparam!$E$3))</f>
        <v>1576.5659328256968</v>
      </c>
      <c r="DD12" s="26">
        <f>(EchelleFPAparam!$S$3/($U12+G$53)*COS((AL12-EchelleFPAparam!$AE8)*EchelleFPAparam!$C$3/EchelleFPAparam!$E$3))*(SIN('Standard Settings'!$F7)+SIN('Standard Settings'!$F7+EchelleFPAparam!$M$3+EchelleFPAparam!$G$3*EchelleFPAparam!$B$6*COS(EchelleFPAparam!$AC$3)-(AL12-1024)*SIN(EchelleFPAparam!$AC$3)*EchelleFPAparam!$C$3/EchelleFPAparam!$E$3))</f>
        <v>1533.9872355089692</v>
      </c>
      <c r="DE12" s="26">
        <f>(EchelleFPAparam!$S$3/($U12+H$53)*COS((AM12-EchelleFPAparam!$AE8)*EchelleFPAparam!$C$3/EchelleFPAparam!$E$3))*(SIN('Standard Settings'!$F7)+SIN('Standard Settings'!$F7+EchelleFPAparam!$M$3+EchelleFPAparam!$G$3*EchelleFPAparam!$B$6*COS(EchelleFPAparam!$AC$3)-(AM12-1024)*SIN(EchelleFPAparam!$AC$3)*EchelleFPAparam!$C$3/EchelleFPAparam!$E$3))</f>
        <v>1493.6381343296096</v>
      </c>
      <c r="DF12" s="26">
        <f>(EchelleFPAparam!$S$3/($U12+I$53)*COS((AN12-EchelleFPAparam!$AE8)*EchelleFPAparam!$C$3/EchelleFPAparam!$E$3))*(SIN('Standard Settings'!$F7)+SIN('Standard Settings'!$F7+EchelleFPAparam!$M$3+EchelleFPAparam!$G$3*EchelleFPAparam!$B$6*COS(EchelleFPAparam!$AC$3)-(AN12-1024)*SIN(EchelleFPAparam!$AC$3)*EchelleFPAparam!$C$3/EchelleFPAparam!$E$3))</f>
        <v>1455.3485118973751</v>
      </c>
      <c r="DG12" s="26">
        <f>(EchelleFPAparam!$S$3/($U12+J$53)*COS((AO12-EchelleFPAparam!$AE8)*EchelleFPAparam!$C$3/EchelleFPAparam!$E$3))*(SIN('Standard Settings'!$F7)+SIN('Standard Settings'!$F7+EchelleFPAparam!$M$3+EchelleFPAparam!$G$3*EchelleFPAparam!$B$6*COS(EchelleFPAparam!$AC$3)-(AO12-1024)*SIN(EchelleFPAparam!$AC$3)*EchelleFPAparam!$C$3/EchelleFPAparam!$E$3))</f>
        <v>1418.498995834711</v>
      </c>
      <c r="DH12" s="26">
        <f>(EchelleFPAparam!$S$3/($U12+K$53)*COS((AP12-EchelleFPAparam!$AE8)*EchelleFPAparam!$C$3/EchelleFPAparam!$E$3))*(SIN('Standard Settings'!$F7)+SIN('Standard Settings'!$F7+EchelleFPAparam!$M$3+EchelleFPAparam!$G$3*EchelleFPAparam!$B$6*COS(EchelleFPAparam!$AC$3)-(AP12-1024)*SIN(EchelleFPAparam!$AC$3)*EchelleFPAparam!$C$3/EchelleFPAparam!$E$3))</f>
        <v>1383.9014593509376</v>
      </c>
      <c r="DI12" s="26">
        <f>(EchelleFPAparam!$S$3/($U12+B$53)*COS((AQ12-EchelleFPAparam!$AE8)*EchelleFPAparam!$C$3/EchelleFPAparam!$E$3))*(SIN('Standard Settings'!$F7)+SIN('Standard Settings'!$F7+EchelleFPAparam!$M$3+EchelleFPAparam!$H$3*EchelleFPAparam!$B$6*COS(EchelleFPAparam!$AC$3)-(AQ12-1024)*SIN(EchelleFPAparam!$AC$3)*EchelleFPAparam!$C$3/EchelleFPAparam!$E$3))</f>
        <v>1774.0847209213753</v>
      </c>
      <c r="DJ12" s="26">
        <f>(EchelleFPAparam!$S$3/($U12+C$53)*COS((AR12-EchelleFPAparam!$AE8)*EchelleFPAparam!$C$3/EchelleFPAparam!$E$3))*(SIN('Standard Settings'!$F7)+SIN('Standard Settings'!$F7+EchelleFPAparam!$M$3+EchelleFPAparam!$H$3*EchelleFPAparam!$B$6*COS(EchelleFPAparam!$AC$3)-(AR12-1024)*SIN(EchelleFPAparam!$AC$3)*EchelleFPAparam!$C$3/EchelleFPAparam!$E$3))</f>
        <v>1720.4436060689118</v>
      </c>
      <c r="DK12" s="26">
        <f>(EchelleFPAparam!$S$3/($U12+D$53)*COS((AS12-EchelleFPAparam!$AE8)*EchelleFPAparam!$C$3/EchelleFPAparam!$E$3))*(SIN('Standard Settings'!$F7)+SIN('Standard Settings'!$F7+EchelleFPAparam!$M$3+EchelleFPAparam!$H$3*EchelleFPAparam!$B$6*COS(EchelleFPAparam!$AC$3)-(AS12-1024)*SIN(EchelleFPAparam!$AC$3)*EchelleFPAparam!$C$3/EchelleFPAparam!$E$3))</f>
        <v>1669.9323092471075</v>
      </c>
      <c r="DL12" s="26">
        <f>(EchelleFPAparam!$S$3/($U12+E$53)*COS((AT12-EchelleFPAparam!$AE8)*EchelleFPAparam!$C$3/EchelleFPAparam!$E$3))*(SIN('Standard Settings'!$F7)+SIN('Standard Settings'!$F7+EchelleFPAparam!$M$3+EchelleFPAparam!$H$3*EchelleFPAparam!$B$6*COS(EchelleFPAparam!$AC$3)-(AT12-1024)*SIN(EchelleFPAparam!$AC$3)*EchelleFPAparam!$C$3/EchelleFPAparam!$E$3))</f>
        <v>1622.2862587910192</v>
      </c>
      <c r="DM12" s="26">
        <f>(EchelleFPAparam!$S$3/($U12+F$53)*COS((AU12-EchelleFPAparam!$AE8)*EchelleFPAparam!$C$3/EchelleFPAparam!$E$3))*(SIN('Standard Settings'!$F7)+SIN('Standard Settings'!$F7+EchelleFPAparam!$M$3+EchelleFPAparam!$H$3*EchelleFPAparam!$B$6*COS(EchelleFPAparam!$AC$3)-(AU12-1024)*SIN(EchelleFPAparam!$AC$3)*EchelleFPAparam!$C$3/EchelleFPAparam!$E$3))</f>
        <v>1577.2698448194772</v>
      </c>
      <c r="DN12" s="26">
        <f>(EchelleFPAparam!$S$3/($U12+G$53)*COS((AV12-EchelleFPAparam!$AE8)*EchelleFPAparam!$C$3/EchelleFPAparam!$E$3))*(SIN('Standard Settings'!$F7)+SIN('Standard Settings'!$F7+EchelleFPAparam!$M$3+EchelleFPAparam!$H$3*EchelleFPAparam!$B$6*COS(EchelleFPAparam!$AC$3)-(AV12-1024)*SIN(EchelleFPAparam!$AC$3)*EchelleFPAparam!$C$3/EchelleFPAparam!$E$3))</f>
        <v>1534.6724315626793</v>
      </c>
      <c r="DO12" s="26">
        <f>(EchelleFPAparam!$S$3/($U12+H$53)*COS((AW12-EchelleFPAparam!$AE8)*EchelleFPAparam!$C$3/EchelleFPAparam!$E$3))*(SIN('Standard Settings'!$F7)+SIN('Standard Settings'!$F7+EchelleFPAparam!$M$3+EchelleFPAparam!$H$3*EchelleFPAparam!$B$6*COS(EchelleFPAparam!$AC$3)-(AW12-1024)*SIN(EchelleFPAparam!$AC$3)*EchelleFPAparam!$C$3/EchelleFPAparam!$E$3))</f>
        <v>1494.3054156170642</v>
      </c>
      <c r="DP12" s="26">
        <f>(EchelleFPAparam!$S$3/($U12+I$53)*COS((AX12-EchelleFPAparam!$AE8)*EchelleFPAparam!$C$3/EchelleFPAparam!$E$3))*(SIN('Standard Settings'!$F7)+SIN('Standard Settings'!$F7+EchelleFPAparam!$M$3+EchelleFPAparam!$H$3*EchelleFPAparam!$B$6*COS(EchelleFPAparam!$AC$3)-(AX12-1024)*SIN(EchelleFPAparam!$AC$3)*EchelleFPAparam!$C$3/EchelleFPAparam!$E$3))</f>
        <v>1455.9986862563192</v>
      </c>
      <c r="DQ12" s="26">
        <f>(EchelleFPAparam!$S$3/($U12+J$53)*COS((AY12-EchelleFPAparam!$AE8)*EchelleFPAparam!$C$3/EchelleFPAparam!$E$3))*(SIN('Standard Settings'!$F7)+SIN('Standard Settings'!$F7+EchelleFPAparam!$M$3+EchelleFPAparam!$H$3*EchelleFPAparam!$B$6*COS(EchelleFPAparam!$AC$3)-(AY12-1024)*SIN(EchelleFPAparam!$AC$3)*EchelleFPAparam!$C$3/EchelleFPAparam!$E$3))</f>
        <v>1419.1335087507755</v>
      </c>
      <c r="DR12" s="26">
        <f>(EchelleFPAparam!$S$3/($U12+K$53)*COS((AZ12-EchelleFPAparam!$AE8)*EchelleFPAparam!$C$3/EchelleFPAparam!$E$3))*(SIN('Standard Settings'!$F7)+SIN('Standard Settings'!$F7+EchelleFPAparam!$M$3+EchelleFPAparam!$H$3*EchelleFPAparam!$B$6*COS(EchelleFPAparam!$AC$3)-(AZ12-1024)*SIN(EchelleFPAparam!$AC$3)*EchelleFPAparam!$C$3/EchelleFPAparam!$E$3))</f>
        <v>1384.52049634222</v>
      </c>
      <c r="DS12" s="26">
        <f>(EchelleFPAparam!$S$3/($U12+B$53)*COS((AQ12-EchelleFPAparam!$AE8)*EchelleFPAparam!$C$3/EchelleFPAparam!$E$3))*(SIN('Standard Settings'!$F7)+SIN('Standard Settings'!$F7+EchelleFPAparam!$M$3+EchelleFPAparam!$I$3*EchelleFPAparam!$B$6*COS(EchelleFPAparam!$AC$3)-(AQ12-1024)*SIN(EchelleFPAparam!$AC$3)*EchelleFPAparam!$C$3/EchelleFPAparam!$E$3))</f>
        <v>1785.0665574707054</v>
      </c>
      <c r="DT12" s="26">
        <f>(EchelleFPAparam!$S$3/($U12+C$53)*COS((AR12-EchelleFPAparam!$AE8)*EchelleFPAparam!$C$3/EchelleFPAparam!$E$3))*(SIN('Standard Settings'!$F7)+SIN('Standard Settings'!$F7+EchelleFPAparam!$M$3+EchelleFPAparam!$I$3*EchelleFPAparam!$B$6*COS(EchelleFPAparam!$AC$3)-(AR12-1024)*SIN(EchelleFPAparam!$AC$3)*EchelleFPAparam!$C$3/EchelleFPAparam!$E$3))</f>
        <v>1731.0914255790285</v>
      </c>
      <c r="DU12" s="26">
        <f>(EchelleFPAparam!$S$3/($U12+D$53)*COS((AS12-EchelleFPAparam!$AE8)*EchelleFPAparam!$C$3/EchelleFPAparam!$E$3))*(SIN('Standard Settings'!$F7)+SIN('Standard Settings'!$F7+EchelleFPAparam!$M$3+EchelleFPAparam!$I$3*EchelleFPAparam!$B$6*COS(EchelleFPAparam!$AC$3)-(AS12-1024)*SIN(EchelleFPAparam!$AC$3)*EchelleFPAparam!$C$3/EchelleFPAparam!$E$3))</f>
        <v>1680.2657205111516</v>
      </c>
      <c r="DV12" s="26">
        <f>(EchelleFPAparam!$S$3/($U12+E$53)*COS((AT12-EchelleFPAparam!$AE8)*EchelleFPAparam!$C$3/EchelleFPAparam!$E$3))*(SIN('Standard Settings'!$F7)+SIN('Standard Settings'!$F7+EchelleFPAparam!$M$3+EchelleFPAparam!$I$3*EchelleFPAparam!$B$6*COS(EchelleFPAparam!$AC$3)-(AT12-1024)*SIN(EchelleFPAparam!$AC$3)*EchelleFPAparam!$C$3/EchelleFPAparam!$E$3))</f>
        <v>1632.323205431944</v>
      </c>
      <c r="DW12" s="26">
        <f>(EchelleFPAparam!$S$3/($U12+F$53)*COS((AU12-EchelleFPAparam!$AE8)*EchelleFPAparam!$C$3/EchelleFPAparam!$E$3))*(SIN('Standard Settings'!$F7)+SIN('Standard Settings'!$F7+EchelleFPAparam!$M$3+EchelleFPAparam!$I$3*EchelleFPAparam!$B$6*COS(EchelleFPAparam!$AC$3)-(AU12-1024)*SIN(EchelleFPAparam!$AC$3)*EchelleFPAparam!$C$3/EchelleFPAparam!$E$3))</f>
        <v>1587.0267863292204</v>
      </c>
      <c r="DX12" s="26">
        <f>(EchelleFPAparam!$S$3/($U12+G$53)*COS((AV12-EchelleFPAparam!$AE8)*EchelleFPAparam!$C$3/EchelleFPAparam!$E$3))*(SIN('Standard Settings'!$F7)+SIN('Standard Settings'!$F7+EchelleFPAparam!$M$3+EchelleFPAparam!$I$3*EchelleFPAparam!$B$6*COS(EchelleFPAparam!$AC$3)-(AV12-1024)*SIN(EchelleFPAparam!$AC$3)*EchelleFPAparam!$C$3/EchelleFPAparam!$E$3))</f>
        <v>1544.1645028350197</v>
      </c>
      <c r="DY12" s="26">
        <f>(EchelleFPAparam!$S$3/($U12+H$53)*COS((AW12-EchelleFPAparam!$AE8)*EchelleFPAparam!$C$3/EchelleFPAparam!$E$3))*(SIN('Standard Settings'!$F7)+SIN('Standard Settings'!$F7+EchelleFPAparam!$M$3+EchelleFPAparam!$I$3*EchelleFPAparam!$B$6*COS(EchelleFPAparam!$AC$3)-(AW12-1024)*SIN(EchelleFPAparam!$AC$3)*EchelleFPAparam!$C$3/EchelleFPAparam!$E$3))</f>
        <v>1503.5465481272163</v>
      </c>
      <c r="DZ12" s="26">
        <f>(EchelleFPAparam!$S$3/($U12+I$53)*COS((AX12-EchelleFPAparam!$AE8)*EchelleFPAparam!$C$3/EchelleFPAparam!$E$3))*(SIN('Standard Settings'!$F7)+SIN('Standard Settings'!$F7+EchelleFPAparam!$M$3+EchelleFPAparam!$I$3*EchelleFPAparam!$B$6*COS(EchelleFPAparam!$AC$3)-(AX12-1024)*SIN(EchelleFPAparam!$AC$3)*EchelleFPAparam!$C$3/EchelleFPAparam!$E$3))</f>
        <v>1465.0017405060316</v>
      </c>
      <c r="EA12" s="26">
        <f>(EchelleFPAparam!$S$3/($U12+J$53)*COS((AY12-EchelleFPAparam!$AE8)*EchelleFPAparam!$C$3/EchelleFPAparam!$E$3))*(SIN('Standard Settings'!$F7)+SIN('Standard Settings'!$F7+EchelleFPAparam!$M$3+EchelleFPAparam!$I$3*EchelleFPAparam!$B$6*COS(EchelleFPAparam!$AC$3)-(AY12-1024)*SIN(EchelleFPAparam!$AC$3)*EchelleFPAparam!$C$3/EchelleFPAparam!$E$3))</f>
        <v>1427.9200179766217</v>
      </c>
      <c r="EB12" s="26">
        <f>(EchelleFPAparam!$S$3/($U12+K$53)*COS((AZ12-EchelleFPAparam!$AE8)*EchelleFPAparam!$C$3/EchelleFPAparam!$E$3))*(SIN('Standard Settings'!$F7)+SIN('Standard Settings'!$F7+EchelleFPAparam!$M$3+EchelleFPAparam!$I$3*EchelleFPAparam!$B$6*COS(EchelleFPAparam!$AC$3)-(AZ12-1024)*SIN(EchelleFPAparam!$AC$3)*EchelleFPAparam!$C$3/EchelleFPAparam!$E$3))</f>
        <v>1393.0927004649968</v>
      </c>
      <c r="EC12" s="26">
        <f>(EchelleFPAparam!$S$3/($U12+B$53)*COS((BA12-EchelleFPAparam!$AE8)*EchelleFPAparam!$C$3/EchelleFPAparam!$E$3))*(SIN('Standard Settings'!$F7)+SIN('Standard Settings'!$F7+EchelleFPAparam!$M$3+EchelleFPAparam!$J$3*EchelleFPAparam!$B$6*COS(EchelleFPAparam!$AC$3)-(BA12-1024)*SIN(EchelleFPAparam!$AC$3)*EchelleFPAparam!$C$3/EchelleFPAparam!$E$3))</f>
        <v>1785.8361376323433</v>
      </c>
      <c r="ED12" s="26">
        <f>(EchelleFPAparam!$S$3/($U12+C$53)*COS((BB12-EchelleFPAparam!$AE8)*EchelleFPAparam!$C$3/EchelleFPAparam!$E$3))*(SIN('Standard Settings'!$F7)+SIN('Standard Settings'!$F7+EchelleFPAparam!$M$3+EchelleFPAparam!$J$3*EchelleFPAparam!$B$6*COS(EchelleFPAparam!$AC$3)-(BB12-1024)*SIN(EchelleFPAparam!$AC$3)*EchelleFPAparam!$C$3/EchelleFPAparam!$E$3))</f>
        <v>1731.8394028362995</v>
      </c>
      <c r="EE12" s="26">
        <f>(EchelleFPAparam!$S$3/($U12+D$53)*COS((BC12-EchelleFPAparam!$AE8)*EchelleFPAparam!$C$3/EchelleFPAparam!$E$3))*(SIN('Standard Settings'!$F7)+SIN('Standard Settings'!$F7+EchelleFPAparam!$M$3+EchelleFPAparam!$J$3*EchelleFPAparam!$B$6*COS(EchelleFPAparam!$AC$3)-(BC12-1024)*SIN(EchelleFPAparam!$AC$3)*EchelleFPAparam!$C$3/EchelleFPAparam!$E$3))</f>
        <v>1680.9928124032372</v>
      </c>
      <c r="EF12" s="26">
        <f>(EchelleFPAparam!$S$3/($U12+E$53)*COS((BD12-EchelleFPAparam!$AE8)*EchelleFPAparam!$C$3/EchelleFPAparam!$E$3))*(SIN('Standard Settings'!$F7)+SIN('Standard Settings'!$F7+EchelleFPAparam!$M$3+EchelleFPAparam!$J$3*EchelleFPAparam!$B$6*COS(EchelleFPAparam!$AC$3)-(BD12-1024)*SIN(EchelleFPAparam!$AC$3)*EchelleFPAparam!$C$3/EchelleFPAparam!$E$3))</f>
        <v>1633.0301836070153</v>
      </c>
      <c r="EG12" s="26">
        <f>(EchelleFPAparam!$S$3/($U12+F$53)*COS((BE12-EchelleFPAparam!$AE8)*EchelleFPAparam!$C$3/EchelleFPAparam!$E$3))*(SIN('Standard Settings'!$F7)+SIN('Standard Settings'!$F7+EchelleFPAparam!$M$3+EchelleFPAparam!$J$3*EchelleFPAparam!$B$6*COS(EchelleFPAparam!$AC$3)-(BE12-1024)*SIN(EchelleFPAparam!$AC$3)*EchelleFPAparam!$C$3/EchelleFPAparam!$E$3))</f>
        <v>1587.7146821706967</v>
      </c>
      <c r="EH12" s="26">
        <f>(EchelleFPAparam!$S$3/($U12+G$53)*COS((BF12-EchelleFPAparam!$AE8)*EchelleFPAparam!$C$3/EchelleFPAparam!$E$3))*(SIN('Standard Settings'!$F7)+SIN('Standard Settings'!$F7+EchelleFPAparam!$M$3+EchelleFPAparam!$J$3*EchelleFPAparam!$B$6*COS(EchelleFPAparam!$AC$3)-(BF12-1024)*SIN(EchelleFPAparam!$AC$3)*EchelleFPAparam!$C$3/EchelleFPAparam!$E$3))</f>
        <v>1544.8341194552131</v>
      </c>
      <c r="EI12" s="26">
        <f>(EchelleFPAparam!$S$3/($U12+H$53)*COS((BG12-EchelleFPAparam!$AE8)*EchelleFPAparam!$C$3/EchelleFPAparam!$E$3))*(SIN('Standard Settings'!$F7)+SIN('Standard Settings'!$F7+EchelleFPAparam!$M$3+EchelleFPAparam!$J$3*EchelleFPAparam!$B$6*COS(EchelleFPAparam!$AC$3)-(BG12-1024)*SIN(EchelleFPAparam!$AC$3)*EchelleFPAparam!$C$3/EchelleFPAparam!$E$3))</f>
        <v>1504.198463425219</v>
      </c>
      <c r="EJ12" s="26">
        <f>(EchelleFPAparam!$S$3/($U12+I$53)*COS((BH12-EchelleFPAparam!$AE8)*EchelleFPAparam!$C$3/EchelleFPAparam!$E$3))*(SIN('Standard Settings'!$F7)+SIN('Standard Settings'!$F7+EchelleFPAparam!$M$3+EchelleFPAparam!$J$3*EchelleFPAparam!$B$6*COS(EchelleFPAparam!$AC$3)-(BH12-1024)*SIN(EchelleFPAparam!$AC$3)*EchelleFPAparam!$C$3/EchelleFPAparam!$E$3))</f>
        <v>1465.6368155258408</v>
      </c>
      <c r="EK12" s="26">
        <f>(EchelleFPAparam!$S$3/($U12+J$53)*COS((BI12-EchelleFPAparam!$AE8)*EchelleFPAparam!$C$3/EchelleFPAparam!$E$3))*(SIN('Standard Settings'!$F7)+SIN('Standard Settings'!$F7+EchelleFPAparam!$M$3+EchelleFPAparam!$J$3*EchelleFPAparam!$B$6*COS(EchelleFPAparam!$AC$3)-(BI12-1024)*SIN(EchelleFPAparam!$AC$3)*EchelleFPAparam!$C$3/EchelleFPAparam!$E$3))</f>
        <v>1428.5398418282393</v>
      </c>
      <c r="EL12" s="26">
        <f>(EchelleFPAparam!$S$3/($U12+K$53)*COS((BJ12-EchelleFPAparam!$AE8)*EchelleFPAparam!$C$3/EchelleFPAparam!$E$3))*(SIN('Standard Settings'!$F7)+SIN('Standard Settings'!$F7+EchelleFPAparam!$M$3+EchelleFPAparam!$J$3*EchelleFPAparam!$B$6*COS(EchelleFPAparam!$AC$3)-(BJ12-1024)*SIN(EchelleFPAparam!$AC$3)*EchelleFPAparam!$C$3/EchelleFPAparam!$E$3))</f>
        <v>1393.697406661697</v>
      </c>
      <c r="EM12" s="26">
        <f>(EchelleFPAparam!$S$3/($U12+B$53)*COS((BA12-EchelleFPAparam!$AE8)*EchelleFPAparam!$C$3/EchelleFPAparam!$E$3))*(SIN('Standard Settings'!$F7)+SIN('Standard Settings'!$F7+EchelleFPAparam!$M$3+EchelleFPAparam!$K$3*EchelleFPAparam!$B$6*COS(EchelleFPAparam!$AC$3)-(BA12-1024)*SIN(EchelleFPAparam!$AC$3)*EchelleFPAparam!$C$3/EchelleFPAparam!$E$3))</f>
        <v>1796.2436503730771</v>
      </c>
      <c r="EN12" s="26">
        <f>(EchelleFPAparam!$S$3/($U12+C$53)*COS((BB12-EchelleFPAparam!$AE8)*EchelleFPAparam!$C$3/EchelleFPAparam!$E$3))*(SIN('Standard Settings'!$F7)+SIN('Standard Settings'!$F7+EchelleFPAparam!$M$3+EchelleFPAparam!$K$3*EchelleFPAparam!$B$6*COS(EchelleFPAparam!$AC$3)-(BB12-1024)*SIN(EchelleFPAparam!$AC$3)*EchelleFPAparam!$C$3/EchelleFPAparam!$E$3))</f>
        <v>1741.9302451680862</v>
      </c>
      <c r="EO12" s="26">
        <f>(EchelleFPAparam!$S$3/($U12+D$53)*COS((BC12-EchelleFPAparam!$AE8)*EchelleFPAparam!$C$3/EchelleFPAparam!$E$3))*(SIN('Standard Settings'!$F7)+SIN('Standard Settings'!$F7+EchelleFPAparam!$M$3+EchelleFPAparam!$K$3*EchelleFPAparam!$B$6*COS(EchelleFPAparam!$AC$3)-(BC12-1024)*SIN(EchelleFPAparam!$AC$3)*EchelleFPAparam!$C$3/EchelleFPAparam!$E$3))</f>
        <v>1690.785581707464</v>
      </c>
      <c r="EP12" s="26">
        <f>(EchelleFPAparam!$S$3/($U12+E$53)*COS((BD12-EchelleFPAparam!$AE8)*EchelleFPAparam!$C$3/EchelleFPAparam!$E$3))*(SIN('Standard Settings'!$F7)+SIN('Standard Settings'!$F7+EchelleFPAparam!$M$3+EchelleFPAparam!$K$3*EchelleFPAparam!$B$6*COS(EchelleFPAparam!$AC$3)-(BD12-1024)*SIN(EchelleFPAparam!$AC$3)*EchelleFPAparam!$C$3/EchelleFPAparam!$E$3))</f>
        <v>1642.541898513578</v>
      </c>
      <c r="EQ12" s="26">
        <f>(EchelleFPAparam!$S$3/($U12+F$53)*COS((BE12-EchelleFPAparam!$AE8)*EchelleFPAparam!$C$3/EchelleFPAparam!$E$3))*(SIN('Standard Settings'!$F7)+SIN('Standard Settings'!$F7+EchelleFPAparam!$M$3+EchelleFPAparam!$K$3*EchelleFPAparam!$B$6*COS(EchelleFPAparam!$AC$3)-(BE12-1024)*SIN(EchelleFPAparam!$AC$3)*EchelleFPAparam!$C$3/EchelleFPAparam!$E$3))</f>
        <v>1596.9609472138916</v>
      </c>
      <c r="ER12" s="26">
        <f>(EchelleFPAparam!$S$3/($U12+G$53)*COS((BF12-EchelleFPAparam!$AE8)*EchelleFPAparam!$C$3/EchelleFPAparam!$E$3))*(SIN('Standard Settings'!$F7)+SIN('Standard Settings'!$F7+EchelleFPAparam!$M$3+EchelleFPAparam!$K$3*EchelleFPAparam!$B$6*COS(EchelleFPAparam!$AC$3)-(BF12-1024)*SIN(EchelleFPAparam!$AC$3)*EchelleFPAparam!$C$3/EchelleFPAparam!$E$3))</f>
        <v>1553.8292851391172</v>
      </c>
      <c r="ES12" s="26">
        <f>(EchelleFPAparam!$S$3/($U12+H$53)*COS((BG12-EchelleFPAparam!$AE8)*EchelleFPAparam!$C$3/EchelleFPAparam!$E$3))*(SIN('Standard Settings'!$F7)+SIN('Standard Settings'!$F7+EchelleFPAparam!$M$3+EchelleFPAparam!$K$3*EchelleFPAparam!$B$6*COS(EchelleFPAparam!$AC$3)-(BG12-1024)*SIN(EchelleFPAparam!$AC$3)*EchelleFPAparam!$C$3/EchelleFPAparam!$E$3))</f>
        <v>1512.9557516126736</v>
      </c>
      <c r="ET12" s="26">
        <f>(EchelleFPAparam!$S$3/($U12+I$53)*COS((BH12-EchelleFPAparam!$AE8)*EchelleFPAparam!$C$3/EchelleFPAparam!$E$3))*(SIN('Standard Settings'!$F7)+SIN('Standard Settings'!$F7+EchelleFPAparam!$M$3+EchelleFPAparam!$K$3*EchelleFPAparam!$B$6*COS(EchelleFPAparam!$AC$3)-(BH12-1024)*SIN(EchelleFPAparam!$AC$3)*EchelleFPAparam!$C$3/EchelleFPAparam!$E$3))</f>
        <v>1474.1684263177021</v>
      </c>
      <c r="EU12" s="26">
        <f>(EchelleFPAparam!$S$3/($U12+J$53)*COS((BI12-EchelleFPAparam!$AE8)*EchelleFPAparam!$C$3/EchelleFPAparam!$E$3))*(SIN('Standard Settings'!$F7)+SIN('Standard Settings'!$F7+EchelleFPAparam!$M$3+EchelleFPAparam!$K$3*EchelleFPAparam!$B$6*COS(EchelleFPAparam!$AC$3)-(BI12-1024)*SIN(EchelleFPAparam!$AC$3)*EchelleFPAparam!$C$3/EchelleFPAparam!$E$3))</f>
        <v>1436.8669070367337</v>
      </c>
      <c r="EV12" s="26">
        <f>(EchelleFPAparam!$S$3/($U12+K$53)*COS((BJ12-EchelleFPAparam!$AE8)*EchelleFPAparam!$C$3/EchelleFPAparam!$E$3))*(SIN('Standard Settings'!$F7)+SIN('Standard Settings'!$F7+EchelleFPAparam!$M$3+EchelleFPAparam!$K$3*EchelleFPAparam!$B$6*COS(EchelleFPAparam!$AC$3)-(BJ12-1024)*SIN(EchelleFPAparam!$AC$3)*EchelleFPAparam!$C$3/EchelleFPAparam!$E$3))</f>
        <v>1401.8213727187645</v>
      </c>
      <c r="EW12" s="60">
        <f t="shared" ref="EW12:EW35" si="40">CV12</f>
        <v>1445.8811652743782</v>
      </c>
      <c r="EX12" s="60">
        <f t="shared" si="21"/>
        <v>1796.2436503730771</v>
      </c>
      <c r="EY12" s="90">
        <v>0</v>
      </c>
      <c r="EZ12" s="90">
        <v>0</v>
      </c>
      <c r="FA12" s="50">
        <v>5000</v>
      </c>
      <c r="FB12" s="50">
        <v>5000</v>
      </c>
      <c r="FC12" s="50">
        <v>5000</v>
      </c>
      <c r="FD12" s="50">
        <v>3000</v>
      </c>
      <c r="FE12" s="95">
        <v>100</v>
      </c>
      <c r="FF12" s="50">
        <v>5000</v>
      </c>
      <c r="FG12" s="50">
        <v>1000</v>
      </c>
      <c r="FH12" s="50">
        <f t="shared" si="27"/>
        <v>1250</v>
      </c>
      <c r="FI12" s="50">
        <f t="shared" si="28"/>
        <v>1250</v>
      </c>
      <c r="FJ12" s="50">
        <f t="shared" si="29"/>
        <v>750</v>
      </c>
      <c r="FK12" s="95">
        <f t="shared" si="30"/>
        <v>25</v>
      </c>
      <c r="FL12" s="50">
        <f t="shared" si="31"/>
        <v>1250</v>
      </c>
      <c r="FM12" s="50">
        <f t="shared" si="32"/>
        <v>250</v>
      </c>
      <c r="FN12" s="50">
        <v>500</v>
      </c>
      <c r="FO12" s="91">
        <f>1/(F12*EchelleFPAparam!$Q$3)</f>
        <v>-8036.145509802137</v>
      </c>
      <c r="FP12" s="91">
        <f t="shared" si="23"/>
        <v>-38.285254737756411</v>
      </c>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c r="IB12" s="50"/>
      <c r="IC12" s="50"/>
      <c r="ID12" s="50"/>
      <c r="IE12" s="50"/>
      <c r="IF12" s="50"/>
      <c r="IG12" s="50"/>
      <c r="IH12" s="50"/>
      <c r="II12" s="50"/>
      <c r="IJ12" s="50"/>
      <c r="IK12" s="50"/>
      <c r="IL12" s="50"/>
      <c r="IM12" s="50"/>
      <c r="IN12" s="50"/>
      <c r="IO12" s="50"/>
      <c r="IP12" s="50"/>
      <c r="IQ12" s="50"/>
      <c r="IR12" s="50"/>
      <c r="IS12" s="50"/>
      <c r="IT12" s="50"/>
      <c r="IU12" s="50"/>
      <c r="IV12" s="50"/>
      <c r="IW12" s="50"/>
      <c r="IX12" s="50"/>
      <c r="IY12" s="50"/>
      <c r="IZ12" s="50"/>
      <c r="JA12" s="50"/>
      <c r="JB12" s="50"/>
      <c r="JC12" s="50"/>
      <c r="JD12" s="50"/>
      <c r="JE12" s="50"/>
      <c r="JF12" s="50"/>
      <c r="JG12" s="50"/>
      <c r="JH12" s="50"/>
      <c r="JI12" s="50"/>
      <c r="JJ12" s="50"/>
      <c r="JK12" s="50"/>
      <c r="JL12" s="50"/>
      <c r="JM12" s="50"/>
      <c r="JN12" s="50"/>
      <c r="JO12" s="50"/>
      <c r="JP12" s="50"/>
      <c r="JQ12" s="50"/>
      <c r="JR12" s="50"/>
      <c r="JS12" s="50"/>
      <c r="JT12" s="50"/>
      <c r="JU12" s="50"/>
      <c r="JV12" s="50"/>
      <c r="JW12" s="52">
        <f t="shared" si="24"/>
        <v>2742.2274543959948</v>
      </c>
      <c r="JX12" s="27">
        <f t="shared" si="25"/>
        <v>332103.01561328699</v>
      </c>
      <c r="JY12" s="108">
        <f>JW12*EchelleFPAparam!$Q$3</f>
        <v>-2.6119716503121847E-2</v>
      </c>
    </row>
    <row r="13" spans="1:315" x14ac:dyDescent="0.2">
      <c r="A13" s="53">
        <f t="shared" si="35"/>
        <v>7</v>
      </c>
      <c r="B13" s="97">
        <f t="shared" si="0"/>
        <v>1574.637621061182</v>
      </c>
      <c r="C13" s="27" t="str">
        <f>'Standard Settings'!B8</f>
        <v>H/2/4</v>
      </c>
      <c r="D13" s="27">
        <f>'Standard Settings'!H8</f>
        <v>36</v>
      </c>
      <c r="E13" s="19">
        <f t="shared" si="1"/>
        <v>4.8573826591428171E-3</v>
      </c>
      <c r="F13" s="18">
        <f>((EchelleFPAparam!$S$3/('crmcfgWLEN.txt'!$U13+F$53))*(SIN('Standard Settings'!$F8+0.0005)+SIN('Standard Settings'!$F8+0.0005+EchelleFPAparam!$M$3))-(EchelleFPAparam!$S$3/('crmcfgWLEN.txt'!$U13+F$53))*(SIN('Standard Settings'!$F8-0.0005)+SIN('Standard Settings'!$F8-0.0005+EchelleFPAparam!$M$3)))*1000*EchelleFPAparam!$O$3/180</f>
        <v>13.339118333531539</v>
      </c>
      <c r="G13" s="20" t="str">
        <f>'Standard Settings'!C8</f>
        <v>H</v>
      </c>
      <c r="H13" s="46"/>
      <c r="I13" s="59" t="s">
        <v>694</v>
      </c>
      <c r="J13" s="57"/>
      <c r="K13" s="27" t="str">
        <f>'Standard Settings'!$D8</f>
        <v>HK</v>
      </c>
      <c r="L13" s="46"/>
      <c r="M13" s="12">
        <v>0</v>
      </c>
      <c r="N13" s="12">
        <v>0</v>
      </c>
      <c r="O13" s="27" t="str">
        <f>'Standard Settings'!$D8</f>
        <v>HK</v>
      </c>
      <c r="P13" s="46"/>
      <c r="Q13" s="27">
        <f>'Standard Settings'!$E8</f>
        <v>65.713149999999999</v>
      </c>
      <c r="R13" s="107">
        <f>($Q13-EchelleFPAparam!$R$3)/EchelleFPAparam!$Q$3</f>
        <v>492414.69816273032</v>
      </c>
      <c r="S13" s="21">
        <f>'Standard Settings'!$G8</f>
        <v>32</v>
      </c>
      <c r="T13" s="21">
        <f>'Standard Settings'!$I8</f>
        <v>39</v>
      </c>
      <c r="U13" s="22">
        <f t="shared" si="2"/>
        <v>32</v>
      </c>
      <c r="V13" s="22">
        <f t="shared" si="26"/>
        <v>41</v>
      </c>
      <c r="W13" s="23">
        <f>(EchelleFPAparam!$S$3/('crmcfgWLEN.txt'!$U13+B$53))*(SIN('Standard Settings'!$F8)+SIN('Standard Settings'!$F8+EchelleFPAparam!$M$3))</f>
        <v>1771.4673236938297</v>
      </c>
      <c r="X13" s="23">
        <f>(EchelleFPAparam!$S$3/('crmcfgWLEN.txt'!$U13+C$53))*(SIN('Standard Settings'!$F8)+SIN('Standard Settings'!$F8+EchelleFPAparam!$M$3))</f>
        <v>1717.7864957031077</v>
      </c>
      <c r="Y13" s="23">
        <f>(EchelleFPAparam!$S$3/('crmcfgWLEN.txt'!$U13+D$53))*(SIN('Standard Settings'!$F8)+SIN('Standard Settings'!$F8+EchelleFPAparam!$M$3))</f>
        <v>1667.2633634765457</v>
      </c>
      <c r="Z13" s="23">
        <f>(EchelleFPAparam!$S$3/('crmcfgWLEN.txt'!$U13+E$53))*(SIN('Standard Settings'!$F8)+SIN('Standard Settings'!$F8+EchelleFPAparam!$M$3))</f>
        <v>1619.6272673772157</v>
      </c>
      <c r="AA13" s="23">
        <f>(EchelleFPAparam!$S$3/('crmcfgWLEN.txt'!$U13+F$53))*(SIN('Standard Settings'!$F8)+SIN('Standard Settings'!$F8+EchelleFPAparam!$M$3))</f>
        <v>1574.637621061182</v>
      </c>
      <c r="AB13" s="23">
        <f>(EchelleFPAparam!$S$3/('crmcfgWLEN.txt'!$U13+G$53))*(SIN('Standard Settings'!$F8)+SIN('Standard Settings'!$F8+EchelleFPAparam!$M$3))</f>
        <v>1532.0798475189879</v>
      </c>
      <c r="AC13" s="23">
        <f>(EchelleFPAparam!$S$3/('crmcfgWLEN.txt'!$U13+H$53))*(SIN('Standard Settings'!$F8)+SIN('Standard Settings'!$F8+EchelleFPAparam!$M$3))</f>
        <v>1491.7619567948041</v>
      </c>
      <c r="AD13" s="23">
        <f>(EchelleFPAparam!$S$3/('crmcfgWLEN.txt'!$U13+I$53))*(SIN('Standard Settings'!$F8)+SIN('Standard Settings'!$F8+EchelleFPAparam!$M$3))</f>
        <v>1453.5116502103219</v>
      </c>
      <c r="AE13" s="23">
        <f>(EchelleFPAparam!$S$3/('crmcfgWLEN.txt'!$U13+J$53))*(SIN('Standard Settings'!$F8)+SIN('Standard Settings'!$F8+EchelleFPAparam!$M$3))</f>
        <v>1417.1738589550639</v>
      </c>
      <c r="AF13" s="23">
        <f>(EchelleFPAparam!$S$3/('crmcfgWLEN.txt'!$U13+K$53))*(SIN('Standard Settings'!$F8)+SIN('Standard Settings'!$F8+EchelleFPAparam!$M$3))</f>
        <v>1382.6086428829892</v>
      </c>
      <c r="AG13" s="113">
        <v>296.73415926849299</v>
      </c>
      <c r="AH13" s="113">
        <v>585.314837510595</v>
      </c>
      <c r="AI13" s="113">
        <v>855.44430700834903</v>
      </c>
      <c r="AJ13" s="113">
        <v>1108.713619156</v>
      </c>
      <c r="AK13" s="113">
        <v>1347.2212963940101</v>
      </c>
      <c r="AL13" s="113">
        <v>1571.20649366575</v>
      </c>
      <c r="AM13" s="113">
        <v>1784.7699688712601</v>
      </c>
      <c r="AN13" s="113">
        <v>1990</v>
      </c>
      <c r="AO13" s="113">
        <v>-100.1</v>
      </c>
      <c r="AP13" s="113">
        <v>-100.1</v>
      </c>
      <c r="AQ13" s="113">
        <v>284.028060918233</v>
      </c>
      <c r="AR13" s="113">
        <v>574.49051465147795</v>
      </c>
      <c r="AS13" s="113">
        <v>846.91700127741001</v>
      </c>
      <c r="AT13" s="113">
        <v>1102.1071379785101</v>
      </c>
      <c r="AU13" s="113">
        <v>1342.52618928467</v>
      </c>
      <c r="AV13" s="113">
        <v>1567.5726039430399</v>
      </c>
      <c r="AW13" s="113">
        <v>1782.7662535412201</v>
      </c>
      <c r="AX13" s="113">
        <v>1990</v>
      </c>
      <c r="AY13" s="113">
        <v>-100.1</v>
      </c>
      <c r="AZ13" s="113">
        <v>-100.1</v>
      </c>
      <c r="BA13" s="113">
        <v>271.68041973864598</v>
      </c>
      <c r="BB13" s="113">
        <v>564.78183346244202</v>
      </c>
      <c r="BC13" s="113">
        <v>839.40696341253602</v>
      </c>
      <c r="BD13" s="113">
        <v>1096.6944680670699</v>
      </c>
      <c r="BE13" s="113">
        <v>1339.2687709107099</v>
      </c>
      <c r="BF13" s="113">
        <v>1567.04626796453</v>
      </c>
      <c r="BG13" s="113">
        <v>1782.5726088113599</v>
      </c>
      <c r="BH13" s="113">
        <v>1990</v>
      </c>
      <c r="BI13" s="113">
        <v>-100.1</v>
      </c>
      <c r="BJ13" s="113">
        <v>-100.1</v>
      </c>
      <c r="BK13" s="24">
        <f>EchelleFPAparam!$S$3/('crmcfgWLEN.txt'!$U13+B$53)*(SIN(EchelleFPAparam!$T$3-EchelleFPAparam!$M$3/2)+SIN('Standard Settings'!$F8+EchelleFPAparam!$M$3))</f>
        <v>1768.9784214348626</v>
      </c>
      <c r="BL13" s="24">
        <f>EchelleFPAparam!$S$3/('crmcfgWLEN.txt'!$U13+C$53)*(SIN(EchelleFPAparam!$T$3-EchelleFPAparam!$M$3/2)+SIN('Standard Settings'!$F8+EchelleFPAparam!$M$3))</f>
        <v>1715.3730147247152</v>
      </c>
      <c r="BM13" s="24">
        <f>EchelleFPAparam!$S$3/('crmcfgWLEN.txt'!$U13+D$53)*(SIN(EchelleFPAparam!$T$3-EchelleFPAparam!$M$3/2)+SIN('Standard Settings'!$F8+EchelleFPAparam!$M$3))</f>
        <v>1664.9208672328118</v>
      </c>
      <c r="BN13" s="24">
        <f>EchelleFPAparam!$S$3/('crmcfgWLEN.txt'!$U13+E$53)*(SIN(EchelleFPAparam!$T$3-EchelleFPAparam!$M$3/2)+SIN('Standard Settings'!$F8+EchelleFPAparam!$M$3))</f>
        <v>1617.3516995975885</v>
      </c>
      <c r="BO13" s="24">
        <f>EchelleFPAparam!$S$3/('crmcfgWLEN.txt'!$U13+F$53)*(SIN(EchelleFPAparam!$T$3-EchelleFPAparam!$M$3/2)+SIN('Standard Settings'!$F8+EchelleFPAparam!$M$3))</f>
        <v>1572.4252634976556</v>
      </c>
      <c r="BP13" s="24">
        <f>EchelleFPAparam!$S$3/('crmcfgWLEN.txt'!$U13+G$53)*(SIN(EchelleFPAparam!$T$3-EchelleFPAparam!$M$3/2)+SIN('Standard Settings'!$F8+EchelleFPAparam!$M$3))</f>
        <v>1529.9272834031244</v>
      </c>
      <c r="BQ13" s="24">
        <f>EchelleFPAparam!$S$3/('crmcfgWLEN.txt'!$U13+H$53)*(SIN(EchelleFPAparam!$T$3-EchelleFPAparam!$M$3/2)+SIN('Standard Settings'!$F8+EchelleFPAparam!$M$3))</f>
        <v>1489.6660391030421</v>
      </c>
      <c r="BR13" s="24">
        <f>EchelleFPAparam!$S$3/('crmcfgWLEN.txt'!$U13+I$53)*(SIN(EchelleFPAparam!$T$3-EchelleFPAparam!$M$3/2)+SIN('Standard Settings'!$F8+EchelleFPAparam!$M$3))</f>
        <v>1451.4694739978361</v>
      </c>
      <c r="BS13" s="24">
        <f>EchelleFPAparam!$S$3/('crmcfgWLEN.txt'!$U13+J$53)*(SIN(EchelleFPAparam!$T$3-EchelleFPAparam!$M$3/2)+SIN('Standard Settings'!$F8+EchelleFPAparam!$M$3))</f>
        <v>1415.1827371478901</v>
      </c>
      <c r="BT13" s="24">
        <f>EchelleFPAparam!$S$3/('crmcfgWLEN.txt'!$U13+K$53)*(SIN(EchelleFPAparam!$T$3-EchelleFPAparam!$M$3/2)+SIN('Standard Settings'!$F8+EchelleFPAparam!$M$3))</f>
        <v>1380.6660850223318</v>
      </c>
      <c r="BU13" s="25">
        <f t="shared" si="33"/>
        <v>1744.7458403193166</v>
      </c>
      <c r="BV13" s="25">
        <f t="shared" si="3"/>
        <v>1692.5013745283857</v>
      </c>
      <c r="BW13" s="25">
        <f t="shared" si="4"/>
        <v>1643.2985183077103</v>
      </c>
      <c r="BX13" s="25">
        <f t="shared" si="5"/>
        <v>1596.8788932735686</v>
      </c>
      <c r="BY13" s="25">
        <f t="shared" si="6"/>
        <v>1553.0126059236104</v>
      </c>
      <c r="BZ13" s="25">
        <f t="shared" si="7"/>
        <v>1511.4944245669421</v>
      </c>
      <c r="CA13" s="25">
        <f t="shared" si="8"/>
        <v>1472.1405562900652</v>
      </c>
      <c r="CB13" s="25">
        <f t="shared" si="9"/>
        <v>1434.7859168254472</v>
      </c>
      <c r="CC13" s="25">
        <f t="shared" si="10"/>
        <v>1399.2818075170148</v>
      </c>
      <c r="CD13" s="25">
        <f t="shared" si="11"/>
        <v>1365.4939302418666</v>
      </c>
      <c r="CE13" s="25">
        <f t="shared" si="34"/>
        <v>1793.8936104691566</v>
      </c>
      <c r="CF13" s="25">
        <f t="shared" si="12"/>
        <v>1738.8712752003962</v>
      </c>
      <c r="CG13" s="25">
        <f t="shared" si="13"/>
        <v>1687.1198121292493</v>
      </c>
      <c r="CH13" s="25">
        <f t="shared" si="14"/>
        <v>1638.3562671248299</v>
      </c>
      <c r="CI13" s="25">
        <f t="shared" si="15"/>
        <v>1592.3293807571197</v>
      </c>
      <c r="CJ13" s="25">
        <f t="shared" si="16"/>
        <v>1548.8152745562495</v>
      </c>
      <c r="CK13" s="25">
        <f t="shared" si="17"/>
        <v>1507.6138227066931</v>
      </c>
      <c r="CL13" s="25">
        <f t="shared" si="18"/>
        <v>1468.5455854566342</v>
      </c>
      <c r="CM13" s="25">
        <f t="shared" si="19"/>
        <v>1431.4492053909694</v>
      </c>
      <c r="CN13" s="25">
        <f t="shared" si="20"/>
        <v>1396.1791871012344</v>
      </c>
      <c r="CO13" s="26">
        <f>(EchelleFPAparam!$S$3/($U13+B$53)*COS((AG13-EchelleFPAparam!$AE9)*EchelleFPAparam!$C$3/EchelleFPAparam!$E$3))*(SIN('Standard Settings'!$F8)+SIN('Standard Settings'!$F8+EchelleFPAparam!$M$3+(EchelleFPAparam!$F$3*EchelleFPAparam!$B$6)*COS(EchelleFPAparam!$AC$3)-(AG13-1024)*SIN(EchelleFPAparam!$AC$3)*EchelleFPAparam!$C$3/EchelleFPAparam!$E$3))</f>
        <v>1752.9485641871922</v>
      </c>
      <c r="CP13" s="26">
        <f>(EchelleFPAparam!$S$3/($U13+C$53)*COS((AH13-EchelleFPAparam!$AE9)*EchelleFPAparam!$C$3/EchelleFPAparam!$E$3))*(SIN('Standard Settings'!$F8)+SIN('Standard Settings'!$F8+EchelleFPAparam!$M$3+(EchelleFPAparam!$F$3*EchelleFPAparam!$B$6)*COS(EchelleFPAparam!$AC$3)-(AH13-1024)*SIN(EchelleFPAparam!$AC$3)*EchelleFPAparam!$C$3/EchelleFPAparam!$E$3))</f>
        <v>1699.9439280100303</v>
      </c>
      <c r="CQ13" s="26">
        <f>(EchelleFPAparam!$S$3/($U13+D$53)*COS((AI13-EchelleFPAparam!$AE9)*EchelleFPAparam!$C$3/EchelleFPAparam!$E$3))*(SIN('Standard Settings'!$F8)+SIN('Standard Settings'!$F8+EchelleFPAparam!$M$3+(EchelleFPAparam!$F$3*EchelleFPAparam!$B$6)*COS(EchelleFPAparam!$AC$3)-(AI13-1024)*SIN(EchelleFPAparam!$AC$3)*EchelleFPAparam!$C$3/EchelleFPAparam!$E$3))</f>
        <v>1650.0324260175012</v>
      </c>
      <c r="CR13" s="26">
        <f>(EchelleFPAparam!$S$3/($U13+E$53)*COS((AJ13-EchelleFPAparam!$AE9)*EchelleFPAparam!$C$3/EchelleFPAparam!$E$3))*(SIN('Standard Settings'!$F8)+SIN('Standard Settings'!$F8+EchelleFPAparam!$M$3+(EchelleFPAparam!$F$3*EchelleFPAparam!$B$6)*COS(EchelleFPAparam!$AC$3)-(AJ13-1024)*SIN(EchelleFPAparam!$AC$3)*EchelleFPAparam!$C$3/EchelleFPAparam!$E$3))</f>
        <v>1602.9526848073419</v>
      </c>
      <c r="CS13" s="26">
        <f>(EchelleFPAparam!$S$3/($U13+F$53)*COS((AK13-EchelleFPAparam!$AE9)*EchelleFPAparam!$C$3/EchelleFPAparam!$E$3))*(SIN('Standard Settings'!$F8)+SIN('Standard Settings'!$F8+EchelleFPAparam!$M$3+(EchelleFPAparam!$F$3*EchelleFPAparam!$B$6)*COS(EchelleFPAparam!$AC$3)-(AK13-1024)*SIN(EchelleFPAparam!$AC$3)*EchelleFPAparam!$C$3/EchelleFPAparam!$E$3))</f>
        <v>1558.4719001480794</v>
      </c>
      <c r="CT13" s="26">
        <f>(EchelleFPAparam!$S$3/($U13+G$53)*COS((AL13-EchelleFPAparam!$AE9)*EchelleFPAparam!$C$3/EchelleFPAparam!$E$3))*(SIN('Standard Settings'!$F8)+SIN('Standard Settings'!$F8+EchelleFPAparam!$M$3+(EchelleFPAparam!$F$3*EchelleFPAparam!$B$6)*COS(EchelleFPAparam!$AC$3)-(AL13-1024)*SIN(EchelleFPAparam!$AC$3)*EchelleFPAparam!$C$3/EchelleFPAparam!$E$3))</f>
        <v>1516.3816422786531</v>
      </c>
      <c r="CU13" s="26">
        <f>(EchelleFPAparam!$S$3/($U13+H$53)*COS((AM13-EchelleFPAparam!$AE9)*EchelleFPAparam!$C$3/EchelleFPAparam!$E$3))*(SIN('Standard Settings'!$F8)+SIN('Standard Settings'!$F8+EchelleFPAparam!$M$3+(EchelleFPAparam!$F$3*EchelleFPAparam!$B$6)*COS(EchelleFPAparam!$AC$3)-(AM13-1024)*SIN(EchelleFPAparam!$AC$3)*EchelleFPAparam!$C$3/EchelleFPAparam!$E$3))</f>
        <v>1476.4954951878385</v>
      </c>
      <c r="CV13" s="26">
        <f>(EchelleFPAparam!$S$3/($U13+I$53)*COS((AN13-EchelleFPAparam!$AE9)*EchelleFPAparam!$C$3/EchelleFPAparam!$E$3))*(SIN('Standard Settings'!$F8)+SIN('Standard Settings'!$F8+EchelleFPAparam!$M$3+(EchelleFPAparam!$F$3*EchelleFPAparam!$B$6)*COS(EchelleFPAparam!$AC$3)-(AN13-1024)*SIN(EchelleFPAparam!$AC$3)*EchelleFPAparam!$C$3/EchelleFPAparam!$E$3))</f>
        <v>1438.6453183219892</v>
      </c>
      <c r="CW13" s="26">
        <f>(EchelleFPAparam!$S$3/($U13+J$53)*COS((AO13-EchelleFPAparam!$AE9)*EchelleFPAparam!$C$3/EchelleFPAparam!$E$3))*(SIN('Standard Settings'!$F8)+SIN('Standard Settings'!$F8+EchelleFPAparam!$M$3+(EchelleFPAparam!$F$3*EchelleFPAparam!$B$6)*COS(EchelleFPAparam!$AC$3)-(AO13-1024)*SIN(EchelleFPAparam!$AC$3)*EchelleFPAparam!$C$3/EchelleFPAparam!$E$3))</f>
        <v>1402.2013358916788</v>
      </c>
      <c r="CX13" s="26">
        <f>(EchelleFPAparam!$S$3/($U13+K$53)*COS((AP13-EchelleFPAparam!$AE9)*EchelleFPAparam!$C$3/EchelleFPAparam!$E$3))*(SIN('Standard Settings'!$F8)+SIN('Standard Settings'!$F8+EchelleFPAparam!$M$3+(EchelleFPAparam!$F$3*EchelleFPAparam!$B$6)*COS(EchelleFPAparam!$AC$3)-(AP13-1024)*SIN(EchelleFPAparam!$AC$3)*EchelleFPAparam!$C$3/EchelleFPAparam!$E$3))</f>
        <v>1368.0013033089549</v>
      </c>
      <c r="CY13" s="26">
        <f>(EchelleFPAparam!$S$3/($U13+B$53)*COS((AG13-EchelleFPAparam!$AE9)*EchelleFPAparam!$C$3/EchelleFPAparam!$E$3))*(SIN('Standard Settings'!$F8)+SIN('Standard Settings'!$F8+EchelleFPAparam!$M$3+EchelleFPAparam!$G$3*EchelleFPAparam!$B$6*COS(EchelleFPAparam!$AC$3)-(AG13-1024)*SIN(EchelleFPAparam!$AC$3)*EchelleFPAparam!$C$3/EchelleFPAparam!$E$3))</f>
        <v>1764.7078598378775</v>
      </c>
      <c r="CZ13" s="26">
        <f>(EchelleFPAparam!$S$3/($U13+C$53)*COS((AH13-EchelleFPAparam!$AE9)*EchelleFPAparam!$C$3/EchelleFPAparam!$E$3))*(SIN('Standard Settings'!$F8)+SIN('Standard Settings'!$F8+EchelleFPAparam!$M$3+EchelleFPAparam!$G$3*EchelleFPAparam!$B$6*COS(EchelleFPAparam!$AC$3)-(AH13-1024)*SIN(EchelleFPAparam!$AC$3)*EchelleFPAparam!$C$3/EchelleFPAparam!$E$3))</f>
        <v>1711.3457033291029</v>
      </c>
      <c r="DA13" s="26">
        <f>(EchelleFPAparam!$S$3/($U13+D$53)*COS((AI13-EchelleFPAparam!$AE9)*EchelleFPAparam!$C$3/EchelleFPAparam!$E$3))*(SIN('Standard Settings'!$F8)+SIN('Standard Settings'!$F8+EchelleFPAparam!$M$3+EchelleFPAparam!$G$3*EchelleFPAparam!$B$6*COS(EchelleFPAparam!$AC$3)-(AI13-1024)*SIN(EchelleFPAparam!$AC$3)*EchelleFPAparam!$C$3/EchelleFPAparam!$E$3))</f>
        <v>1661.0976661820096</v>
      </c>
      <c r="DB13" s="26">
        <f>(EchelleFPAparam!$S$3/($U13+E$53)*COS((AJ13-EchelleFPAparam!$AE9)*EchelleFPAparam!$C$3/EchelleFPAparam!$E$3))*(SIN('Standard Settings'!$F8)+SIN('Standard Settings'!$F8+EchelleFPAparam!$M$3+EchelleFPAparam!$G$3*EchelleFPAparam!$B$6*COS(EchelleFPAparam!$AC$3)-(AJ13-1024)*SIN(EchelleFPAparam!$AC$3)*EchelleFPAparam!$C$3/EchelleFPAparam!$E$3))</f>
        <v>1613.7005913775361</v>
      </c>
      <c r="DC13" s="26">
        <f>(EchelleFPAparam!$S$3/($U13+F$53)*COS((AK13-EchelleFPAparam!$AE9)*EchelleFPAparam!$C$3/EchelleFPAparam!$E$3))*(SIN('Standard Settings'!$F8)+SIN('Standard Settings'!$F8+EchelleFPAparam!$M$3+EchelleFPAparam!$G$3*EchelleFPAparam!$B$6*COS(EchelleFPAparam!$AC$3)-(AK13-1024)*SIN(EchelleFPAparam!$AC$3)*EchelleFPAparam!$C$3/EchelleFPAparam!$E$3))</f>
        <v>1568.9200829141316</v>
      </c>
      <c r="DD13" s="26">
        <f>(EchelleFPAparam!$S$3/($U13+G$53)*COS((AL13-EchelleFPAparam!$AE9)*EchelleFPAparam!$C$3/EchelleFPAparam!$E$3))*(SIN('Standard Settings'!$F8)+SIN('Standard Settings'!$F8+EchelleFPAparam!$M$3+EchelleFPAparam!$G$3*EchelleFPAparam!$B$6*COS(EchelleFPAparam!$AC$3)-(AL13-1024)*SIN(EchelleFPAparam!$AC$3)*EchelleFPAparam!$C$3/EchelleFPAparam!$E$3))</f>
        <v>1526.5462972105006</v>
      </c>
      <c r="DE13" s="26">
        <f>(EchelleFPAparam!$S$3/($U13+H$53)*COS((AM13-EchelleFPAparam!$AE9)*EchelleFPAparam!$C$3/EchelleFPAparam!$E$3))*(SIN('Standard Settings'!$F8)+SIN('Standard Settings'!$F8+EchelleFPAparam!$M$3+EchelleFPAparam!$G$3*EchelleFPAparam!$B$6*COS(EchelleFPAparam!$AC$3)-(AM13-1024)*SIN(EchelleFPAparam!$AC$3)*EchelleFPAparam!$C$3/EchelleFPAparam!$E$3))</f>
        <v>1486.3915310836969</v>
      </c>
      <c r="DF13" s="26">
        <f>(EchelleFPAparam!$S$3/($U13+I$53)*COS((AN13-EchelleFPAparam!$AE9)*EchelleFPAparam!$C$3/EchelleFPAparam!$E$3))*(SIN('Standard Settings'!$F8)+SIN('Standard Settings'!$F8+EchelleFPAparam!$M$3+EchelleFPAparam!$G$3*EchelleFPAparam!$B$6*COS(EchelleFPAparam!$AC$3)-(AN13-1024)*SIN(EchelleFPAparam!$AC$3)*EchelleFPAparam!$C$3/EchelleFPAparam!$E$3))</f>
        <v>1448.2864946633988</v>
      </c>
      <c r="DG13" s="26">
        <f>(EchelleFPAparam!$S$3/($U13+J$53)*COS((AO13-EchelleFPAparam!$AE9)*EchelleFPAparam!$C$3/EchelleFPAparam!$E$3))*(SIN('Standard Settings'!$F8)+SIN('Standard Settings'!$F8+EchelleFPAparam!$M$3+EchelleFPAparam!$G$3*EchelleFPAparam!$B$6*COS(EchelleFPAparam!$AC$3)-(AO13-1024)*SIN(EchelleFPAparam!$AC$3)*EchelleFPAparam!$C$3/EchelleFPAparam!$E$3))</f>
        <v>1411.6099272079775</v>
      </c>
      <c r="DH13" s="26">
        <f>(EchelleFPAparam!$S$3/($U13+K$53)*COS((AP13-EchelleFPAparam!$AE9)*EchelleFPAparam!$C$3/EchelleFPAparam!$E$3))*(SIN('Standard Settings'!$F8)+SIN('Standard Settings'!$F8+EchelleFPAparam!$M$3+EchelleFPAparam!$G$3*EchelleFPAparam!$B$6*COS(EchelleFPAparam!$AC$3)-(AP13-1024)*SIN(EchelleFPAparam!$AC$3)*EchelleFPAparam!$C$3/EchelleFPAparam!$E$3))</f>
        <v>1377.1804167882708</v>
      </c>
      <c r="DI13" s="26">
        <f>(EchelleFPAparam!$S$3/($U13+B$53)*COS((AQ13-EchelleFPAparam!$AE9)*EchelleFPAparam!$C$3/EchelleFPAparam!$E$3))*(SIN('Standard Settings'!$F8)+SIN('Standard Settings'!$F8+EchelleFPAparam!$M$3+EchelleFPAparam!$H$3*EchelleFPAparam!$B$6*COS(EchelleFPAparam!$AC$3)-(AQ13-1024)*SIN(EchelleFPAparam!$AC$3)*EchelleFPAparam!$C$3/EchelleFPAparam!$E$3))</f>
        <v>1765.5102842683077</v>
      </c>
      <c r="DJ13" s="26">
        <f>(EchelleFPAparam!$S$3/($U13+C$53)*COS((AR13-EchelleFPAparam!$AE9)*EchelleFPAparam!$C$3/EchelleFPAparam!$E$3))*(SIN('Standard Settings'!$F8)+SIN('Standard Settings'!$F8+EchelleFPAparam!$M$3+EchelleFPAparam!$H$3*EchelleFPAparam!$B$6*COS(EchelleFPAparam!$AC$3)-(AR13-1024)*SIN(EchelleFPAparam!$AC$3)*EchelleFPAparam!$C$3/EchelleFPAparam!$E$3))</f>
        <v>1712.125298276804</v>
      </c>
      <c r="DK13" s="26">
        <f>(EchelleFPAparam!$S$3/($U13+D$53)*COS((AS13-EchelleFPAparam!$AE9)*EchelleFPAparam!$C$3/EchelleFPAparam!$E$3))*(SIN('Standard Settings'!$F8)+SIN('Standard Settings'!$F8+EchelleFPAparam!$M$3+EchelleFPAparam!$H$3*EchelleFPAparam!$B$6*COS(EchelleFPAparam!$AC$3)-(AS13-1024)*SIN(EchelleFPAparam!$AC$3)*EchelleFPAparam!$C$3/EchelleFPAparam!$E$3))</f>
        <v>1661.8555954065926</v>
      </c>
      <c r="DL13" s="26">
        <f>(EchelleFPAparam!$S$3/($U13+E$53)*COS((AT13-EchelleFPAparam!$AE9)*EchelleFPAparam!$C$3/EchelleFPAparam!$E$3))*(SIN('Standard Settings'!$F8)+SIN('Standard Settings'!$F8+EchelleFPAparam!$M$3+EchelleFPAparam!$H$3*EchelleFPAparam!$B$6*COS(EchelleFPAparam!$AC$3)-(AT13-1024)*SIN(EchelleFPAparam!$AC$3)*EchelleFPAparam!$C$3/EchelleFPAparam!$E$3))</f>
        <v>1614.4376990562891</v>
      </c>
      <c r="DM13" s="26">
        <f>(EchelleFPAparam!$S$3/($U13+F$53)*COS((AU13-EchelleFPAparam!$AE9)*EchelleFPAparam!$C$3/EchelleFPAparam!$E$3))*(SIN('Standard Settings'!$F8)+SIN('Standard Settings'!$F8+EchelleFPAparam!$M$3+EchelleFPAparam!$H$3*EchelleFPAparam!$B$6*COS(EchelleFPAparam!$AC$3)-(AU13-1024)*SIN(EchelleFPAparam!$AC$3)*EchelleFPAparam!$C$3/EchelleFPAparam!$E$3))</f>
        <v>1569.63729042261</v>
      </c>
      <c r="DN13" s="26">
        <f>(EchelleFPAparam!$S$3/($U13+G$53)*COS((AV13-EchelleFPAparam!$AE9)*EchelleFPAparam!$C$3/EchelleFPAparam!$E$3))*(SIN('Standard Settings'!$F8)+SIN('Standard Settings'!$F8+EchelleFPAparam!$M$3+EchelleFPAparam!$H$3*EchelleFPAparam!$B$6*COS(EchelleFPAparam!$AC$3)-(AV13-1024)*SIN(EchelleFPAparam!$AC$3)*EchelleFPAparam!$C$3/EchelleFPAparam!$E$3))</f>
        <v>1527.2443816273822</v>
      </c>
      <c r="DO13" s="26">
        <f>(EchelleFPAparam!$S$3/($U13+H$53)*COS((AW13-EchelleFPAparam!$AE9)*EchelleFPAparam!$C$3/EchelleFPAparam!$E$3))*(SIN('Standard Settings'!$F8)+SIN('Standard Settings'!$F8+EchelleFPAparam!$M$3+EchelleFPAparam!$H$3*EchelleFPAparam!$B$6*COS(EchelleFPAparam!$AC$3)-(AW13-1024)*SIN(EchelleFPAparam!$AC$3)*EchelleFPAparam!$C$3/EchelleFPAparam!$E$3))</f>
        <v>1487.0714258498303</v>
      </c>
      <c r="DP13" s="26">
        <f>(EchelleFPAparam!$S$3/($U13+I$53)*COS((AX13-EchelleFPAparam!$AE9)*EchelleFPAparam!$C$3/EchelleFPAparam!$E$3))*(SIN('Standard Settings'!$F8)+SIN('Standard Settings'!$F8+EchelleFPAparam!$M$3+EchelleFPAparam!$H$3*EchelleFPAparam!$B$6*COS(EchelleFPAparam!$AC$3)-(AX13-1024)*SIN(EchelleFPAparam!$AC$3)*EchelleFPAparam!$C$3/EchelleFPAparam!$E$3))</f>
        <v>1448.9489931421733</v>
      </c>
      <c r="DQ13" s="26">
        <f>(EchelleFPAparam!$S$3/($U13+J$53)*COS((AY13-EchelleFPAparam!$AE9)*EchelleFPAparam!$C$3/EchelleFPAparam!$E$3))*(SIN('Standard Settings'!$F8)+SIN('Standard Settings'!$F8+EchelleFPAparam!$M$3+EchelleFPAparam!$H$3*EchelleFPAparam!$B$6*COS(EchelleFPAparam!$AC$3)-(AY13-1024)*SIN(EchelleFPAparam!$AC$3)*EchelleFPAparam!$C$3/EchelleFPAparam!$E$3))</f>
        <v>1412.2564655643873</v>
      </c>
      <c r="DR13" s="26">
        <f>(EchelleFPAparam!$S$3/($U13+K$53)*COS((AZ13-EchelleFPAparam!$AE9)*EchelleFPAparam!$C$3/EchelleFPAparam!$E$3))*(SIN('Standard Settings'!$F8)+SIN('Standard Settings'!$F8+EchelleFPAparam!$M$3+EchelleFPAparam!$H$3*EchelleFPAparam!$B$6*COS(EchelleFPAparam!$AC$3)-(AZ13-1024)*SIN(EchelleFPAparam!$AC$3)*EchelleFPAparam!$C$3/EchelleFPAparam!$E$3))</f>
        <v>1377.8111859164756</v>
      </c>
      <c r="DS13" s="26">
        <f>(EchelleFPAparam!$S$3/($U13+B$53)*COS((AQ13-EchelleFPAparam!$AE9)*EchelleFPAparam!$C$3/EchelleFPAparam!$E$3))*(SIN('Standard Settings'!$F8)+SIN('Standard Settings'!$F8+EchelleFPAparam!$M$3+EchelleFPAparam!$I$3*EchelleFPAparam!$B$6*COS(EchelleFPAparam!$AC$3)-(AQ13-1024)*SIN(EchelleFPAparam!$AC$3)*EchelleFPAparam!$C$3/EchelleFPAparam!$E$3))</f>
        <v>1776.7069595248288</v>
      </c>
      <c r="DT13" s="26">
        <f>(EchelleFPAparam!$S$3/($U13+C$53)*COS((AR13-EchelleFPAparam!$AE9)*EchelleFPAparam!$C$3/EchelleFPAparam!$E$3))*(SIN('Standard Settings'!$F8)+SIN('Standard Settings'!$F8+EchelleFPAparam!$M$3+EchelleFPAparam!$I$3*EchelleFPAparam!$B$6*COS(EchelleFPAparam!$AC$3)-(AR13-1024)*SIN(EchelleFPAparam!$AC$3)*EchelleFPAparam!$C$3/EchelleFPAparam!$E$3))</f>
        <v>1722.981451046687</v>
      </c>
      <c r="DU13" s="26">
        <f>(EchelleFPAparam!$S$3/($U13+D$53)*COS((AS13-EchelleFPAparam!$AE9)*EchelleFPAparam!$C$3/EchelleFPAparam!$E$3))*(SIN('Standard Settings'!$F8)+SIN('Standard Settings'!$F8+EchelleFPAparam!$M$3+EchelleFPAparam!$I$3*EchelleFPAparam!$B$6*COS(EchelleFPAparam!$AC$3)-(AS13-1024)*SIN(EchelleFPAparam!$AC$3)*EchelleFPAparam!$C$3/EchelleFPAparam!$E$3))</f>
        <v>1672.3912158273715</v>
      </c>
      <c r="DV13" s="26">
        <f>(EchelleFPAparam!$S$3/($U13+E$53)*COS((AT13-EchelleFPAparam!$AE9)*EchelleFPAparam!$C$3/EchelleFPAparam!$E$3))*(SIN('Standard Settings'!$F8)+SIN('Standard Settings'!$F8+EchelleFPAparam!$M$3+EchelleFPAparam!$I$3*EchelleFPAparam!$B$6*COS(EchelleFPAparam!$AC$3)-(AT13-1024)*SIN(EchelleFPAparam!$AC$3)*EchelleFPAparam!$C$3/EchelleFPAparam!$E$3))</f>
        <v>1624.6710813117284</v>
      </c>
      <c r="DW13" s="26">
        <f>(EchelleFPAparam!$S$3/($U13+F$53)*COS((AU13-EchelleFPAparam!$AE9)*EchelleFPAparam!$C$3/EchelleFPAparam!$E$3))*(SIN('Standard Settings'!$F8)+SIN('Standard Settings'!$F8+EchelleFPAparam!$M$3+EchelleFPAparam!$I$3*EchelleFPAparam!$B$6*COS(EchelleFPAparam!$AC$3)-(AU13-1024)*SIN(EchelleFPAparam!$AC$3)*EchelleFPAparam!$C$3/EchelleFPAparam!$E$3))</f>
        <v>1579.5852101085345</v>
      </c>
      <c r="DX13" s="26">
        <f>(EchelleFPAparam!$S$3/($U13+G$53)*COS((AV13-EchelleFPAparam!$AE9)*EchelleFPAparam!$C$3/EchelleFPAparam!$E$3))*(SIN('Standard Settings'!$F8)+SIN('Standard Settings'!$F8+EchelleFPAparam!$M$3+EchelleFPAparam!$I$3*EchelleFPAparam!$B$6*COS(EchelleFPAparam!$AC$3)-(AV13-1024)*SIN(EchelleFPAparam!$AC$3)*EchelleFPAparam!$C$3/EchelleFPAparam!$E$3))</f>
        <v>1536.9222720267344</v>
      </c>
      <c r="DY13" s="26">
        <f>(EchelleFPAparam!$S$3/($U13+H$53)*COS((AW13-EchelleFPAparam!$AE9)*EchelleFPAparam!$C$3/EchelleFPAparam!$E$3))*(SIN('Standard Settings'!$F8)+SIN('Standard Settings'!$F8+EchelleFPAparam!$M$3+EchelleFPAparam!$I$3*EchelleFPAparam!$B$6*COS(EchelleFPAparam!$AC$3)-(AW13-1024)*SIN(EchelleFPAparam!$AC$3)*EchelleFPAparam!$C$3/EchelleFPAparam!$E$3))</f>
        <v>1496.493485466583</v>
      </c>
      <c r="DZ13" s="26">
        <f>(EchelleFPAparam!$S$3/($U13+I$53)*COS((AX13-EchelleFPAparam!$AE9)*EchelleFPAparam!$C$3/EchelleFPAparam!$E$3))*(SIN('Standard Settings'!$F8)+SIN('Standard Settings'!$F8+EchelleFPAparam!$M$3+EchelleFPAparam!$I$3*EchelleFPAparam!$B$6*COS(EchelleFPAparam!$AC$3)-(AX13-1024)*SIN(EchelleFPAparam!$AC$3)*EchelleFPAparam!$C$3/EchelleFPAparam!$E$3))</f>
        <v>1458.1283259644867</v>
      </c>
      <c r="EA13" s="26">
        <f>(EchelleFPAparam!$S$3/($U13+J$53)*COS((AY13-EchelleFPAparam!$AE9)*EchelleFPAparam!$C$3/EchelleFPAparam!$E$3))*(SIN('Standard Settings'!$F8)+SIN('Standard Settings'!$F8+EchelleFPAparam!$M$3+EchelleFPAparam!$I$3*EchelleFPAparam!$B$6*COS(EchelleFPAparam!$AC$3)-(AY13-1024)*SIN(EchelleFPAparam!$AC$3)*EchelleFPAparam!$C$3/EchelleFPAparam!$E$3))</f>
        <v>1421.2149821756777</v>
      </c>
      <c r="EB13" s="26">
        <f>(EchelleFPAparam!$S$3/($U13+K$53)*COS((AZ13-EchelleFPAparam!$AE9)*EchelleFPAparam!$C$3/EchelleFPAparam!$E$3))*(SIN('Standard Settings'!$F8)+SIN('Standard Settings'!$F8+EchelleFPAparam!$M$3+EchelleFPAparam!$I$3*EchelleFPAparam!$B$6*COS(EchelleFPAparam!$AC$3)-(AZ13-1024)*SIN(EchelleFPAparam!$AC$3)*EchelleFPAparam!$C$3/EchelleFPAparam!$E$3))</f>
        <v>1386.5512021226125</v>
      </c>
      <c r="EC13" s="26">
        <f>(EchelleFPAparam!$S$3/($U13+B$53)*COS((BA13-EchelleFPAparam!$AE9)*EchelleFPAparam!$C$3/EchelleFPAparam!$E$3))*(SIN('Standard Settings'!$F8)+SIN('Standard Settings'!$F8+EchelleFPAparam!$M$3+EchelleFPAparam!$J$3*EchelleFPAparam!$B$6*COS(EchelleFPAparam!$AC$3)-(BA13-1024)*SIN(EchelleFPAparam!$AC$3)*EchelleFPAparam!$C$3/EchelleFPAparam!$E$3))</f>
        <v>1777.4918387498221</v>
      </c>
      <c r="ED13" s="26">
        <f>(EchelleFPAparam!$S$3/($U13+C$53)*COS((BB13-EchelleFPAparam!$AE9)*EchelleFPAparam!$C$3/EchelleFPAparam!$E$3))*(SIN('Standard Settings'!$F8)+SIN('Standard Settings'!$F8+EchelleFPAparam!$M$3+EchelleFPAparam!$J$3*EchelleFPAparam!$B$6*COS(EchelleFPAparam!$AC$3)-(BB13-1024)*SIN(EchelleFPAparam!$AC$3)*EchelleFPAparam!$C$3/EchelleFPAparam!$E$3))</f>
        <v>1723.7442807626012</v>
      </c>
      <c r="EE13" s="26">
        <f>(EchelleFPAparam!$S$3/($U13+D$53)*COS((BC13-EchelleFPAparam!$AE9)*EchelleFPAparam!$C$3/EchelleFPAparam!$E$3))*(SIN('Standard Settings'!$F8)+SIN('Standard Settings'!$F8+EchelleFPAparam!$M$3+EchelleFPAparam!$J$3*EchelleFPAparam!$B$6*COS(EchelleFPAparam!$AC$3)-(BC13-1024)*SIN(EchelleFPAparam!$AC$3)*EchelleFPAparam!$C$3/EchelleFPAparam!$E$3))</f>
        <v>1673.1327701771072</v>
      </c>
      <c r="EF13" s="26">
        <f>(EchelleFPAparam!$S$3/($U13+E$53)*COS((BD13-EchelleFPAparam!$AE9)*EchelleFPAparam!$C$3/EchelleFPAparam!$E$3))*(SIN('Standard Settings'!$F8)+SIN('Standard Settings'!$F8+EchelleFPAparam!$M$3+EchelleFPAparam!$J$3*EchelleFPAparam!$B$6*COS(EchelleFPAparam!$AC$3)-(BD13-1024)*SIN(EchelleFPAparam!$AC$3)*EchelleFPAparam!$C$3/EchelleFPAparam!$E$3))</f>
        <v>1625.3922546420115</v>
      </c>
      <c r="EG13" s="26">
        <f>(EchelleFPAparam!$S$3/($U13+F$53)*COS((BE13-EchelleFPAparam!$AE9)*EchelleFPAparam!$C$3/EchelleFPAparam!$E$3))*(SIN('Standard Settings'!$F8)+SIN('Standard Settings'!$F8+EchelleFPAparam!$M$3+EchelleFPAparam!$J$3*EchelleFPAparam!$B$6*COS(EchelleFPAparam!$AC$3)-(BE13-1024)*SIN(EchelleFPAparam!$AC$3)*EchelleFPAparam!$C$3/EchelleFPAparam!$E$3))</f>
        <v>1580.2868911024166</v>
      </c>
      <c r="EH13" s="26">
        <f>(EchelleFPAparam!$S$3/($U13+G$53)*COS((BF13-EchelleFPAparam!$AE9)*EchelleFPAparam!$C$3/EchelleFPAparam!$E$3))*(SIN('Standard Settings'!$F8)+SIN('Standard Settings'!$F8+EchelleFPAparam!$M$3+EchelleFPAparam!$J$3*EchelleFPAparam!$B$6*COS(EchelleFPAparam!$AC$3)-(BF13-1024)*SIN(EchelleFPAparam!$AC$3)*EchelleFPAparam!$C$3/EchelleFPAparam!$E$3))</f>
        <v>1537.6053429600231</v>
      </c>
      <c r="EI13" s="26">
        <f>(EchelleFPAparam!$S$3/($U13+H$53)*COS((BG13-EchelleFPAparam!$AE9)*EchelleFPAparam!$C$3/EchelleFPAparam!$E$3))*(SIN('Standard Settings'!$F8)+SIN('Standard Settings'!$F8+EchelleFPAparam!$M$3+EchelleFPAparam!$J$3*EchelleFPAparam!$B$6*COS(EchelleFPAparam!$AC$3)-(BG13-1024)*SIN(EchelleFPAparam!$AC$3)*EchelleFPAparam!$C$3/EchelleFPAparam!$E$3))</f>
        <v>1497.1585390260923</v>
      </c>
      <c r="EJ13" s="26">
        <f>(EchelleFPAparam!$S$3/($U13+I$53)*COS((BH13-EchelleFPAparam!$AE9)*EchelleFPAparam!$C$3/EchelleFPAparam!$E$3))*(SIN('Standard Settings'!$F8)+SIN('Standard Settings'!$F8+EchelleFPAparam!$M$3+EchelleFPAparam!$J$3*EchelleFPAparam!$B$6*COS(EchelleFPAparam!$AC$3)-(BH13-1024)*SIN(EchelleFPAparam!$AC$3)*EchelleFPAparam!$C$3/EchelleFPAparam!$E$3))</f>
        <v>1458.7762544061468</v>
      </c>
      <c r="EK13" s="26">
        <f>(EchelleFPAparam!$S$3/($U13+J$53)*COS((BI13-EchelleFPAparam!$AE9)*EchelleFPAparam!$C$3/EchelleFPAparam!$E$3))*(SIN('Standard Settings'!$F8)+SIN('Standard Settings'!$F8+EchelleFPAparam!$M$3+EchelleFPAparam!$J$3*EchelleFPAparam!$B$6*COS(EchelleFPAparam!$AC$3)-(BI13-1024)*SIN(EchelleFPAparam!$AC$3)*EchelleFPAparam!$C$3/EchelleFPAparam!$E$3))</f>
        <v>1421.8473480850198</v>
      </c>
      <c r="EL13" s="26">
        <f>(EchelleFPAparam!$S$3/($U13+K$53)*COS((BJ13-EchelleFPAparam!$AE9)*EchelleFPAparam!$C$3/EchelleFPAparam!$E$3))*(SIN('Standard Settings'!$F8)+SIN('Standard Settings'!$F8+EchelleFPAparam!$M$3+EchelleFPAparam!$J$3*EchelleFPAparam!$B$6*COS(EchelleFPAparam!$AC$3)-(BJ13-1024)*SIN(EchelleFPAparam!$AC$3)*EchelleFPAparam!$C$3/EchelleFPAparam!$E$3))</f>
        <v>1387.1681444731901</v>
      </c>
      <c r="EM13" s="26">
        <f>(EchelleFPAparam!$S$3/($U13+B$53)*COS((BA13-EchelleFPAparam!$AE9)*EchelleFPAparam!$C$3/EchelleFPAparam!$E$3))*(SIN('Standard Settings'!$F8)+SIN('Standard Settings'!$F8+EchelleFPAparam!$M$3+EchelleFPAparam!$K$3*EchelleFPAparam!$B$6*COS(EchelleFPAparam!$AC$3)-(BA13-1024)*SIN(EchelleFPAparam!$AC$3)*EchelleFPAparam!$C$3/EchelleFPAparam!$E$3))</f>
        <v>1788.1170310651676</v>
      </c>
      <c r="EN13" s="26">
        <f>(EchelleFPAparam!$S$3/($U13+C$53)*COS((BB13-EchelleFPAparam!$AE9)*EchelleFPAparam!$C$3/EchelleFPAparam!$E$3))*(SIN('Standard Settings'!$F8)+SIN('Standard Settings'!$F8+EchelleFPAparam!$M$3+EchelleFPAparam!$K$3*EchelleFPAparam!$B$6*COS(EchelleFPAparam!$AC$3)-(BB13-1024)*SIN(EchelleFPAparam!$AC$3)*EchelleFPAparam!$C$3/EchelleFPAparam!$E$3))</f>
        <v>1734.0462130315236</v>
      </c>
      <c r="EO13" s="26">
        <f>(EchelleFPAparam!$S$3/($U13+D$53)*COS((BC13-EchelleFPAparam!$AE9)*EchelleFPAparam!$C$3/EchelleFPAparam!$E$3))*(SIN('Standard Settings'!$F8)+SIN('Standard Settings'!$F8+EchelleFPAparam!$M$3+EchelleFPAparam!$K$3*EchelleFPAparam!$B$6*COS(EchelleFPAparam!$AC$3)-(BC13-1024)*SIN(EchelleFPAparam!$AC$3)*EchelleFPAparam!$C$3/EchelleFPAparam!$E$3))</f>
        <v>1683.1304256280218</v>
      </c>
      <c r="EP13" s="26">
        <f>(EchelleFPAparam!$S$3/($U13+E$53)*COS((BD13-EchelleFPAparam!$AE9)*EchelleFPAparam!$C$3/EchelleFPAparam!$E$3))*(SIN('Standard Settings'!$F8)+SIN('Standard Settings'!$F8+EchelleFPAparam!$M$3+EchelleFPAparam!$K$3*EchelleFPAparam!$B$6*COS(EchelleFPAparam!$AC$3)-(BD13-1024)*SIN(EchelleFPAparam!$AC$3)*EchelleFPAparam!$C$3/EchelleFPAparam!$E$3))</f>
        <v>1635.1030046329852</v>
      </c>
      <c r="EQ13" s="26">
        <f>(EchelleFPAparam!$S$3/($U13+F$53)*COS((BE13-EchelleFPAparam!$AE9)*EchelleFPAparam!$C$3/EchelleFPAparam!$E$3))*(SIN('Standard Settings'!$F8)+SIN('Standard Settings'!$F8+EchelleFPAparam!$M$3+EchelleFPAparam!$K$3*EchelleFPAparam!$B$6*COS(EchelleFPAparam!$AC$3)-(BE13-1024)*SIN(EchelleFPAparam!$AC$3)*EchelleFPAparam!$C$3/EchelleFPAparam!$E$3))</f>
        <v>1589.7266635681283</v>
      </c>
      <c r="ER13" s="26">
        <f>(EchelleFPAparam!$S$3/($U13+G$53)*COS((BF13-EchelleFPAparam!$AE9)*EchelleFPAparam!$C$3/EchelleFPAparam!$E$3))*(SIN('Standard Settings'!$F8)+SIN('Standard Settings'!$F8+EchelleFPAparam!$M$3+EchelleFPAparam!$K$3*EchelleFPAparam!$B$6*COS(EchelleFPAparam!$AC$3)-(BF13-1024)*SIN(EchelleFPAparam!$AC$3)*EchelleFPAparam!$C$3/EchelleFPAparam!$E$3))</f>
        <v>1546.7887888161499</v>
      </c>
      <c r="ES13" s="26">
        <f>(EchelleFPAparam!$S$3/($U13+H$53)*COS((BG13-EchelleFPAparam!$AE9)*EchelleFPAparam!$C$3/EchelleFPAparam!$E$3))*(SIN('Standard Settings'!$F8)+SIN('Standard Settings'!$F8+EchelleFPAparam!$M$3+EchelleFPAparam!$K$3*EchelleFPAparam!$B$6*COS(EchelleFPAparam!$AC$3)-(BG13-1024)*SIN(EchelleFPAparam!$AC$3)*EchelleFPAparam!$C$3/EchelleFPAparam!$E$3))</f>
        <v>1506.0991512945914</v>
      </c>
      <c r="ET13" s="26">
        <f>(EchelleFPAparam!$S$3/($U13+I$53)*COS((BH13-EchelleFPAparam!$AE9)*EchelleFPAparam!$C$3/EchelleFPAparam!$E$3))*(SIN('Standard Settings'!$F8)+SIN('Standard Settings'!$F8+EchelleFPAparam!$M$3+EchelleFPAparam!$K$3*EchelleFPAparam!$B$6*COS(EchelleFPAparam!$AC$3)-(BH13-1024)*SIN(EchelleFPAparam!$AC$3)*EchelleFPAparam!$C$3/EchelleFPAparam!$E$3))</f>
        <v>1467.4864745359134</v>
      </c>
      <c r="EU13" s="26">
        <f>(EchelleFPAparam!$S$3/($U13+J$53)*COS((BI13-EchelleFPAparam!$AE9)*EchelleFPAparam!$C$3/EchelleFPAparam!$E$3))*(SIN('Standard Settings'!$F8)+SIN('Standard Settings'!$F8+EchelleFPAparam!$M$3+EchelleFPAparam!$K$3*EchelleFPAparam!$B$6*COS(EchelleFPAparam!$AC$3)-(BI13-1024)*SIN(EchelleFPAparam!$AC$3)*EchelleFPAparam!$C$3/EchelleFPAparam!$E$3))</f>
        <v>1430.3486969355376</v>
      </c>
      <c r="EV13" s="26">
        <f>(EchelleFPAparam!$S$3/($U13+K$53)*COS((BJ13-EchelleFPAparam!$AE9)*EchelleFPAparam!$C$3/EchelleFPAparam!$E$3))*(SIN('Standard Settings'!$F8)+SIN('Standard Settings'!$F8+EchelleFPAparam!$M$3+EchelleFPAparam!$K$3*EchelleFPAparam!$B$6*COS(EchelleFPAparam!$AC$3)-(BJ13-1024)*SIN(EchelleFPAparam!$AC$3)*EchelleFPAparam!$C$3/EchelleFPAparam!$E$3))</f>
        <v>1395.4621433517441</v>
      </c>
      <c r="EW13" s="60">
        <f t="shared" si="40"/>
        <v>1438.6453183219892</v>
      </c>
      <c r="EX13" s="60">
        <f t="shared" si="21"/>
        <v>1788.1170310651676</v>
      </c>
      <c r="EY13" s="90">
        <v>0</v>
      </c>
      <c r="EZ13" s="90">
        <v>0</v>
      </c>
      <c r="FA13" s="50">
        <v>5000</v>
      </c>
      <c r="FB13" s="50">
        <v>5000</v>
      </c>
      <c r="FC13" s="50">
        <v>5000</v>
      </c>
      <c r="FD13" s="50">
        <v>3000</v>
      </c>
      <c r="FE13" s="95">
        <v>100</v>
      </c>
      <c r="FF13" s="50">
        <v>5000</v>
      </c>
      <c r="FG13" s="50">
        <v>1000</v>
      </c>
      <c r="FH13" s="50">
        <f t="shared" si="27"/>
        <v>1250</v>
      </c>
      <c r="FI13" s="50">
        <f t="shared" si="28"/>
        <v>1250</v>
      </c>
      <c r="FJ13" s="50">
        <f t="shared" si="29"/>
        <v>750</v>
      </c>
      <c r="FK13" s="95">
        <f t="shared" si="30"/>
        <v>25</v>
      </c>
      <c r="FL13" s="50">
        <f t="shared" si="31"/>
        <v>1250</v>
      </c>
      <c r="FM13" s="50">
        <f t="shared" si="32"/>
        <v>250</v>
      </c>
      <c r="FN13" s="50">
        <v>500</v>
      </c>
      <c r="FO13" s="91">
        <f>1/(F13*EchelleFPAparam!$Q$3)</f>
        <v>-7870.6008909529337</v>
      </c>
      <c r="FP13" s="91">
        <f t="shared" si="23"/>
        <v>-38.230520284748785</v>
      </c>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c r="IB13" s="50"/>
      <c r="IC13" s="50"/>
      <c r="ID13" s="50"/>
      <c r="IE13" s="50"/>
      <c r="IF13" s="50"/>
      <c r="IG13" s="50"/>
      <c r="IH13" s="50"/>
      <c r="II13" s="50"/>
      <c r="IJ13" s="50"/>
      <c r="IK13" s="50"/>
      <c r="IL13" s="50"/>
      <c r="IM13" s="50"/>
      <c r="IN13" s="50"/>
      <c r="IO13" s="50"/>
      <c r="IP13" s="50"/>
      <c r="IQ13" s="50"/>
      <c r="IR13" s="50"/>
      <c r="IS13" s="50"/>
      <c r="IT13" s="50"/>
      <c r="IU13" s="50"/>
      <c r="IV13" s="50"/>
      <c r="IW13" s="50"/>
      <c r="IX13" s="50"/>
      <c r="IY13" s="50"/>
      <c r="IZ13" s="50"/>
      <c r="JA13" s="50"/>
      <c r="JB13" s="50"/>
      <c r="JC13" s="50"/>
      <c r="JD13" s="50"/>
      <c r="JE13" s="50"/>
      <c r="JF13" s="50"/>
      <c r="JG13" s="50"/>
      <c r="JH13" s="50"/>
      <c r="JI13" s="50"/>
      <c r="JJ13" s="50"/>
      <c r="JK13" s="50"/>
      <c r="JL13" s="50"/>
      <c r="JM13" s="50"/>
      <c r="JN13" s="50"/>
      <c r="JO13" s="50"/>
      <c r="JP13" s="50"/>
      <c r="JQ13" s="50"/>
      <c r="JR13" s="50"/>
      <c r="JS13" s="50"/>
      <c r="JT13" s="50"/>
      <c r="JU13" s="50"/>
      <c r="JV13" s="50"/>
      <c r="JW13" s="52">
        <f t="shared" si="24"/>
        <v>2746.1534883244085</v>
      </c>
      <c r="JX13" s="27">
        <f t="shared" si="25"/>
        <v>324174.09365459764</v>
      </c>
      <c r="JY13" s="108">
        <f>JW13*EchelleFPAparam!$Q$3</f>
        <v>-2.615711197628999E-2</v>
      </c>
    </row>
    <row r="14" spans="1:315" x14ac:dyDescent="0.2">
      <c r="A14" s="53">
        <f t="shared" si="35"/>
        <v>8</v>
      </c>
      <c r="B14" s="97">
        <f t="shared" si="0"/>
        <v>1566.9361099212574</v>
      </c>
      <c r="C14" s="27" t="str">
        <f>'Standard Settings'!B9</f>
        <v>H/3/4</v>
      </c>
      <c r="D14" s="27">
        <f>'Standard Settings'!H9</f>
        <v>36</v>
      </c>
      <c r="E14" s="19">
        <f t="shared" si="1"/>
        <v>4.9501489636972762E-3</v>
      </c>
      <c r="F14" s="18">
        <f>((EchelleFPAparam!$S$3/('crmcfgWLEN.txt'!$U14+F$53))*(SIN('Standard Settings'!$F9+0.0005)+SIN('Standard Settings'!$F9+0.0005+EchelleFPAparam!$M$3))-(EchelleFPAparam!$S$3/('crmcfgWLEN.txt'!$U14+F$53))*(SIN('Standard Settings'!$F9-0.0005)+SIN('Standard Settings'!$F9-0.0005+EchelleFPAparam!$M$3)))*1000*EchelleFPAparam!$O$3/180</f>
        <v>13.612577084963858</v>
      </c>
      <c r="G14" s="20" t="str">
        <f>'Standard Settings'!C9</f>
        <v>H</v>
      </c>
      <c r="H14" s="46"/>
      <c r="I14" s="59" t="s">
        <v>694</v>
      </c>
      <c r="J14" s="57"/>
      <c r="K14" s="27" t="str">
        <f>'Standard Settings'!$D9</f>
        <v>HK</v>
      </c>
      <c r="L14" s="46"/>
      <c r="M14" s="12">
        <v>0</v>
      </c>
      <c r="N14" s="12">
        <v>0</v>
      </c>
      <c r="O14" s="27" t="str">
        <f>'Standard Settings'!$D9</f>
        <v>HK</v>
      </c>
      <c r="P14" s="46"/>
      <c r="Q14" s="27">
        <f>'Standard Settings'!$E9</f>
        <v>65.141649999999998</v>
      </c>
      <c r="R14" s="107">
        <f>($Q14-EchelleFPAparam!$R$3)/EchelleFPAparam!$Q$3</f>
        <v>552414.69816273032</v>
      </c>
      <c r="S14" s="21">
        <f>'Standard Settings'!$G9</f>
        <v>32</v>
      </c>
      <c r="T14" s="21">
        <f>'Standard Settings'!$I9</f>
        <v>39</v>
      </c>
      <c r="U14" s="22">
        <f t="shared" si="2"/>
        <v>32</v>
      </c>
      <c r="V14" s="22">
        <f t="shared" si="26"/>
        <v>41</v>
      </c>
      <c r="W14" s="23">
        <f>(EchelleFPAparam!$S$3/('crmcfgWLEN.txt'!$U14+B$53))*(SIN('Standard Settings'!$F9)+SIN('Standard Settings'!$F9+EchelleFPAparam!$M$3))</f>
        <v>1762.8031236614145</v>
      </c>
      <c r="X14" s="23">
        <f>(EchelleFPAparam!$S$3/('crmcfgWLEN.txt'!$U14+C$53))*(SIN('Standard Settings'!$F9)+SIN('Standard Settings'!$F9+EchelleFPAparam!$M$3))</f>
        <v>1709.3848471868262</v>
      </c>
      <c r="Y14" s="23">
        <f>(EchelleFPAparam!$S$3/('crmcfgWLEN.txt'!$U14+D$53))*(SIN('Standard Settings'!$F9)+SIN('Standard Settings'!$F9+EchelleFPAparam!$M$3))</f>
        <v>1659.1088222695666</v>
      </c>
      <c r="Z14" s="23">
        <f>(EchelleFPAparam!$S$3/('crmcfgWLEN.txt'!$U14+E$53))*(SIN('Standard Settings'!$F9)+SIN('Standard Settings'!$F9+EchelleFPAparam!$M$3))</f>
        <v>1611.7057130618648</v>
      </c>
      <c r="AA14" s="23">
        <f>(EchelleFPAparam!$S$3/('crmcfgWLEN.txt'!$U14+F$53))*(SIN('Standard Settings'!$F9)+SIN('Standard Settings'!$F9+EchelleFPAparam!$M$3))</f>
        <v>1566.9361099212574</v>
      </c>
      <c r="AB14" s="23">
        <f>(EchelleFPAparam!$S$3/('crmcfgWLEN.txt'!$U14+G$53))*(SIN('Standard Settings'!$F9)+SIN('Standard Settings'!$F9+EchelleFPAparam!$M$3))</f>
        <v>1524.5864853287908</v>
      </c>
      <c r="AC14" s="23">
        <f>(EchelleFPAparam!$S$3/('crmcfgWLEN.txt'!$U14+H$53))*(SIN('Standard Settings'!$F9)+SIN('Standard Settings'!$F9+EchelleFPAparam!$M$3))</f>
        <v>1484.4657883464542</v>
      </c>
      <c r="AD14" s="23">
        <f>(EchelleFPAparam!$S$3/('crmcfgWLEN.txt'!$U14+I$53))*(SIN('Standard Settings'!$F9)+SIN('Standard Settings'!$F9+EchelleFPAparam!$M$3))</f>
        <v>1446.4025630042377</v>
      </c>
      <c r="AE14" s="23">
        <f>(EchelleFPAparam!$S$3/('crmcfgWLEN.txt'!$U14+J$53))*(SIN('Standard Settings'!$F9)+SIN('Standard Settings'!$F9+EchelleFPAparam!$M$3))</f>
        <v>1410.2424989291317</v>
      </c>
      <c r="AF14" s="23">
        <f>(EchelleFPAparam!$S$3/('crmcfgWLEN.txt'!$U14+K$53))*(SIN('Standard Settings'!$F9)+SIN('Standard Settings'!$F9+EchelleFPAparam!$M$3))</f>
        <v>1375.846340418665</v>
      </c>
      <c r="AG14" s="113">
        <v>346.76642413738301</v>
      </c>
      <c r="AH14" s="113">
        <v>633.74602051826605</v>
      </c>
      <c r="AI14" s="113">
        <v>902.13620559081903</v>
      </c>
      <c r="AJ14" s="113">
        <v>1154.13090556305</v>
      </c>
      <c r="AK14" s="113">
        <v>1390.91065287928</v>
      </c>
      <c r="AL14" s="113">
        <v>1613.9040162011399</v>
      </c>
      <c r="AM14" s="113">
        <v>1826.34073318991</v>
      </c>
      <c r="AN14" s="113">
        <v>2030</v>
      </c>
      <c r="AO14" s="113">
        <v>-100.1</v>
      </c>
      <c r="AP14" s="113">
        <v>-100.1</v>
      </c>
      <c r="AQ14" s="113">
        <v>332.99760069780899</v>
      </c>
      <c r="AR14" s="113">
        <v>622.07343562732501</v>
      </c>
      <c r="AS14" s="113">
        <v>892.90746909232098</v>
      </c>
      <c r="AT14" s="113">
        <v>1146.5210486460201</v>
      </c>
      <c r="AU14" s="113">
        <v>1385.1738985581201</v>
      </c>
      <c r="AV14" s="113">
        <v>1609.4784744788899</v>
      </c>
      <c r="AW14" s="113">
        <v>1823.46904487604</v>
      </c>
      <c r="AX14" s="113">
        <v>2030</v>
      </c>
      <c r="AY14" s="113">
        <v>-100.1</v>
      </c>
      <c r="AZ14" s="113">
        <v>-100.1</v>
      </c>
      <c r="BA14" s="113">
        <v>320.05166181218101</v>
      </c>
      <c r="BB14" s="113">
        <v>611.29261974554902</v>
      </c>
      <c r="BC14" s="113">
        <v>884.28501031808298</v>
      </c>
      <c r="BD14" s="113">
        <v>1140.5252892794899</v>
      </c>
      <c r="BE14" s="113">
        <v>1381.5009708382299</v>
      </c>
      <c r="BF14" s="113">
        <v>1608.08218389698</v>
      </c>
      <c r="BG14" s="113">
        <v>1822.87545582436</v>
      </c>
      <c r="BH14" s="113">
        <v>2030</v>
      </c>
      <c r="BI14" s="113">
        <v>-100.1</v>
      </c>
      <c r="BJ14" s="113">
        <v>-100.1</v>
      </c>
      <c r="BK14" s="24">
        <f>EchelleFPAparam!$S$3/('crmcfgWLEN.txt'!$U14+B$53)*(SIN(EchelleFPAparam!$T$3-EchelleFPAparam!$M$3/2)+SIN('Standard Settings'!$F9+EchelleFPAparam!$M$3))</f>
        <v>1764.399605744602</v>
      </c>
      <c r="BL14" s="24">
        <f>EchelleFPAparam!$S$3/('crmcfgWLEN.txt'!$U14+C$53)*(SIN(EchelleFPAparam!$T$3-EchelleFPAparam!$M$3/2)+SIN('Standard Settings'!$F9+EchelleFPAparam!$M$3))</f>
        <v>1710.9329510250689</v>
      </c>
      <c r="BM14" s="24">
        <f>EchelleFPAparam!$S$3/('crmcfgWLEN.txt'!$U14+D$53)*(SIN(EchelleFPAparam!$T$3-EchelleFPAparam!$M$3/2)+SIN('Standard Settings'!$F9+EchelleFPAparam!$M$3))</f>
        <v>1660.6113936419783</v>
      </c>
      <c r="BN14" s="24">
        <f>EchelleFPAparam!$S$3/('crmcfgWLEN.txt'!$U14+E$53)*(SIN(EchelleFPAparam!$T$3-EchelleFPAparam!$M$3/2)+SIN('Standard Settings'!$F9+EchelleFPAparam!$M$3))</f>
        <v>1613.1653538236362</v>
      </c>
      <c r="BO14" s="24">
        <f>EchelleFPAparam!$S$3/('crmcfgWLEN.txt'!$U14+F$53)*(SIN(EchelleFPAparam!$T$3-EchelleFPAparam!$M$3/2)+SIN('Standard Settings'!$F9+EchelleFPAparam!$M$3))</f>
        <v>1568.355205106313</v>
      </c>
      <c r="BP14" s="24">
        <f>EchelleFPAparam!$S$3/('crmcfgWLEN.txt'!$U14+G$53)*(SIN(EchelleFPAparam!$T$3-EchelleFPAparam!$M$3/2)+SIN('Standard Settings'!$F9+EchelleFPAparam!$M$3))</f>
        <v>1525.967226589926</v>
      </c>
      <c r="BQ14" s="24">
        <f>EchelleFPAparam!$S$3/('crmcfgWLEN.txt'!$U14+H$53)*(SIN(EchelleFPAparam!$T$3-EchelleFPAparam!$M$3/2)+SIN('Standard Settings'!$F9+EchelleFPAparam!$M$3))</f>
        <v>1485.810194311244</v>
      </c>
      <c r="BR14" s="24">
        <f>EchelleFPAparam!$S$3/('crmcfgWLEN.txt'!$U14+I$53)*(SIN(EchelleFPAparam!$T$3-EchelleFPAparam!$M$3/2)+SIN('Standard Settings'!$F9+EchelleFPAparam!$M$3))</f>
        <v>1447.7124970212121</v>
      </c>
      <c r="BS14" s="24">
        <f>EchelleFPAparam!$S$3/('crmcfgWLEN.txt'!$U14+J$53)*(SIN(EchelleFPAparam!$T$3-EchelleFPAparam!$M$3/2)+SIN('Standard Settings'!$F9+EchelleFPAparam!$M$3))</f>
        <v>1411.5196845956818</v>
      </c>
      <c r="BT14" s="24">
        <f>EchelleFPAparam!$S$3/('crmcfgWLEN.txt'!$U14+K$53)*(SIN(EchelleFPAparam!$T$3-EchelleFPAparam!$M$3/2)+SIN('Standard Settings'!$F9+EchelleFPAparam!$M$3))</f>
        <v>1377.0923752152992</v>
      </c>
      <c r="BU14" s="25">
        <f t="shared" si="33"/>
        <v>1740.2297481316621</v>
      </c>
      <c r="BV14" s="25">
        <f t="shared" si="3"/>
        <v>1688.1205116780679</v>
      </c>
      <c r="BW14" s="25">
        <f t="shared" si="4"/>
        <v>1639.0450119063682</v>
      </c>
      <c r="BX14" s="25">
        <f t="shared" si="5"/>
        <v>1592.7455392182737</v>
      </c>
      <c r="BY14" s="25">
        <f t="shared" si="6"/>
        <v>1548.9927951667287</v>
      </c>
      <c r="BZ14" s="25">
        <f t="shared" si="7"/>
        <v>1507.5820792816135</v>
      </c>
      <c r="CA14" s="25">
        <f t="shared" si="8"/>
        <v>1468.3300743781706</v>
      </c>
      <c r="CB14" s="25">
        <f t="shared" si="9"/>
        <v>1431.0721234922328</v>
      </c>
      <c r="CC14" s="25">
        <f t="shared" si="10"/>
        <v>1395.6599128586518</v>
      </c>
      <c r="CD14" s="25">
        <f t="shared" si="11"/>
        <v>1361.9594919711751</v>
      </c>
      <c r="CE14" s="25">
        <f t="shared" si="34"/>
        <v>1789.2503044170612</v>
      </c>
      <c r="CF14" s="25">
        <f t="shared" si="12"/>
        <v>1734.3703887103438</v>
      </c>
      <c r="CG14" s="25">
        <f t="shared" si="13"/>
        <v>1682.7528788905381</v>
      </c>
      <c r="CH14" s="25">
        <f t="shared" si="14"/>
        <v>1634.1155532239429</v>
      </c>
      <c r="CI14" s="25">
        <f t="shared" si="15"/>
        <v>1588.2078026393044</v>
      </c>
      <c r="CJ14" s="25">
        <f t="shared" si="16"/>
        <v>1544.8063281527648</v>
      </c>
      <c r="CK14" s="25">
        <f t="shared" si="17"/>
        <v>1503.7115219535481</v>
      </c>
      <c r="CL14" s="25">
        <f t="shared" si="18"/>
        <v>1464.7444087508734</v>
      </c>
      <c r="CM14" s="25">
        <f t="shared" si="19"/>
        <v>1427.7440487864369</v>
      </c>
      <c r="CN14" s="25">
        <f t="shared" si="20"/>
        <v>1392.5653232514262</v>
      </c>
      <c r="CO14" s="26">
        <f>(EchelleFPAparam!$S$3/($U14+B$53)*COS((AG14-EchelleFPAparam!$AE10)*EchelleFPAparam!$C$3/EchelleFPAparam!$E$3))*(SIN('Standard Settings'!$F9)+SIN('Standard Settings'!$F9+EchelleFPAparam!$M$3+(EchelleFPAparam!$F$3*EchelleFPAparam!$B$6)*COS(EchelleFPAparam!$AC$3)-(AG14-1024)*SIN(EchelleFPAparam!$AC$3)*EchelleFPAparam!$C$3/EchelleFPAparam!$E$3))</f>
        <v>1743.9731492531755</v>
      </c>
      <c r="CP14" s="26">
        <f>(EchelleFPAparam!$S$3/($U14+C$53)*COS((AH14-EchelleFPAparam!$AE10)*EchelleFPAparam!$C$3/EchelleFPAparam!$E$3))*(SIN('Standard Settings'!$F9)+SIN('Standard Settings'!$F9+EchelleFPAparam!$M$3+(EchelleFPAparam!$F$3*EchelleFPAparam!$B$6)*COS(EchelleFPAparam!$AC$3)-(AH14-1024)*SIN(EchelleFPAparam!$AC$3)*EchelleFPAparam!$C$3/EchelleFPAparam!$E$3))</f>
        <v>1691.2367558006899</v>
      </c>
      <c r="CQ14" s="26">
        <f>(EchelleFPAparam!$S$3/($U14+D$53)*COS((AI14-EchelleFPAparam!$AE10)*EchelleFPAparam!$C$3/EchelleFPAparam!$E$3))*(SIN('Standard Settings'!$F9)+SIN('Standard Settings'!$F9+EchelleFPAparam!$M$3+(EchelleFPAparam!$F$3*EchelleFPAparam!$B$6)*COS(EchelleFPAparam!$AC$3)-(AI14-1024)*SIN(EchelleFPAparam!$AC$3)*EchelleFPAparam!$C$3/EchelleFPAparam!$E$3))</f>
        <v>1641.5781667382671</v>
      </c>
      <c r="CR14" s="26">
        <f>(EchelleFPAparam!$S$3/($U14+E$53)*COS((AJ14-EchelleFPAparam!$AE10)*EchelleFPAparam!$C$3/EchelleFPAparam!$E$3))*(SIN('Standard Settings'!$F9)+SIN('Standard Settings'!$F9+EchelleFPAparam!$M$3+(EchelleFPAparam!$F$3*EchelleFPAparam!$B$6)*COS(EchelleFPAparam!$AC$3)-(AJ14-1024)*SIN(EchelleFPAparam!$AC$3)*EchelleFPAparam!$C$3/EchelleFPAparam!$E$3))</f>
        <v>1594.7374252876527</v>
      </c>
      <c r="CS14" s="26">
        <f>(EchelleFPAparam!$S$3/($U14+F$53)*COS((AK14-EchelleFPAparam!$AE10)*EchelleFPAparam!$C$3/EchelleFPAparam!$E$3))*(SIN('Standard Settings'!$F9)+SIN('Standard Settings'!$F9+EchelleFPAparam!$M$3+(EchelleFPAparam!$F$3*EchelleFPAparam!$B$6)*COS(EchelleFPAparam!$AC$3)-(AK14-1024)*SIN(EchelleFPAparam!$AC$3)*EchelleFPAparam!$C$3/EchelleFPAparam!$E$3))</f>
        <v>1550.4826198096591</v>
      </c>
      <c r="CT14" s="26">
        <f>(EchelleFPAparam!$S$3/($U14+G$53)*COS((AL14-EchelleFPAparam!$AE10)*EchelleFPAparam!$C$3/EchelleFPAparam!$E$3))*(SIN('Standard Settings'!$F9)+SIN('Standard Settings'!$F9+EchelleFPAparam!$M$3+(EchelleFPAparam!$F$3*EchelleFPAparam!$B$6)*COS(EchelleFPAparam!$AC$3)-(AL14-1024)*SIN(EchelleFPAparam!$AC$3)*EchelleFPAparam!$C$3/EchelleFPAparam!$E$3))</f>
        <v>1508.6065412599451</v>
      </c>
      <c r="CU14" s="26">
        <f>(EchelleFPAparam!$S$3/($U14+H$53)*COS((AM14-EchelleFPAparam!$AE10)*EchelleFPAparam!$C$3/EchelleFPAparam!$E$3))*(SIN('Standard Settings'!$F9)+SIN('Standard Settings'!$F9+EchelleFPAparam!$M$3+(EchelleFPAparam!$F$3*EchelleFPAparam!$B$6)*COS(EchelleFPAparam!$AC$3)-(AM14-1024)*SIN(EchelleFPAparam!$AC$3)*EchelleFPAparam!$C$3/EchelleFPAparam!$E$3))</f>
        <v>1468.9235055008489</v>
      </c>
      <c r="CV14" s="26">
        <f>(EchelleFPAparam!$S$3/($U14+I$53)*COS((AN14-EchelleFPAparam!$AE10)*EchelleFPAparam!$C$3/EchelleFPAparam!$E$3))*(SIN('Standard Settings'!$F9)+SIN('Standard Settings'!$F9+EchelleFPAparam!$M$3+(EchelleFPAparam!$F$3*EchelleFPAparam!$B$6)*COS(EchelleFPAparam!$AC$3)-(AN14-1024)*SIN(EchelleFPAparam!$AC$3)*EchelleFPAparam!$C$3/EchelleFPAparam!$E$3))</f>
        <v>1431.2662099083377</v>
      </c>
      <c r="CW14" s="26">
        <f>(EchelleFPAparam!$S$3/($U14+J$53)*COS((AO14-EchelleFPAparam!$AE10)*EchelleFPAparam!$C$3/EchelleFPAparam!$E$3))*(SIN('Standard Settings'!$F9)+SIN('Standard Settings'!$F9+EchelleFPAparam!$M$3+(EchelleFPAparam!$F$3*EchelleFPAparam!$B$6)*COS(EchelleFPAparam!$AC$3)-(AO14-1024)*SIN(EchelleFPAparam!$AC$3)*EchelleFPAparam!$C$3/EchelleFPAparam!$E$3))</f>
        <v>1395.0031450044607</v>
      </c>
      <c r="CX14" s="26">
        <f>(EchelleFPAparam!$S$3/($U14+K$53)*COS((AP14-EchelleFPAparam!$AE10)*EchelleFPAparam!$C$3/EchelleFPAparam!$E$3))*(SIN('Standard Settings'!$F9)+SIN('Standard Settings'!$F9+EchelleFPAparam!$M$3+(EchelleFPAparam!$F$3*EchelleFPAparam!$B$6)*COS(EchelleFPAparam!$AC$3)-(AP14-1024)*SIN(EchelleFPAparam!$AC$3)*EchelleFPAparam!$C$3/EchelleFPAparam!$E$3))</f>
        <v>1360.9786780531324</v>
      </c>
      <c r="CY14" s="26">
        <f>(EchelleFPAparam!$S$3/($U14+B$53)*COS((AG14-EchelleFPAparam!$AE10)*EchelleFPAparam!$C$3/EchelleFPAparam!$E$3))*(SIN('Standard Settings'!$F9)+SIN('Standard Settings'!$F9+EchelleFPAparam!$M$3+EchelleFPAparam!$G$3*EchelleFPAparam!$B$6*COS(EchelleFPAparam!$AC$3)-(AG14-1024)*SIN(EchelleFPAparam!$AC$3)*EchelleFPAparam!$C$3/EchelleFPAparam!$E$3))</f>
        <v>1755.9431279571991</v>
      </c>
      <c r="CZ14" s="26">
        <f>(EchelleFPAparam!$S$3/($U14+C$53)*COS((AH14-EchelleFPAparam!$AE10)*EchelleFPAparam!$C$3/EchelleFPAparam!$E$3))*(SIN('Standard Settings'!$F9)+SIN('Standard Settings'!$F9+EchelleFPAparam!$M$3+EchelleFPAparam!$G$3*EchelleFPAparam!$B$6*COS(EchelleFPAparam!$AC$3)-(AH14-1024)*SIN(EchelleFPAparam!$AC$3)*EchelleFPAparam!$C$3/EchelleFPAparam!$E$3))</f>
        <v>1702.8428315763217</v>
      </c>
      <c r="DA14" s="26">
        <f>(EchelleFPAparam!$S$3/($U14+D$53)*COS((AI14-EchelleFPAparam!$AE10)*EchelleFPAparam!$C$3/EchelleFPAparam!$E$3))*(SIN('Standard Settings'!$F9)+SIN('Standard Settings'!$F9+EchelleFPAparam!$M$3+EchelleFPAparam!$G$3*EchelleFPAparam!$B$6*COS(EchelleFPAparam!$AC$3)-(AI14-1024)*SIN(EchelleFPAparam!$AC$3)*EchelleFPAparam!$C$3/EchelleFPAparam!$E$3))</f>
        <v>1652.8417004367823</v>
      </c>
      <c r="DB14" s="26">
        <f>(EchelleFPAparam!$S$3/($U14+E$53)*COS((AJ14-EchelleFPAparam!$AE10)*EchelleFPAparam!$C$3/EchelleFPAparam!$E$3))*(SIN('Standard Settings'!$F9)+SIN('Standard Settings'!$F9+EchelleFPAparam!$M$3+EchelleFPAparam!$G$3*EchelleFPAparam!$B$6*COS(EchelleFPAparam!$AC$3)-(AJ14-1024)*SIN(EchelleFPAparam!$AC$3)*EchelleFPAparam!$C$3/EchelleFPAparam!$E$3))</f>
        <v>1605.6779593783046</v>
      </c>
      <c r="DC14" s="26">
        <f>(EchelleFPAparam!$S$3/($U14+F$53)*COS((AK14-EchelleFPAparam!$AE10)*EchelleFPAparam!$C$3/EchelleFPAparam!$E$3))*(SIN('Standard Settings'!$F9)+SIN('Standard Settings'!$F9+EchelleFPAparam!$M$3+EchelleFPAparam!$G$3*EchelleFPAparam!$B$6*COS(EchelleFPAparam!$AC$3)-(AK14-1024)*SIN(EchelleFPAparam!$AC$3)*EchelleFPAparam!$C$3/EchelleFPAparam!$E$3))</f>
        <v>1561.1180809236662</v>
      </c>
      <c r="DD14" s="26">
        <f>(EchelleFPAparam!$S$3/($U14+G$53)*COS((AL14-EchelleFPAparam!$AE10)*EchelleFPAparam!$C$3/EchelleFPAparam!$E$3))*(SIN('Standard Settings'!$F9)+SIN('Standard Settings'!$F9+EchelleFPAparam!$M$3+EchelleFPAparam!$G$3*EchelleFPAparam!$B$6*COS(EchelleFPAparam!$AC$3)-(AL14-1024)*SIN(EchelleFPAparam!$AC$3)*EchelleFPAparam!$C$3/EchelleFPAparam!$E$3))</f>
        <v>1518.9534108329342</v>
      </c>
      <c r="DE14" s="26">
        <f>(EchelleFPAparam!$S$3/($U14+H$53)*COS((AM14-EchelleFPAparam!$AE10)*EchelleFPAparam!$C$3/EchelleFPAparam!$E$3))*(SIN('Standard Settings'!$F9)+SIN('Standard Settings'!$F9+EchelleFPAparam!$M$3+EchelleFPAparam!$G$3*EchelleFPAparam!$B$6*COS(EchelleFPAparam!$AC$3)-(AM14-1024)*SIN(EchelleFPAparam!$AC$3)*EchelleFPAparam!$C$3/EchelleFPAparam!$E$3))</f>
        <v>1478.9969593459614</v>
      </c>
      <c r="DF14" s="26">
        <f>(EchelleFPAparam!$S$3/($U14+I$53)*COS((AN14-EchelleFPAparam!$AE10)*EchelleFPAparam!$C$3/EchelleFPAparam!$E$3))*(SIN('Standard Settings'!$F9)+SIN('Standard Settings'!$F9+EchelleFPAparam!$M$3+EchelleFPAparam!$G$3*EchelleFPAparam!$B$6*COS(EchelleFPAparam!$AC$3)-(AN14-1024)*SIN(EchelleFPAparam!$AC$3)*EchelleFPAparam!$C$3/EchelleFPAparam!$E$3))</f>
        <v>1441.0802558681921</v>
      </c>
      <c r="DG14" s="26">
        <f>(EchelleFPAparam!$S$3/($U14+J$53)*COS((AO14-EchelleFPAparam!$AE10)*EchelleFPAparam!$C$3/EchelleFPAparam!$E$3))*(SIN('Standard Settings'!$F9)+SIN('Standard Settings'!$F9+EchelleFPAparam!$M$3+EchelleFPAparam!$G$3*EchelleFPAparam!$B$6*COS(EchelleFPAparam!$AC$3)-(AO14-1024)*SIN(EchelleFPAparam!$AC$3)*EchelleFPAparam!$C$3/EchelleFPAparam!$E$3))</f>
        <v>1404.5804161559604</v>
      </c>
      <c r="DH14" s="26">
        <f>(EchelleFPAparam!$S$3/($U14+K$53)*COS((AP14-EchelleFPAparam!$AE10)*EchelleFPAparam!$C$3/EchelleFPAparam!$E$3))*(SIN('Standard Settings'!$F9)+SIN('Standard Settings'!$F9+EchelleFPAparam!$M$3+EchelleFPAparam!$G$3*EchelleFPAparam!$B$6*COS(EchelleFPAparam!$AC$3)-(AP14-1024)*SIN(EchelleFPAparam!$AC$3)*EchelleFPAparam!$C$3/EchelleFPAparam!$E$3))</f>
        <v>1370.3223572253271</v>
      </c>
      <c r="DI14" s="26">
        <f>(EchelleFPAparam!$S$3/($U14+B$53)*COS((AQ14-EchelleFPAparam!$AE10)*EchelleFPAparam!$C$3/EchelleFPAparam!$E$3))*(SIN('Standard Settings'!$F9)+SIN('Standard Settings'!$F9+EchelleFPAparam!$M$3+EchelleFPAparam!$H$3*EchelleFPAparam!$B$6*COS(EchelleFPAparam!$AC$3)-(AQ14-1024)*SIN(EchelleFPAparam!$AC$3)*EchelleFPAparam!$C$3/EchelleFPAparam!$E$3))</f>
        <v>1756.7601768377654</v>
      </c>
      <c r="DJ14" s="26">
        <f>(EchelleFPAparam!$S$3/($U14+C$53)*COS((AR14-EchelleFPAparam!$AE10)*EchelleFPAparam!$C$3/EchelleFPAparam!$E$3))*(SIN('Standard Settings'!$F9)+SIN('Standard Settings'!$F9+EchelleFPAparam!$M$3+EchelleFPAparam!$H$3*EchelleFPAparam!$B$6*COS(EchelleFPAparam!$AC$3)-(AR14-1024)*SIN(EchelleFPAparam!$AC$3)*EchelleFPAparam!$C$3/EchelleFPAparam!$E$3))</f>
        <v>1703.6367284632861</v>
      </c>
      <c r="DK14" s="26">
        <f>(EchelleFPAparam!$S$3/($U14+D$53)*COS((AS14-EchelleFPAparam!$AE10)*EchelleFPAparam!$C$3/EchelleFPAparam!$E$3))*(SIN('Standard Settings'!$F9)+SIN('Standard Settings'!$F9+EchelleFPAparam!$M$3+EchelleFPAparam!$H$3*EchelleFPAparam!$B$6*COS(EchelleFPAparam!$AC$3)-(AS14-1024)*SIN(EchelleFPAparam!$AC$3)*EchelleFPAparam!$C$3/EchelleFPAparam!$E$3))</f>
        <v>1653.6135762129286</v>
      </c>
      <c r="DL14" s="26">
        <f>(EchelleFPAparam!$S$3/($U14+E$53)*COS((AT14-EchelleFPAparam!$AE10)*EchelleFPAparam!$C$3/EchelleFPAparam!$E$3))*(SIN('Standard Settings'!$F9)+SIN('Standard Settings'!$F9+EchelleFPAparam!$M$3+EchelleFPAparam!$H$3*EchelleFPAparam!$B$6*COS(EchelleFPAparam!$AC$3)-(AT14-1024)*SIN(EchelleFPAparam!$AC$3)*EchelleFPAparam!$C$3/EchelleFPAparam!$E$3))</f>
        <v>1606.4285702488537</v>
      </c>
      <c r="DM14" s="26">
        <f>(EchelleFPAparam!$S$3/($U14+F$53)*COS((AU14-EchelleFPAparam!$AE10)*EchelleFPAparam!$C$3/EchelleFPAparam!$E$3))*(SIN('Standard Settings'!$F9)+SIN('Standard Settings'!$F9+EchelleFPAparam!$M$3+EchelleFPAparam!$H$3*EchelleFPAparam!$B$6*COS(EchelleFPAparam!$AC$3)-(AU14-1024)*SIN(EchelleFPAparam!$AC$3)*EchelleFPAparam!$C$3/EchelleFPAparam!$E$3))</f>
        <v>1561.8484448381121</v>
      </c>
      <c r="DN14" s="26">
        <f>(EchelleFPAparam!$S$3/($U14+G$53)*COS((AV14-EchelleFPAparam!$AE10)*EchelleFPAparam!$C$3/EchelleFPAparam!$E$3))*(SIN('Standard Settings'!$F9)+SIN('Standard Settings'!$F9+EchelleFPAparam!$M$3+EchelleFPAparam!$H$3*EchelleFPAparam!$B$6*COS(EchelleFPAparam!$AC$3)-(AV14-1024)*SIN(EchelleFPAparam!$AC$3)*EchelleFPAparam!$C$3/EchelleFPAparam!$E$3))</f>
        <v>1519.664361833891</v>
      </c>
      <c r="DO14" s="26">
        <f>(EchelleFPAparam!$S$3/($U14+H$53)*COS((AW14-EchelleFPAparam!$AE10)*EchelleFPAparam!$C$3/EchelleFPAparam!$E$3))*(SIN('Standard Settings'!$F9)+SIN('Standard Settings'!$F9+EchelleFPAparam!$M$3+EchelleFPAparam!$H$3*EchelleFPAparam!$B$6*COS(EchelleFPAparam!$AC$3)-(AW14-1024)*SIN(EchelleFPAparam!$AC$3)*EchelleFPAparam!$C$3/EchelleFPAparam!$E$3))</f>
        <v>1479.689401394982</v>
      </c>
      <c r="DP14" s="26">
        <f>(EchelleFPAparam!$S$3/($U14+I$53)*COS((AX14-EchelleFPAparam!$AE10)*EchelleFPAparam!$C$3/EchelleFPAparam!$E$3))*(SIN('Standard Settings'!$F9)+SIN('Standard Settings'!$F9+EchelleFPAparam!$M$3+EchelleFPAparam!$H$3*EchelleFPAparam!$B$6*COS(EchelleFPAparam!$AC$3)-(AX14-1024)*SIN(EchelleFPAparam!$AC$3)*EchelleFPAparam!$C$3/EchelleFPAparam!$E$3))</f>
        <v>1441.7550124910724</v>
      </c>
      <c r="DQ14" s="26">
        <f>(EchelleFPAparam!$S$3/($U14+J$53)*COS((AY14-EchelleFPAparam!$AE10)*EchelleFPAparam!$C$3/EchelleFPAparam!$E$3))*(SIN('Standard Settings'!$F9)+SIN('Standard Settings'!$F9+EchelleFPAparam!$M$3+EchelleFPAparam!$H$3*EchelleFPAparam!$B$6*COS(EchelleFPAparam!$AC$3)-(AY14-1024)*SIN(EchelleFPAparam!$AC$3)*EchelleFPAparam!$C$3/EchelleFPAparam!$E$3))</f>
        <v>1405.2389156279946</v>
      </c>
      <c r="DR14" s="26">
        <f>(EchelleFPAparam!$S$3/($U14+K$53)*COS((AZ14-EchelleFPAparam!$AE10)*EchelleFPAparam!$C$3/EchelleFPAparam!$E$3))*(SIN('Standard Settings'!$F9)+SIN('Standard Settings'!$F9+EchelleFPAparam!$M$3+EchelleFPAparam!$H$3*EchelleFPAparam!$B$6*COS(EchelleFPAparam!$AC$3)-(AZ14-1024)*SIN(EchelleFPAparam!$AC$3)*EchelleFPAparam!$C$3/EchelleFPAparam!$E$3))</f>
        <v>1370.964795734629</v>
      </c>
      <c r="DS14" s="26">
        <f>(EchelleFPAparam!$S$3/($U14+B$53)*COS((AQ14-EchelleFPAparam!$AE10)*EchelleFPAparam!$C$3/EchelleFPAparam!$E$3))*(SIN('Standard Settings'!$F9)+SIN('Standard Settings'!$F9+EchelleFPAparam!$M$3+EchelleFPAparam!$I$3*EchelleFPAparam!$B$6*COS(EchelleFPAparam!$AC$3)-(AQ14-1024)*SIN(EchelleFPAparam!$AC$3)*EchelleFPAparam!$C$3/EchelleFPAparam!$E$3))</f>
        <v>1768.1705754254815</v>
      </c>
      <c r="DT14" s="26">
        <f>(EchelleFPAparam!$S$3/($U14+C$53)*COS((AR14-EchelleFPAparam!$AE10)*EchelleFPAparam!$C$3/EchelleFPAparam!$E$3))*(SIN('Standard Settings'!$F9)+SIN('Standard Settings'!$F9+EchelleFPAparam!$M$3+EchelleFPAparam!$I$3*EchelleFPAparam!$B$6*COS(EchelleFPAparam!$AC$3)-(AR14-1024)*SIN(EchelleFPAparam!$AC$3)*EchelleFPAparam!$C$3/EchelleFPAparam!$E$3))</f>
        <v>1714.7001304496546</v>
      </c>
      <c r="DU14" s="26">
        <f>(EchelleFPAparam!$S$3/($U14+D$53)*COS((AS14-EchelleFPAparam!$AE10)*EchelleFPAparam!$C$3/EchelleFPAparam!$E$3))*(SIN('Standard Settings'!$F9)+SIN('Standard Settings'!$F9+EchelleFPAparam!$M$3+EchelleFPAparam!$I$3*EchelleFPAparam!$B$6*COS(EchelleFPAparam!$AC$3)-(AS14-1024)*SIN(EchelleFPAparam!$AC$3)*EchelleFPAparam!$C$3/EchelleFPAparam!$E$3))</f>
        <v>1664.350352744282</v>
      </c>
      <c r="DV14" s="26">
        <f>(EchelleFPAparam!$S$3/($U14+E$53)*COS((AT14-EchelleFPAparam!$AE10)*EchelleFPAparam!$C$3/EchelleFPAparam!$E$3))*(SIN('Standard Settings'!$F9)+SIN('Standard Settings'!$F9+EchelleFPAparam!$M$3+EchelleFPAparam!$I$3*EchelleFPAparam!$B$6*COS(EchelleFPAparam!$AC$3)-(AT14-1024)*SIN(EchelleFPAparam!$AC$3)*EchelleFPAparam!$C$3/EchelleFPAparam!$E$3))</f>
        <v>1616.8573632601872</v>
      </c>
      <c r="DW14" s="26">
        <f>(EchelleFPAparam!$S$3/($U14+F$53)*COS((AU14-EchelleFPAparam!$AE10)*EchelleFPAparam!$C$3/EchelleFPAparam!$E$3))*(SIN('Standard Settings'!$F9)+SIN('Standard Settings'!$F9+EchelleFPAparam!$M$3+EchelleFPAparam!$I$3*EchelleFPAparam!$B$6*COS(EchelleFPAparam!$AC$3)-(AU14-1024)*SIN(EchelleFPAparam!$AC$3)*EchelleFPAparam!$C$3/EchelleFPAparam!$E$3))</f>
        <v>1571.9863499157641</v>
      </c>
      <c r="DX14" s="26">
        <f>(EchelleFPAparam!$S$3/($U14+G$53)*COS((AV14-EchelleFPAparam!$AE10)*EchelleFPAparam!$C$3/EchelleFPAparam!$E$3))*(SIN('Standard Settings'!$F9)+SIN('Standard Settings'!$F9+EchelleFPAparam!$M$3+EchelleFPAparam!$I$3*EchelleFPAparam!$B$6*COS(EchelleFPAparam!$AC$3)-(AV14-1024)*SIN(EchelleFPAparam!$AC$3)*EchelleFPAparam!$C$3/EchelleFPAparam!$E$3))</f>
        <v>1529.5271001643962</v>
      </c>
      <c r="DY14" s="26">
        <f>(EchelleFPAparam!$S$3/($U14+H$53)*COS((AW14-EchelleFPAparam!$AE10)*EchelleFPAparam!$C$3/EchelleFPAparam!$E$3))*(SIN('Standard Settings'!$F9)+SIN('Standard Settings'!$F9+EchelleFPAparam!$M$3+EchelleFPAparam!$I$3*EchelleFPAparam!$B$6*COS(EchelleFPAparam!$AC$3)-(AW14-1024)*SIN(EchelleFPAparam!$AC$3)*EchelleFPAparam!$C$3/EchelleFPAparam!$E$3))</f>
        <v>1489.2914439348533</v>
      </c>
      <c r="DZ14" s="26">
        <f>(EchelleFPAparam!$S$3/($U14+I$53)*COS((AX14-EchelleFPAparam!$AE10)*EchelleFPAparam!$C$3/EchelleFPAparam!$E$3))*(SIN('Standard Settings'!$F9)+SIN('Standard Settings'!$F9+EchelleFPAparam!$M$3+EchelleFPAparam!$I$3*EchelleFPAparam!$B$6*COS(EchelleFPAparam!$AC$3)-(AX14-1024)*SIN(EchelleFPAparam!$AC$3)*EchelleFPAparam!$C$3/EchelleFPAparam!$E$3))</f>
        <v>1451.1097097224433</v>
      </c>
      <c r="EA14" s="26">
        <f>(EchelleFPAparam!$S$3/($U14+J$53)*COS((AY14-EchelleFPAparam!$AE10)*EchelleFPAparam!$C$3/EchelleFPAparam!$E$3))*(SIN('Standard Settings'!$F9)+SIN('Standard Settings'!$F9+EchelleFPAparam!$M$3+EchelleFPAparam!$I$3*EchelleFPAparam!$B$6*COS(EchelleFPAparam!$AC$3)-(AY14-1024)*SIN(EchelleFPAparam!$AC$3)*EchelleFPAparam!$C$3/EchelleFPAparam!$E$3))</f>
        <v>1414.3685483333206</v>
      </c>
      <c r="EB14" s="26">
        <f>(EchelleFPAparam!$S$3/($U14+K$53)*COS((AZ14-EchelleFPAparam!$AE10)*EchelleFPAparam!$C$3/EchelleFPAparam!$E$3))*(SIN('Standard Settings'!$F9)+SIN('Standard Settings'!$F9+EchelleFPAparam!$M$3+EchelleFPAparam!$I$3*EchelleFPAparam!$B$6*COS(EchelleFPAparam!$AC$3)-(AZ14-1024)*SIN(EchelleFPAparam!$AC$3)*EchelleFPAparam!$C$3/EchelleFPAparam!$E$3))</f>
        <v>1379.8717544715323</v>
      </c>
      <c r="EC14" s="26">
        <f>(EchelleFPAparam!$S$3/($U14+B$53)*COS((BA14-EchelleFPAparam!$AE10)*EchelleFPAparam!$C$3/EchelleFPAparam!$E$3))*(SIN('Standard Settings'!$F9)+SIN('Standard Settings'!$F9+EchelleFPAparam!$M$3+EchelleFPAparam!$J$3*EchelleFPAparam!$B$6*COS(EchelleFPAparam!$AC$3)-(BA14-1024)*SIN(EchelleFPAparam!$AC$3)*EchelleFPAparam!$C$3/EchelleFPAparam!$E$3))</f>
        <v>1768.9709212515459</v>
      </c>
      <c r="ED14" s="26">
        <f>(EchelleFPAparam!$S$3/($U14+C$53)*COS((BB14-EchelleFPAparam!$AE10)*EchelleFPAparam!$C$3/EchelleFPAparam!$E$3))*(SIN('Standard Settings'!$F9)+SIN('Standard Settings'!$F9+EchelleFPAparam!$M$3+EchelleFPAparam!$J$3*EchelleFPAparam!$B$6*COS(EchelleFPAparam!$AC$3)-(BB14-1024)*SIN(EchelleFPAparam!$AC$3)*EchelleFPAparam!$C$3/EchelleFPAparam!$E$3))</f>
        <v>1715.4777996849953</v>
      </c>
      <c r="EE14" s="26">
        <f>(EchelleFPAparam!$S$3/($U14+D$53)*COS((BC14-EchelleFPAparam!$AE10)*EchelleFPAparam!$C$3/EchelleFPAparam!$E$3))*(SIN('Standard Settings'!$F9)+SIN('Standard Settings'!$F9+EchelleFPAparam!$M$3+EchelleFPAparam!$J$3*EchelleFPAparam!$B$6*COS(EchelleFPAparam!$AC$3)-(BC14-1024)*SIN(EchelleFPAparam!$AC$3)*EchelleFPAparam!$C$3/EchelleFPAparam!$E$3))</f>
        <v>1665.1063412786875</v>
      </c>
      <c r="EF14" s="26">
        <f>(EchelleFPAparam!$S$3/($U14+E$53)*COS((BD14-EchelleFPAparam!$AE10)*EchelleFPAparam!$C$3/EchelleFPAparam!$E$3))*(SIN('Standard Settings'!$F9)+SIN('Standard Settings'!$F9+EchelleFPAparam!$M$3+EchelleFPAparam!$J$3*EchelleFPAparam!$B$6*COS(EchelleFPAparam!$AC$3)-(BD14-1024)*SIN(EchelleFPAparam!$AC$3)*EchelleFPAparam!$C$3/EchelleFPAparam!$E$3))</f>
        <v>1617.5927114842566</v>
      </c>
      <c r="EG14" s="26">
        <f>(EchelleFPAparam!$S$3/($U14+F$53)*COS((BE14-EchelleFPAparam!$AE10)*EchelleFPAparam!$C$3/EchelleFPAparam!$E$3))*(SIN('Standard Settings'!$F9)+SIN('Standard Settings'!$F9+EchelleFPAparam!$M$3+EchelleFPAparam!$J$3*EchelleFPAparam!$B$6*COS(EchelleFPAparam!$AC$3)-(BE14-1024)*SIN(EchelleFPAparam!$AC$3)*EchelleFPAparam!$C$3/EchelleFPAparam!$E$3))</f>
        <v>1572.7018487686378</v>
      </c>
      <c r="EH14" s="26">
        <f>(EchelleFPAparam!$S$3/($U14+G$53)*COS((BF14-EchelleFPAparam!$AE10)*EchelleFPAparam!$C$3/EchelleFPAparam!$E$3))*(SIN('Standard Settings'!$F9)+SIN('Standard Settings'!$F9+EchelleFPAparam!$M$3+EchelleFPAparam!$J$3*EchelleFPAparam!$B$6*COS(EchelleFPAparam!$AC$3)-(BF14-1024)*SIN(EchelleFPAparam!$AC$3)*EchelleFPAparam!$C$3/EchelleFPAparam!$E$3))</f>
        <v>1530.223572315826</v>
      </c>
      <c r="EI14" s="26">
        <f>(EchelleFPAparam!$S$3/($U14+H$53)*COS((BG14-EchelleFPAparam!$AE10)*EchelleFPAparam!$C$3/EchelleFPAparam!$E$3))*(SIN('Standard Settings'!$F9)+SIN('Standard Settings'!$F9+EchelleFPAparam!$M$3+EchelleFPAparam!$J$3*EchelleFPAparam!$B$6*COS(EchelleFPAparam!$AC$3)-(BG14-1024)*SIN(EchelleFPAparam!$AC$3)*EchelleFPAparam!$C$3/EchelleFPAparam!$E$3))</f>
        <v>1489.9696054227263</v>
      </c>
      <c r="EJ14" s="26">
        <f>(EchelleFPAparam!$S$3/($U14+I$53)*COS((BH14-EchelleFPAparam!$AE10)*EchelleFPAparam!$C$3/EchelleFPAparam!$E$3))*(SIN('Standard Settings'!$F9)+SIN('Standard Settings'!$F9+EchelleFPAparam!$M$3+EchelleFPAparam!$J$3*EchelleFPAparam!$B$6*COS(EchelleFPAparam!$AC$3)-(BH14-1024)*SIN(EchelleFPAparam!$AC$3)*EchelleFPAparam!$C$3/EchelleFPAparam!$E$3))</f>
        <v>1451.7704270570855</v>
      </c>
      <c r="EK14" s="26">
        <f>(EchelleFPAparam!$S$3/($U14+J$53)*COS((BI14-EchelleFPAparam!$AE10)*EchelleFPAparam!$C$3/EchelleFPAparam!$E$3))*(SIN('Standard Settings'!$F9)+SIN('Standard Settings'!$F9+EchelleFPAparam!$M$3+EchelleFPAparam!$J$3*EchelleFPAparam!$B$6*COS(EchelleFPAparam!$AC$3)-(BI14-1024)*SIN(EchelleFPAparam!$AC$3)*EchelleFPAparam!$C$3/EchelleFPAparam!$E$3))</f>
        <v>1415.013393385696</v>
      </c>
      <c r="EL14" s="26">
        <f>(EchelleFPAparam!$S$3/($U14+K$53)*COS((BJ14-EchelleFPAparam!$AE10)*EchelleFPAparam!$C$3/EchelleFPAparam!$E$3))*(SIN('Standard Settings'!$F9)+SIN('Standard Settings'!$F9+EchelleFPAparam!$M$3+EchelleFPAparam!$J$3*EchelleFPAparam!$B$6*COS(EchelleFPAparam!$AC$3)-(BJ14-1024)*SIN(EchelleFPAparam!$AC$3)*EchelleFPAparam!$C$3/EchelleFPAparam!$E$3))</f>
        <v>1380.5008715958011</v>
      </c>
      <c r="EM14" s="26">
        <f>(EchelleFPAparam!$S$3/($U14+B$53)*COS((BA14-EchelleFPAparam!$AE10)*EchelleFPAparam!$C$3/EchelleFPAparam!$E$3))*(SIN('Standard Settings'!$F9)+SIN('Standard Settings'!$F9+EchelleFPAparam!$M$3+EchelleFPAparam!$K$3*EchelleFPAparam!$B$6*COS(EchelleFPAparam!$AC$3)-(BA14-1024)*SIN(EchelleFPAparam!$AC$3)*EchelleFPAparam!$C$3/EchelleFPAparam!$E$3))</f>
        <v>1779.8127323937229</v>
      </c>
      <c r="EN14" s="26">
        <f>(EchelleFPAparam!$S$3/($U14+C$53)*COS((BB14-EchelleFPAparam!$AE10)*EchelleFPAparam!$C$3/EchelleFPAparam!$E$3))*(SIN('Standard Settings'!$F9)+SIN('Standard Settings'!$F9+EchelleFPAparam!$M$3+EchelleFPAparam!$K$3*EchelleFPAparam!$B$6*COS(EchelleFPAparam!$AC$3)-(BB14-1024)*SIN(EchelleFPAparam!$AC$3)*EchelleFPAparam!$C$3/EchelleFPAparam!$E$3))</f>
        <v>1725.9897924113548</v>
      </c>
      <c r="EO14" s="26">
        <f>(EchelleFPAparam!$S$3/($U14+D$53)*COS((BC14-EchelleFPAparam!$AE10)*EchelleFPAparam!$C$3/EchelleFPAparam!$E$3))*(SIN('Standard Settings'!$F9)+SIN('Standard Settings'!$F9+EchelleFPAparam!$M$3+EchelleFPAparam!$K$3*EchelleFPAparam!$B$6*COS(EchelleFPAparam!$AC$3)-(BC14-1024)*SIN(EchelleFPAparam!$AC$3)*EchelleFPAparam!$C$3/EchelleFPAparam!$E$3))</f>
        <v>1675.3078828909438</v>
      </c>
      <c r="EP14" s="26">
        <f>(EchelleFPAparam!$S$3/($U14+E$53)*COS((BD14-EchelleFPAparam!$AE10)*EchelleFPAparam!$C$3/EchelleFPAparam!$E$3))*(SIN('Standard Settings'!$F9)+SIN('Standard Settings'!$F9+EchelleFPAparam!$M$3+EchelleFPAparam!$K$3*EchelleFPAparam!$B$6*COS(EchelleFPAparam!$AC$3)-(BD14-1024)*SIN(EchelleFPAparam!$AC$3)*EchelleFPAparam!$C$3/EchelleFPAparam!$E$3))</f>
        <v>1627.5015226844639</v>
      </c>
      <c r="EQ14" s="26">
        <f>(EchelleFPAparam!$S$3/($U14+F$53)*COS((BE14-EchelleFPAparam!$AE10)*EchelleFPAparam!$C$3/EchelleFPAparam!$E$3))*(SIN('Standard Settings'!$F9)+SIN('Standard Settings'!$F9+EchelleFPAparam!$M$3+EchelleFPAparam!$K$3*EchelleFPAparam!$B$6*COS(EchelleFPAparam!$AC$3)-(BE14-1024)*SIN(EchelleFPAparam!$AC$3)*EchelleFPAparam!$C$3/EchelleFPAparam!$E$3))</f>
        <v>1582.3341833273632</v>
      </c>
      <c r="ER14" s="26">
        <f>(EchelleFPAparam!$S$3/($U14+G$53)*COS((BF14-EchelleFPAparam!$AE10)*EchelleFPAparam!$C$3/EchelleFPAparam!$E$3))*(SIN('Standard Settings'!$F9)+SIN('Standard Settings'!$F9+EchelleFPAparam!$M$3+EchelleFPAparam!$K$3*EchelleFPAparam!$B$6*COS(EchelleFPAparam!$AC$3)-(BF14-1024)*SIN(EchelleFPAparam!$AC$3)*EchelleFPAparam!$C$3/EchelleFPAparam!$E$3))</f>
        <v>1539.594376103918</v>
      </c>
      <c r="ES14" s="26">
        <f>(EchelleFPAparam!$S$3/($U14+H$53)*COS((BG14-EchelleFPAparam!$AE10)*EchelleFPAparam!$C$3/EchelleFPAparam!$E$3))*(SIN('Standard Settings'!$F9)+SIN('Standard Settings'!$F9+EchelleFPAparam!$M$3+EchelleFPAparam!$K$3*EchelleFPAparam!$B$6*COS(EchelleFPAparam!$AC$3)-(BG14-1024)*SIN(EchelleFPAparam!$AC$3)*EchelleFPAparam!$C$3/EchelleFPAparam!$E$3))</f>
        <v>1499.0926425467853</v>
      </c>
      <c r="ET14" s="26">
        <f>(EchelleFPAparam!$S$3/($U14+I$53)*COS((BH14-EchelleFPAparam!$AE10)*EchelleFPAparam!$C$3/EchelleFPAparam!$E$3))*(SIN('Standard Settings'!$F9)+SIN('Standard Settings'!$F9+EchelleFPAparam!$M$3+EchelleFPAparam!$K$3*EchelleFPAparam!$B$6*COS(EchelleFPAparam!$AC$3)-(BH14-1024)*SIN(EchelleFPAparam!$AC$3)*EchelleFPAparam!$C$3/EchelleFPAparam!$E$3))</f>
        <v>1460.6583890214599</v>
      </c>
      <c r="EU14" s="26">
        <f>(EchelleFPAparam!$S$3/($U14+J$53)*COS((BI14-EchelleFPAparam!$AE10)*EchelleFPAparam!$C$3/EchelleFPAparam!$E$3))*(SIN('Standard Settings'!$F9)+SIN('Standard Settings'!$F9+EchelleFPAparam!$M$3+EchelleFPAparam!$K$3*EchelleFPAparam!$B$6*COS(EchelleFPAparam!$AC$3)-(BI14-1024)*SIN(EchelleFPAparam!$AC$3)*EchelleFPAparam!$C$3/EchelleFPAparam!$E$3))</f>
        <v>1423.6881800708884</v>
      </c>
      <c r="EV14" s="26">
        <f>(EchelleFPAparam!$S$3/($U14+K$53)*COS((BJ14-EchelleFPAparam!$AE10)*EchelleFPAparam!$C$3/EchelleFPAparam!$E$3))*(SIN('Standard Settings'!$F9)+SIN('Standard Settings'!$F9+EchelleFPAparam!$M$3+EchelleFPAparam!$K$3*EchelleFPAparam!$B$6*COS(EchelleFPAparam!$AC$3)-(BJ14-1024)*SIN(EchelleFPAparam!$AC$3)*EchelleFPAparam!$C$3/EchelleFPAparam!$E$3))</f>
        <v>1388.9640781179398</v>
      </c>
      <c r="EW14" s="60">
        <f t="shared" si="40"/>
        <v>1431.2662099083377</v>
      </c>
      <c r="EX14" s="60">
        <f t="shared" si="21"/>
        <v>1779.8127323937229</v>
      </c>
      <c r="EY14" s="90">
        <v>0</v>
      </c>
      <c r="EZ14" s="90">
        <v>0</v>
      </c>
      <c r="FA14" s="50">
        <v>5000</v>
      </c>
      <c r="FB14" s="50">
        <v>5000</v>
      </c>
      <c r="FC14" s="50">
        <v>5000</v>
      </c>
      <c r="FD14" s="50">
        <v>3000</v>
      </c>
      <c r="FE14" s="95">
        <v>100</v>
      </c>
      <c r="FF14" s="50">
        <v>5000</v>
      </c>
      <c r="FG14" s="50">
        <v>1000</v>
      </c>
      <c r="FH14" s="50">
        <f t="shared" si="27"/>
        <v>1250</v>
      </c>
      <c r="FI14" s="50">
        <f t="shared" si="28"/>
        <v>1250</v>
      </c>
      <c r="FJ14" s="50">
        <f t="shared" si="29"/>
        <v>750</v>
      </c>
      <c r="FK14" s="95">
        <f t="shared" si="30"/>
        <v>25</v>
      </c>
      <c r="FL14" s="50">
        <f t="shared" si="31"/>
        <v>1250</v>
      </c>
      <c r="FM14" s="50">
        <f t="shared" si="32"/>
        <v>250</v>
      </c>
      <c r="FN14" s="50">
        <v>500</v>
      </c>
      <c r="FO14" s="91">
        <f>1/(F14*EchelleFPAparam!$Q$3)</f>
        <v>-7712.4908814206865</v>
      </c>
      <c r="FP14" s="91">
        <f t="shared" si="23"/>
        <v>-38.177978744189303</v>
      </c>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2">
        <f t="shared" si="24"/>
        <v>2749.9328171321531</v>
      </c>
      <c r="JX14" s="27">
        <f t="shared" si="25"/>
        <v>316543.22352976416</v>
      </c>
      <c r="JY14" s="108">
        <f>JW14*EchelleFPAparam!$Q$3</f>
        <v>-2.6193110083183757E-2</v>
      </c>
    </row>
    <row r="15" spans="1:315" x14ac:dyDescent="0.2">
      <c r="A15" s="53">
        <f t="shared" si="35"/>
        <v>9</v>
      </c>
      <c r="B15" s="97">
        <f t="shared" si="0"/>
        <v>1559.0787028051848</v>
      </c>
      <c r="C15" s="27" t="str">
        <f>'Standard Settings'!B10</f>
        <v>H/4/4</v>
      </c>
      <c r="D15" s="27">
        <f>'Standard Settings'!H10</f>
        <v>36</v>
      </c>
      <c r="E15" s="19">
        <f t="shared" si="1"/>
        <v>5.0424206407864158E-3</v>
      </c>
      <c r="F15" s="18">
        <f>((EchelleFPAparam!$S$3/('crmcfgWLEN.txt'!$U15+F$53))*(SIN('Standard Settings'!$F10+0.0005)+SIN('Standard Settings'!$F10+0.0005+EchelleFPAparam!$M$3))-(EchelleFPAparam!$S$3/('crmcfgWLEN.txt'!$U15+F$53))*(SIN('Standard Settings'!$F10-0.0005)+SIN('Standard Settings'!$F10-0.0005+EchelleFPAparam!$M$3)))*1000*EchelleFPAparam!$O$3/180</f>
        <v>13.884681508050264</v>
      </c>
      <c r="G15" s="20" t="str">
        <f>'Standard Settings'!C10</f>
        <v>H</v>
      </c>
      <c r="H15" s="46"/>
      <c r="I15" s="59" t="s">
        <v>694</v>
      </c>
      <c r="J15" s="57"/>
      <c r="K15" s="27" t="str">
        <f>'Standard Settings'!$D10</f>
        <v>HK</v>
      </c>
      <c r="L15" s="46"/>
      <c r="M15" s="12">
        <v>0</v>
      </c>
      <c r="N15" s="12">
        <v>0</v>
      </c>
      <c r="O15" s="27" t="str">
        <f>'Standard Settings'!$D10</f>
        <v>HK</v>
      </c>
      <c r="P15" s="46"/>
      <c r="Q15" s="27">
        <f>'Standard Settings'!$E10</f>
        <v>64.570149999999998</v>
      </c>
      <c r="R15" s="107">
        <f>($Q15-EchelleFPAparam!$R$3)/EchelleFPAparam!$Q$3</f>
        <v>612414.69816273043</v>
      </c>
      <c r="S15" s="21">
        <f>'Standard Settings'!$G10</f>
        <v>32</v>
      </c>
      <c r="T15" s="21">
        <f>'Standard Settings'!$I10</f>
        <v>39</v>
      </c>
      <c r="U15" s="22">
        <f t="shared" si="2"/>
        <v>32</v>
      </c>
      <c r="V15" s="22">
        <f t="shared" si="26"/>
        <v>41</v>
      </c>
      <c r="W15" s="23">
        <f>(EchelleFPAparam!$S$3/('crmcfgWLEN.txt'!$U15+B$53))*(SIN('Standard Settings'!$F10)+SIN('Standard Settings'!$F10+EchelleFPAparam!$M$3))</f>
        <v>1753.963540655833</v>
      </c>
      <c r="X15" s="23">
        <f>(EchelleFPAparam!$S$3/('crmcfgWLEN.txt'!$U15+C$53))*(SIN('Standard Settings'!$F10)+SIN('Standard Settings'!$F10+EchelleFPAparam!$M$3))</f>
        <v>1700.8131303329289</v>
      </c>
      <c r="Y15" s="23">
        <f>(EchelleFPAparam!$S$3/('crmcfgWLEN.txt'!$U15+D$53))*(SIN('Standard Settings'!$F10)+SIN('Standard Settings'!$F10+EchelleFPAparam!$M$3))</f>
        <v>1650.7892147349016</v>
      </c>
      <c r="Z15" s="23">
        <f>(EchelleFPAparam!$S$3/('crmcfgWLEN.txt'!$U15+E$53))*(SIN('Standard Settings'!$F10)+SIN('Standard Settings'!$F10+EchelleFPAparam!$M$3))</f>
        <v>1603.6238085996188</v>
      </c>
      <c r="AA15" s="23">
        <f>(EchelleFPAparam!$S$3/('crmcfgWLEN.txt'!$U15+F$53))*(SIN('Standard Settings'!$F10)+SIN('Standard Settings'!$F10+EchelleFPAparam!$M$3))</f>
        <v>1559.0787028051848</v>
      </c>
      <c r="AB15" s="23">
        <f>(EchelleFPAparam!$S$3/('crmcfgWLEN.txt'!$U15+G$53))*(SIN('Standard Settings'!$F10)+SIN('Standard Settings'!$F10+EchelleFPAparam!$M$3))</f>
        <v>1516.9414405672069</v>
      </c>
      <c r="AC15" s="23">
        <f>(EchelleFPAparam!$S$3/('crmcfgWLEN.txt'!$U15+H$53))*(SIN('Standard Settings'!$F10)+SIN('Standard Settings'!$F10+EchelleFPAparam!$M$3))</f>
        <v>1477.0219289733329</v>
      </c>
      <c r="AD15" s="23">
        <f>(EchelleFPAparam!$S$3/('crmcfgWLEN.txt'!$U15+I$53))*(SIN('Standard Settings'!$F10)+SIN('Standard Settings'!$F10+EchelleFPAparam!$M$3))</f>
        <v>1439.1495718201706</v>
      </c>
      <c r="AE15" s="23">
        <f>(EchelleFPAparam!$S$3/('crmcfgWLEN.txt'!$U15+J$53))*(SIN('Standard Settings'!$F10)+SIN('Standard Settings'!$F10+EchelleFPAparam!$M$3))</f>
        <v>1403.1708325246664</v>
      </c>
      <c r="AF15" s="23">
        <f>(EchelleFPAparam!$S$3/('crmcfgWLEN.txt'!$U15+K$53))*(SIN('Standard Settings'!$F10)+SIN('Standard Settings'!$F10+EchelleFPAparam!$M$3))</f>
        <v>1368.9471536826013</v>
      </c>
      <c r="AG15" s="113">
        <v>397.29645816375802</v>
      </c>
      <c r="AH15" s="113">
        <v>682.66153076102103</v>
      </c>
      <c r="AI15" s="113">
        <v>949.33755137124399</v>
      </c>
      <c r="AJ15" s="113">
        <v>1200.05875991725</v>
      </c>
      <c r="AK15" s="113">
        <v>1435.2298646458601</v>
      </c>
      <c r="AL15" s="113">
        <v>1657.45128439938</v>
      </c>
      <c r="AM15" s="113">
        <v>1868.86999522733</v>
      </c>
      <c r="AN15" s="113">
        <v>2070</v>
      </c>
      <c r="AO15" s="113">
        <v>-100.1</v>
      </c>
      <c r="AP15" s="113">
        <v>-100.1</v>
      </c>
      <c r="AQ15" s="113">
        <v>382.58517054841099</v>
      </c>
      <c r="AR15" s="113">
        <v>669.99831373144104</v>
      </c>
      <c r="AS15" s="113">
        <v>939.25751192870098</v>
      </c>
      <c r="AT15" s="113">
        <v>1191.4348030811</v>
      </c>
      <c r="AU15" s="113">
        <v>1428.69270621537</v>
      </c>
      <c r="AV15" s="113">
        <v>1651.75181744467</v>
      </c>
      <c r="AW15" s="113">
        <v>1865.0089710443001</v>
      </c>
      <c r="AX15" s="113">
        <v>2070</v>
      </c>
      <c r="AY15" s="113">
        <v>-100.1</v>
      </c>
      <c r="AZ15" s="113">
        <v>-100.1</v>
      </c>
      <c r="BA15" s="113">
        <v>368.668739216463</v>
      </c>
      <c r="BB15" s="113">
        <v>658.45735138529096</v>
      </c>
      <c r="BC15" s="113">
        <v>929.67453087304</v>
      </c>
      <c r="BD15" s="113">
        <v>1184.40220738266</v>
      </c>
      <c r="BE15" s="113">
        <v>1424.12999497293</v>
      </c>
      <c r="BF15" s="113">
        <v>1649.6627759267501</v>
      </c>
      <c r="BG15" s="113">
        <v>1863.2871129970999</v>
      </c>
      <c r="BH15" s="113">
        <v>2070</v>
      </c>
      <c r="BI15" s="113">
        <v>-100.1</v>
      </c>
      <c r="BJ15" s="113">
        <v>-100.1</v>
      </c>
      <c r="BK15" s="24">
        <f>EchelleFPAparam!$S$3/('crmcfgWLEN.txt'!$U15+B$53)*(SIN(EchelleFPAparam!$T$3-EchelleFPAparam!$M$3/2)+SIN('Standard Settings'!$F10+EchelleFPAparam!$M$3))</f>
        <v>1759.7343204486799</v>
      </c>
      <c r="BL15" s="24">
        <f>EchelleFPAparam!$S$3/('crmcfgWLEN.txt'!$U15+C$53)*(SIN(EchelleFPAparam!$T$3-EchelleFPAparam!$M$3/2)+SIN('Standard Settings'!$F10+EchelleFPAparam!$M$3))</f>
        <v>1706.4090380108412</v>
      </c>
      <c r="BM15" s="24">
        <f>EchelleFPAparam!$S$3/('crmcfgWLEN.txt'!$U15+D$53)*(SIN(EchelleFPAparam!$T$3-EchelleFPAparam!$M$3/2)+SIN('Standard Settings'!$F10+EchelleFPAparam!$M$3))</f>
        <v>1656.2205368928751</v>
      </c>
      <c r="BN15" s="24">
        <f>EchelleFPAparam!$S$3/('crmcfgWLEN.txt'!$U15+E$53)*(SIN(EchelleFPAparam!$T$3-EchelleFPAparam!$M$3/2)+SIN('Standard Settings'!$F10+EchelleFPAparam!$M$3))</f>
        <v>1608.8999501245073</v>
      </c>
      <c r="BO15" s="24">
        <f>EchelleFPAparam!$S$3/('crmcfgWLEN.txt'!$U15+F$53)*(SIN(EchelleFPAparam!$T$3-EchelleFPAparam!$M$3/2)+SIN('Standard Settings'!$F10+EchelleFPAparam!$M$3))</f>
        <v>1564.208284843271</v>
      </c>
      <c r="BP15" s="24">
        <f>EchelleFPAparam!$S$3/('crmcfgWLEN.txt'!$U15+G$53)*(SIN(EchelleFPAparam!$T$3-EchelleFPAparam!$M$3/2)+SIN('Standard Settings'!$F10+EchelleFPAparam!$M$3))</f>
        <v>1521.9323852529124</v>
      </c>
      <c r="BQ15" s="24">
        <f>EchelleFPAparam!$S$3/('crmcfgWLEN.txt'!$U15+H$53)*(SIN(EchelleFPAparam!$T$3-EchelleFPAparam!$M$3/2)+SIN('Standard Settings'!$F10+EchelleFPAparam!$M$3))</f>
        <v>1481.8815330094146</v>
      </c>
      <c r="BR15" s="24">
        <f>EchelleFPAparam!$S$3/('crmcfgWLEN.txt'!$U15+I$53)*(SIN(EchelleFPAparam!$T$3-EchelleFPAparam!$M$3/2)+SIN('Standard Settings'!$F10+EchelleFPAparam!$M$3))</f>
        <v>1443.8845706245579</v>
      </c>
      <c r="BS15" s="24">
        <f>EchelleFPAparam!$S$3/('crmcfgWLEN.txt'!$U15+J$53)*(SIN(EchelleFPAparam!$T$3-EchelleFPAparam!$M$3/2)+SIN('Standard Settings'!$F10+EchelleFPAparam!$M$3))</f>
        <v>1407.7874563589439</v>
      </c>
      <c r="BT15" s="24">
        <f>EchelleFPAparam!$S$3/('crmcfgWLEN.txt'!$U15+K$53)*(SIN(EchelleFPAparam!$T$3-EchelleFPAparam!$M$3/2)+SIN('Standard Settings'!$F10+EchelleFPAparam!$M$3))</f>
        <v>1373.4511769355549</v>
      </c>
      <c r="BU15" s="25">
        <f t="shared" si="33"/>
        <v>1735.6283708534925</v>
      </c>
      <c r="BV15" s="25">
        <f t="shared" si="3"/>
        <v>1683.6569175040299</v>
      </c>
      <c r="BW15" s="25">
        <f t="shared" si="4"/>
        <v>1634.7111792708897</v>
      </c>
      <c r="BX15" s="25">
        <f t="shared" si="5"/>
        <v>1588.5341279710326</v>
      </c>
      <c r="BY15" s="25">
        <f t="shared" si="6"/>
        <v>1544.897071450144</v>
      </c>
      <c r="BZ15" s="25">
        <f t="shared" si="7"/>
        <v>1503.595850490829</v>
      </c>
      <c r="CA15" s="25">
        <f t="shared" si="8"/>
        <v>1464.4476326210686</v>
      </c>
      <c r="CB15" s="25">
        <f t="shared" si="9"/>
        <v>1427.288196249563</v>
      </c>
      <c r="CC15" s="25">
        <f t="shared" si="10"/>
        <v>1391.9696197706412</v>
      </c>
      <c r="CD15" s="25">
        <f t="shared" si="11"/>
        <v>1358.35830685934</v>
      </c>
      <c r="CE15" s="25">
        <f t="shared" si="34"/>
        <v>1784.5193108775345</v>
      </c>
      <c r="CF15" s="25">
        <f t="shared" si="12"/>
        <v>1729.7845042849624</v>
      </c>
      <c r="CG15" s="25">
        <f t="shared" si="13"/>
        <v>1678.3034773847803</v>
      </c>
      <c r="CH15" s="25">
        <f t="shared" si="14"/>
        <v>1629.7947546715786</v>
      </c>
      <c r="CI15" s="25">
        <f t="shared" si="15"/>
        <v>1584.0083897147049</v>
      </c>
      <c r="CJ15" s="25">
        <f t="shared" si="16"/>
        <v>1540.7216739597386</v>
      </c>
      <c r="CK15" s="25">
        <f t="shared" si="17"/>
        <v>1499.7355273830219</v>
      </c>
      <c r="CL15" s="25">
        <f t="shared" si="18"/>
        <v>1460.8714479260232</v>
      </c>
      <c r="CM15" s="25">
        <f t="shared" si="19"/>
        <v>1423.9689213745642</v>
      </c>
      <c r="CN15" s="25">
        <f t="shared" si="20"/>
        <v>1388.8832126314601</v>
      </c>
      <c r="CO15" s="26">
        <f>(EchelleFPAparam!$S$3/($U15+B$53)*COS((AG15-EchelleFPAparam!$AE11)*EchelleFPAparam!$C$3/EchelleFPAparam!$E$3))*(SIN('Standard Settings'!$F10)+SIN('Standard Settings'!$F10+EchelleFPAparam!$M$3+(EchelleFPAparam!$F$3*EchelleFPAparam!$B$6)*COS(EchelleFPAparam!$AC$3)-(AG15-1024)*SIN(EchelleFPAparam!$AC$3)*EchelleFPAparam!$C$3/EchelleFPAparam!$E$3))</f>
        <v>1734.8239053694565</v>
      </c>
      <c r="CP15" s="26">
        <f>(EchelleFPAparam!$S$3/($U15+C$53)*COS((AH15-EchelleFPAparam!$AE11)*EchelleFPAparam!$C$3/EchelleFPAparam!$E$3))*(SIN('Standard Settings'!$F10)+SIN('Standard Settings'!$F10+EchelleFPAparam!$M$3+(EchelleFPAparam!$F$3*EchelleFPAparam!$B$6)*COS(EchelleFPAparam!$AC$3)-(AH15-1024)*SIN(EchelleFPAparam!$AC$3)*EchelleFPAparam!$C$3/EchelleFPAparam!$E$3))</f>
        <v>1682.3610423458983</v>
      </c>
      <c r="CQ15" s="26">
        <f>(EchelleFPAparam!$S$3/($U15+D$53)*COS((AI15-EchelleFPAparam!$AE11)*EchelleFPAparam!$C$3/EchelleFPAparam!$E$3))*(SIN('Standard Settings'!$F10)+SIN('Standard Settings'!$F10+EchelleFPAparam!$M$3+(EchelleFPAparam!$F$3*EchelleFPAparam!$B$6)*COS(EchelleFPAparam!$AC$3)-(AI15-1024)*SIN(EchelleFPAparam!$AC$3)*EchelleFPAparam!$C$3/EchelleFPAparam!$E$3))</f>
        <v>1632.96035663461</v>
      </c>
      <c r="CR15" s="26">
        <f>(EchelleFPAparam!$S$3/($U15+E$53)*COS((AJ15-EchelleFPAparam!$AE11)*EchelleFPAparam!$C$3/EchelleFPAparam!$E$3))*(SIN('Standard Settings'!$F10)+SIN('Standard Settings'!$F10+EchelleFPAparam!$M$3+(EchelleFPAparam!$F$3*EchelleFPAparam!$B$6)*COS(EchelleFPAparam!$AC$3)-(AJ15-1024)*SIN(EchelleFPAparam!$AC$3)*EchelleFPAparam!$C$3/EchelleFPAparam!$E$3))</f>
        <v>1586.3633029468681</v>
      </c>
      <c r="CS15" s="26">
        <f>(EchelleFPAparam!$S$3/($U15+F$53)*COS((AK15-EchelleFPAparam!$AE11)*EchelleFPAparam!$C$3/EchelleFPAparam!$E$3))*(SIN('Standard Settings'!$F10)+SIN('Standard Settings'!$F10+EchelleFPAparam!$M$3+(EchelleFPAparam!$F$3*EchelleFPAparam!$B$6)*COS(EchelleFPAparam!$AC$3)-(AK15-1024)*SIN(EchelleFPAparam!$AC$3)*EchelleFPAparam!$C$3/EchelleFPAparam!$E$3))</f>
        <v>1542.3389284007073</v>
      </c>
      <c r="CT15" s="26">
        <f>(EchelleFPAparam!$S$3/($U15+G$53)*COS((AL15-EchelleFPAparam!$AE11)*EchelleFPAparam!$C$3/EchelleFPAparam!$E$3))*(SIN('Standard Settings'!$F10)+SIN('Standard Settings'!$F10+EchelleFPAparam!$M$3+(EchelleFPAparam!$F$3*EchelleFPAparam!$B$6)*COS(EchelleFPAparam!$AC$3)-(AL15-1024)*SIN(EchelleFPAparam!$AC$3)*EchelleFPAparam!$C$3/EchelleFPAparam!$E$3))</f>
        <v>1500.6812271664194</v>
      </c>
      <c r="CU15" s="26">
        <f>(EchelleFPAparam!$S$3/($U15+H$53)*COS((AM15-EchelleFPAparam!$AE11)*EchelleFPAparam!$C$3/EchelleFPAparam!$E$3))*(SIN('Standard Settings'!$F10)+SIN('Standard Settings'!$F10+EchelleFPAparam!$M$3+(EchelleFPAparam!$F$3*EchelleFPAparam!$B$6)*COS(EchelleFPAparam!$AC$3)-(AM15-1024)*SIN(EchelleFPAparam!$AC$3)*EchelleFPAparam!$C$3/EchelleFPAparam!$E$3))</f>
        <v>1461.2052566083314</v>
      </c>
      <c r="CV15" s="26">
        <f>(EchelleFPAparam!$S$3/($U15+I$53)*COS((AN15-EchelleFPAparam!$AE11)*EchelleFPAparam!$C$3/EchelleFPAparam!$E$3))*(SIN('Standard Settings'!$F10)+SIN('Standard Settings'!$F10+EchelleFPAparam!$M$3+(EchelleFPAparam!$F$3*EchelleFPAparam!$B$6)*COS(EchelleFPAparam!$AC$3)-(AN15-1024)*SIN(EchelleFPAparam!$AC$3)*EchelleFPAparam!$C$3/EchelleFPAparam!$E$3))</f>
        <v>1423.744579058628</v>
      </c>
      <c r="CW15" s="26">
        <f>(EchelleFPAparam!$S$3/($U15+J$53)*COS((AO15-EchelleFPAparam!$AE11)*EchelleFPAparam!$C$3/EchelleFPAparam!$E$3))*(SIN('Standard Settings'!$F10)+SIN('Standard Settings'!$F10+EchelleFPAparam!$M$3+(EchelleFPAparam!$F$3*EchelleFPAparam!$B$6)*COS(EchelleFPAparam!$AC$3)-(AO15-1024)*SIN(EchelleFPAparam!$AC$3)*EchelleFPAparam!$C$3/EchelleFPAparam!$E$3))</f>
        <v>1387.666163916645</v>
      </c>
      <c r="CX15" s="26">
        <f>(EchelleFPAparam!$S$3/($U15+K$53)*COS((AP15-EchelleFPAparam!$AE11)*EchelleFPAparam!$C$3/EchelleFPAparam!$E$3))*(SIN('Standard Settings'!$F10)+SIN('Standard Settings'!$F10+EchelleFPAparam!$M$3+(EchelleFPAparam!$F$3*EchelleFPAparam!$B$6)*COS(EchelleFPAparam!$AC$3)-(AP15-1024)*SIN(EchelleFPAparam!$AC$3)*EchelleFPAparam!$C$3/EchelleFPAparam!$E$3))</f>
        <v>1353.8206477235562</v>
      </c>
      <c r="CY15" s="26">
        <f>(EchelleFPAparam!$S$3/($U15+B$53)*COS((AG15-EchelleFPAparam!$AE11)*EchelleFPAparam!$C$3/EchelleFPAparam!$E$3))*(SIN('Standard Settings'!$F10)+SIN('Standard Settings'!$F10+EchelleFPAparam!$M$3+EchelleFPAparam!$G$3*EchelleFPAparam!$B$6*COS(EchelleFPAparam!$AC$3)-(AG15-1024)*SIN(EchelleFPAparam!$AC$3)*EchelleFPAparam!$C$3/EchelleFPAparam!$E$3))</f>
        <v>1747.0033769242439</v>
      </c>
      <c r="CZ15" s="26">
        <f>(EchelleFPAparam!$S$3/($U15+C$53)*COS((AH15-EchelleFPAparam!$AE11)*EchelleFPAparam!$C$3/EchelleFPAparam!$E$3))*(SIN('Standard Settings'!$F10)+SIN('Standard Settings'!$F10+EchelleFPAparam!$M$3+EchelleFPAparam!$G$3*EchelleFPAparam!$B$6*COS(EchelleFPAparam!$AC$3)-(AH15-1024)*SIN(EchelleFPAparam!$AC$3)*EchelleFPAparam!$C$3/EchelleFPAparam!$E$3))</f>
        <v>1694.1702636218827</v>
      </c>
      <c r="DA15" s="26">
        <f>(EchelleFPAparam!$S$3/($U15+D$53)*COS((AI15-EchelleFPAparam!$AE11)*EchelleFPAparam!$C$3/EchelleFPAparam!$E$3))*(SIN('Standard Settings'!$F10)+SIN('Standard Settings'!$F10+EchelleFPAparam!$M$3+EchelleFPAparam!$G$3*EchelleFPAparam!$B$6*COS(EchelleFPAparam!$AC$3)-(AI15-1024)*SIN(EchelleFPAparam!$AC$3)*EchelleFPAparam!$C$3/EchelleFPAparam!$E$3))</f>
        <v>1644.4210620343038</v>
      </c>
      <c r="DB15" s="26">
        <f>(EchelleFPAparam!$S$3/($U15+E$53)*COS((AJ15-EchelleFPAparam!$AE11)*EchelleFPAparam!$C$3/EchelleFPAparam!$E$3))*(SIN('Standard Settings'!$F10)+SIN('Standard Settings'!$F10+EchelleFPAparam!$M$3+EchelleFPAparam!$G$3*EchelleFPAparam!$B$6*COS(EchelleFPAparam!$AC$3)-(AJ15-1024)*SIN(EchelleFPAparam!$AC$3)*EchelleFPAparam!$C$3/EchelleFPAparam!$E$3))</f>
        <v>1597.4953741242132</v>
      </c>
      <c r="DC15" s="26">
        <f>(EchelleFPAparam!$S$3/($U15+F$53)*COS((AK15-EchelleFPAparam!$AE11)*EchelleFPAparam!$C$3/EchelleFPAparam!$E$3))*(SIN('Standard Settings'!$F10)+SIN('Standard Settings'!$F10+EchelleFPAparam!$M$3+EchelleFPAparam!$G$3*EchelleFPAparam!$B$6*COS(EchelleFPAparam!$AC$3)-(AK15-1024)*SIN(EchelleFPAparam!$AC$3)*EchelleFPAparam!$C$3/EchelleFPAparam!$E$3))</f>
        <v>1553.160606581969</v>
      </c>
      <c r="DD15" s="26">
        <f>(EchelleFPAparam!$S$3/($U15+G$53)*COS((AL15-EchelleFPAparam!$AE11)*EchelleFPAparam!$C$3/EchelleFPAparam!$E$3))*(SIN('Standard Settings'!$F10)+SIN('Standard Settings'!$F10+EchelleFPAparam!$M$3+EchelleFPAparam!$G$3*EchelleFPAparam!$B$6*COS(EchelleFPAparam!$AC$3)-(AL15-1024)*SIN(EchelleFPAparam!$AC$3)*EchelleFPAparam!$C$3/EchelleFPAparam!$E$3))</f>
        <v>1511.2092770832776</v>
      </c>
      <c r="DE15" s="26">
        <f>(EchelleFPAparam!$S$3/($U15+H$53)*COS((AM15-EchelleFPAparam!$AE11)*EchelleFPAparam!$C$3/EchelleFPAparam!$E$3))*(SIN('Standard Settings'!$F10)+SIN('Standard Settings'!$F10+EchelleFPAparam!$M$3+EchelleFPAparam!$G$3*EchelleFPAparam!$B$6*COS(EchelleFPAparam!$AC$3)-(AM15-1024)*SIN(EchelleFPAparam!$AC$3)*EchelleFPAparam!$C$3/EchelleFPAparam!$E$3))</f>
        <v>1471.4551202087396</v>
      </c>
      <c r="DF15" s="26">
        <f>(EchelleFPAparam!$S$3/($U15+I$53)*COS((AN15-EchelleFPAparam!$AE11)*EchelleFPAparam!$C$3/EchelleFPAparam!$E$3))*(SIN('Standard Settings'!$F10)+SIN('Standard Settings'!$F10+EchelleFPAparam!$M$3+EchelleFPAparam!$G$3*EchelleFPAparam!$B$6*COS(EchelleFPAparam!$AC$3)-(AN15-1024)*SIN(EchelleFPAparam!$AC$3)*EchelleFPAparam!$C$3/EchelleFPAparam!$E$3))</f>
        <v>1433.7305172648173</v>
      </c>
      <c r="DG15" s="26">
        <f>(EchelleFPAparam!$S$3/($U15+J$53)*COS((AO15-EchelleFPAparam!$AE11)*EchelleFPAparam!$C$3/EchelleFPAparam!$E$3))*(SIN('Standard Settings'!$F10)+SIN('Standard Settings'!$F10+EchelleFPAparam!$M$3+EchelleFPAparam!$G$3*EchelleFPAparam!$B$6*COS(EchelleFPAparam!$AC$3)-(AO15-1024)*SIN(EchelleFPAparam!$AC$3)*EchelleFPAparam!$C$3/EchelleFPAparam!$E$3))</f>
        <v>1397.411162051455</v>
      </c>
      <c r="DH15" s="26">
        <f>(EchelleFPAparam!$S$3/($U15+K$53)*COS((AP15-EchelleFPAparam!$AE11)*EchelleFPAparam!$C$3/EchelleFPAparam!$E$3))*(SIN('Standard Settings'!$F10)+SIN('Standard Settings'!$F10+EchelleFPAparam!$M$3+EchelleFPAparam!$G$3*EchelleFPAparam!$B$6*COS(EchelleFPAparam!$AC$3)-(AP15-1024)*SIN(EchelleFPAparam!$AC$3)*EchelleFPAparam!$C$3/EchelleFPAparam!$E$3))</f>
        <v>1363.3279629770291</v>
      </c>
      <c r="DI15" s="26">
        <f>(EchelleFPAparam!$S$3/($U15+B$53)*COS((AQ15-EchelleFPAparam!$AE11)*EchelleFPAparam!$C$3/EchelleFPAparam!$E$3))*(SIN('Standard Settings'!$F10)+SIN('Standard Settings'!$F10+EchelleFPAparam!$M$3+EchelleFPAparam!$H$3*EchelleFPAparam!$B$6*COS(EchelleFPAparam!$AC$3)-(AQ15-1024)*SIN(EchelleFPAparam!$AC$3)*EchelleFPAparam!$C$3/EchelleFPAparam!$E$3))</f>
        <v>1747.8350442028793</v>
      </c>
      <c r="DJ15" s="26">
        <f>(EchelleFPAparam!$S$3/($U15+C$53)*COS((AR15-EchelleFPAparam!$AE11)*EchelleFPAparam!$C$3/EchelleFPAparam!$E$3))*(SIN('Standard Settings'!$F10)+SIN('Standard Settings'!$F10+EchelleFPAparam!$M$3+EchelleFPAparam!$H$3*EchelleFPAparam!$B$6*COS(EchelleFPAparam!$AC$3)-(AR15-1024)*SIN(EchelleFPAparam!$AC$3)*EchelleFPAparam!$C$3/EchelleFPAparam!$E$3))</f>
        <v>1694.9783524649474</v>
      </c>
      <c r="DK15" s="26">
        <f>(EchelleFPAparam!$S$3/($U15+D$53)*COS((AS15-EchelleFPAparam!$AE11)*EchelleFPAparam!$C$3/EchelleFPAparam!$E$3))*(SIN('Standard Settings'!$F10)+SIN('Standard Settings'!$F10+EchelleFPAparam!$M$3+EchelleFPAparam!$H$3*EchelleFPAparam!$B$6*COS(EchelleFPAparam!$AC$3)-(AS15-1024)*SIN(EchelleFPAparam!$AC$3)*EchelleFPAparam!$C$3/EchelleFPAparam!$E$3))</f>
        <v>1645.2067804826522</v>
      </c>
      <c r="DL15" s="26">
        <f>(EchelleFPAparam!$S$3/($U15+E$53)*COS((AT15-EchelleFPAparam!$AE11)*EchelleFPAparam!$C$3/EchelleFPAparam!$E$3))*(SIN('Standard Settings'!$F10)+SIN('Standard Settings'!$F10+EchelleFPAparam!$M$3+EchelleFPAparam!$H$3*EchelleFPAparam!$B$6*COS(EchelleFPAparam!$AC$3)-(AT15-1024)*SIN(EchelleFPAparam!$AC$3)*EchelleFPAparam!$C$3/EchelleFPAparam!$E$3))</f>
        <v>1598.2594283135788</v>
      </c>
      <c r="DM15" s="26">
        <f>(EchelleFPAparam!$S$3/($U15+F$53)*COS((AU15-EchelleFPAparam!$AE11)*EchelleFPAparam!$C$3/EchelleFPAparam!$E$3))*(SIN('Standard Settings'!$F10)+SIN('Standard Settings'!$F10+EchelleFPAparam!$M$3+EchelleFPAparam!$H$3*EchelleFPAparam!$B$6*COS(EchelleFPAparam!$AC$3)-(AU15-1024)*SIN(EchelleFPAparam!$AC$3)*EchelleFPAparam!$C$3/EchelleFPAparam!$E$3))</f>
        <v>1553.9041052780265</v>
      </c>
      <c r="DN15" s="26">
        <f>(EchelleFPAparam!$S$3/($U15+G$53)*COS((AV15-EchelleFPAparam!$AE11)*EchelleFPAparam!$C$3/EchelleFPAparam!$E$3))*(SIN('Standard Settings'!$F10)+SIN('Standard Settings'!$F10+EchelleFPAparam!$M$3+EchelleFPAparam!$H$3*EchelleFPAparam!$B$6*COS(EchelleFPAparam!$AC$3)-(AV15-1024)*SIN(EchelleFPAparam!$AC$3)*EchelleFPAparam!$C$3/EchelleFPAparam!$E$3))</f>
        <v>1511.9329897819082</v>
      </c>
      <c r="DO15" s="26">
        <f>(EchelleFPAparam!$S$3/($U15+H$53)*COS((AW15-EchelleFPAparam!$AE11)*EchelleFPAparam!$C$3/EchelleFPAparam!$E$3))*(SIN('Standard Settings'!$F10)+SIN('Standard Settings'!$F10+EchelleFPAparam!$M$3+EchelleFPAparam!$H$3*EchelleFPAparam!$B$6*COS(EchelleFPAparam!$AC$3)-(AW15-1024)*SIN(EchelleFPAparam!$AC$3)*EchelleFPAparam!$C$3/EchelleFPAparam!$E$3))</f>
        <v>1472.1600458896582</v>
      </c>
      <c r="DP15" s="26">
        <f>(EchelleFPAparam!$S$3/($U15+I$53)*COS((AX15-EchelleFPAparam!$AE11)*EchelleFPAparam!$C$3/EchelleFPAparam!$E$3))*(SIN('Standard Settings'!$F10)+SIN('Standard Settings'!$F10+EchelleFPAparam!$M$3+EchelleFPAparam!$H$3*EchelleFPAparam!$B$6*COS(EchelleFPAparam!$AC$3)-(AX15-1024)*SIN(EchelleFPAparam!$AC$3)*EchelleFPAparam!$C$3/EchelleFPAparam!$E$3))</f>
        <v>1434.4174648313046</v>
      </c>
      <c r="DQ15" s="26">
        <f>(EchelleFPAparam!$S$3/($U15+J$53)*COS((AY15-EchelleFPAparam!$AE11)*EchelleFPAparam!$C$3/EchelleFPAparam!$E$3))*(SIN('Standard Settings'!$F10)+SIN('Standard Settings'!$F10+EchelleFPAparam!$M$3+EchelleFPAparam!$H$3*EchelleFPAparam!$B$6*COS(EchelleFPAparam!$AC$3)-(AY15-1024)*SIN(EchelleFPAparam!$AC$3)*EchelleFPAparam!$C$3/EchelleFPAparam!$E$3))</f>
        <v>1398.0815571243693</v>
      </c>
      <c r="DR15" s="26">
        <f>(EchelleFPAparam!$S$3/($U15+K$53)*COS((AZ15-EchelleFPAparam!$AE11)*EchelleFPAparam!$C$3/EchelleFPAparam!$E$3))*(SIN('Standard Settings'!$F10)+SIN('Standard Settings'!$F10+EchelleFPAparam!$M$3+EchelleFPAparam!$H$3*EchelleFPAparam!$B$6*COS(EchelleFPAparam!$AC$3)-(AZ15-1024)*SIN(EchelleFPAparam!$AC$3)*EchelleFPAparam!$C$3/EchelleFPAparam!$E$3))</f>
        <v>1363.9820069506043</v>
      </c>
      <c r="DS15" s="26">
        <f>(EchelleFPAparam!$S$3/($U15+B$53)*COS((AQ15-EchelleFPAparam!$AE11)*EchelleFPAparam!$C$3/EchelleFPAparam!$E$3))*(SIN('Standard Settings'!$F10)+SIN('Standard Settings'!$F10+EchelleFPAparam!$M$3+EchelleFPAparam!$I$3*EchelleFPAparam!$B$6*COS(EchelleFPAparam!$AC$3)-(AQ15-1024)*SIN(EchelleFPAparam!$AC$3)*EchelleFPAparam!$C$3/EchelleFPAparam!$E$3))</f>
        <v>1759.4580311729233</v>
      </c>
      <c r="DT15" s="26">
        <f>(EchelleFPAparam!$S$3/($U15+C$53)*COS((AR15-EchelleFPAparam!$AE11)*EchelleFPAparam!$C$3/EchelleFPAparam!$E$3))*(SIN('Standard Settings'!$F10)+SIN('Standard Settings'!$F10+EchelleFPAparam!$M$3+EchelleFPAparam!$I$3*EchelleFPAparam!$B$6*COS(EchelleFPAparam!$AC$3)-(AR15-1024)*SIN(EchelleFPAparam!$AC$3)*EchelleFPAparam!$C$3/EchelleFPAparam!$E$3))</f>
        <v>1706.2479034084449</v>
      </c>
      <c r="DU15" s="26">
        <f>(EchelleFPAparam!$S$3/($U15+D$53)*COS((AS15-EchelleFPAparam!$AE11)*EchelleFPAparam!$C$3/EchelleFPAparam!$E$3))*(SIN('Standard Settings'!$F10)+SIN('Standard Settings'!$F10+EchelleFPAparam!$M$3+EchelleFPAparam!$I$3*EchelleFPAparam!$B$6*COS(EchelleFPAparam!$AC$3)-(AS15-1024)*SIN(EchelleFPAparam!$AC$3)*EchelleFPAparam!$C$3/EchelleFPAparam!$E$3))</f>
        <v>1656.1436444604271</v>
      </c>
      <c r="DV15" s="26">
        <f>(EchelleFPAparam!$S$3/($U15+E$53)*COS((AT15-EchelleFPAparam!$AE11)*EchelleFPAparam!$C$3/EchelleFPAparam!$E$3))*(SIN('Standard Settings'!$F10)+SIN('Standard Settings'!$F10+EchelleFPAparam!$M$3+EchelleFPAparam!$I$3*EchelleFPAparam!$B$6*COS(EchelleFPAparam!$AC$3)-(AT15-1024)*SIN(EchelleFPAparam!$AC$3)*EchelleFPAparam!$C$3/EchelleFPAparam!$E$3))</f>
        <v>1608.8825926699735</v>
      </c>
      <c r="DW15" s="26">
        <f>(EchelleFPAparam!$S$3/($U15+F$53)*COS((AU15-EchelleFPAparam!$AE11)*EchelleFPAparam!$C$3/EchelleFPAparam!$E$3))*(SIN('Standard Settings'!$F10)+SIN('Standard Settings'!$F10+EchelleFPAparam!$M$3+EchelleFPAparam!$I$3*EchelleFPAparam!$B$6*COS(EchelleFPAparam!$AC$3)-(AU15-1024)*SIN(EchelleFPAparam!$AC$3)*EchelleFPAparam!$C$3/EchelleFPAparam!$E$3))</f>
        <v>1564.230982750357</v>
      </c>
      <c r="DX15" s="26">
        <f>(EchelleFPAparam!$S$3/($U15+G$53)*COS((AV15-EchelleFPAparam!$AE11)*EchelleFPAparam!$C$3/EchelleFPAparam!$E$3))*(SIN('Standard Settings'!$F10)+SIN('Standard Settings'!$F10+EchelleFPAparam!$M$3+EchelleFPAparam!$I$3*EchelleFPAparam!$B$6*COS(EchelleFPAparam!$AC$3)-(AV15-1024)*SIN(EchelleFPAparam!$AC$3)*EchelleFPAparam!$C$3/EchelleFPAparam!$E$3))</f>
        <v>1521.9795925345363</v>
      </c>
      <c r="DY15" s="26">
        <f>(EchelleFPAparam!$S$3/($U15+H$53)*COS((AW15-EchelleFPAparam!$AE11)*EchelleFPAparam!$C$3/EchelleFPAparam!$E$3))*(SIN('Standard Settings'!$F10)+SIN('Standard Settings'!$F10+EchelleFPAparam!$M$3+EchelleFPAparam!$I$3*EchelleFPAparam!$B$6*COS(EchelleFPAparam!$AC$3)-(AW15-1024)*SIN(EchelleFPAparam!$AC$3)*EchelleFPAparam!$C$3/EchelleFPAparam!$E$3))</f>
        <v>1481.9411107525223</v>
      </c>
      <c r="DZ15" s="26">
        <f>(EchelleFPAparam!$S$3/($U15+I$53)*COS((AX15-EchelleFPAparam!$AE11)*EchelleFPAparam!$C$3/EchelleFPAparam!$E$3))*(SIN('Standard Settings'!$F10)+SIN('Standard Settings'!$F10+EchelleFPAparam!$M$3+EchelleFPAparam!$I$3*EchelleFPAparam!$B$6*COS(EchelleFPAparam!$AC$3)-(AX15-1024)*SIN(EchelleFPAparam!$AC$3)*EchelleFPAparam!$C$3/EchelleFPAparam!$E$3))</f>
        <v>1443.946594786463</v>
      </c>
      <c r="EA15" s="26">
        <f>(EchelleFPAparam!$S$3/($U15+J$53)*COS((AY15-EchelleFPAparam!$AE11)*EchelleFPAparam!$C$3/EchelleFPAparam!$E$3))*(SIN('Standard Settings'!$F10)+SIN('Standard Settings'!$F10+EchelleFPAparam!$M$3+EchelleFPAparam!$I$3*EchelleFPAparam!$B$6*COS(EchelleFPAparam!$AC$3)-(AY15-1024)*SIN(EchelleFPAparam!$AC$3)*EchelleFPAparam!$C$3/EchelleFPAparam!$E$3))</f>
        <v>1407.3813976078186</v>
      </c>
      <c r="EB15" s="26">
        <f>(EchelleFPAparam!$S$3/($U15+K$53)*COS((AZ15-EchelleFPAparam!$AE11)*EchelleFPAparam!$C$3/EchelleFPAparam!$E$3))*(SIN('Standard Settings'!$F10)+SIN('Standard Settings'!$F10+EchelleFPAparam!$M$3+EchelleFPAparam!$I$3*EchelleFPAparam!$B$6*COS(EchelleFPAparam!$AC$3)-(AZ15-1024)*SIN(EchelleFPAparam!$AC$3)*EchelleFPAparam!$C$3/EchelleFPAparam!$E$3))</f>
        <v>1373.0550220564085</v>
      </c>
      <c r="EC15" s="26">
        <f>(EchelleFPAparam!$S$3/($U15+B$53)*COS((BA15-EchelleFPAparam!$AE11)*EchelleFPAparam!$C$3/EchelleFPAparam!$E$3))*(SIN('Standard Settings'!$F10)+SIN('Standard Settings'!$F10+EchelleFPAparam!$M$3+EchelleFPAparam!$J$3*EchelleFPAparam!$B$6*COS(EchelleFPAparam!$AC$3)-(BA15-1024)*SIN(EchelleFPAparam!$AC$3)*EchelleFPAparam!$C$3/EchelleFPAparam!$E$3))</f>
        <v>1760.2736208369358</v>
      </c>
      <c r="ED15" s="26">
        <f>(EchelleFPAparam!$S$3/($U15+C$53)*COS((BB15-EchelleFPAparam!$AE11)*EchelleFPAparam!$C$3/EchelleFPAparam!$E$3))*(SIN('Standard Settings'!$F10)+SIN('Standard Settings'!$F10+EchelleFPAparam!$M$3+EchelleFPAparam!$J$3*EchelleFPAparam!$B$6*COS(EchelleFPAparam!$AC$3)-(BB15-1024)*SIN(EchelleFPAparam!$AC$3)*EchelleFPAparam!$C$3/EchelleFPAparam!$E$3))</f>
        <v>1707.0404621523392</v>
      </c>
      <c r="EE15" s="26">
        <f>(EchelleFPAparam!$S$3/($U15+D$53)*COS((BC15-EchelleFPAparam!$AE11)*EchelleFPAparam!$C$3/EchelleFPAparam!$E$3))*(SIN('Standard Settings'!$F10)+SIN('Standard Settings'!$F10+EchelleFPAparam!$M$3+EchelleFPAparam!$J$3*EchelleFPAparam!$B$6*COS(EchelleFPAparam!$AC$3)-(BC15-1024)*SIN(EchelleFPAparam!$AC$3)*EchelleFPAparam!$C$3/EchelleFPAparam!$E$3))</f>
        <v>1656.9140525055386</v>
      </c>
      <c r="EF15" s="26">
        <f>(EchelleFPAparam!$S$3/($U15+E$53)*COS((BD15-EchelleFPAparam!$AE11)*EchelleFPAparam!$C$3/EchelleFPAparam!$E$3))*(SIN('Standard Settings'!$F10)+SIN('Standard Settings'!$F10+EchelleFPAparam!$M$3+EchelleFPAparam!$J$3*EchelleFPAparam!$B$6*COS(EchelleFPAparam!$AC$3)-(BD15-1024)*SIN(EchelleFPAparam!$AC$3)*EchelleFPAparam!$C$3/EchelleFPAparam!$E$3))</f>
        <v>1609.6319616525857</v>
      </c>
      <c r="EG15" s="26">
        <f>(EchelleFPAparam!$S$3/($U15+F$53)*COS((BE15-EchelleFPAparam!$AE11)*EchelleFPAparam!$C$3/EchelleFPAparam!$E$3))*(SIN('Standard Settings'!$F10)+SIN('Standard Settings'!$F10+EchelleFPAparam!$M$3+EchelleFPAparam!$J$3*EchelleFPAparam!$B$6*COS(EchelleFPAparam!$AC$3)-(BE15-1024)*SIN(EchelleFPAparam!$AC$3)*EchelleFPAparam!$C$3/EchelleFPAparam!$E$3))</f>
        <v>1564.9601676693378</v>
      </c>
      <c r="EH15" s="26">
        <f>(EchelleFPAparam!$S$3/($U15+G$53)*COS((BF15-EchelleFPAparam!$AE11)*EchelleFPAparam!$C$3/EchelleFPAparam!$E$3))*(SIN('Standard Settings'!$F10)+SIN('Standard Settings'!$F10+EchelleFPAparam!$M$3+EchelleFPAparam!$J$3*EchelleFPAparam!$B$6*COS(EchelleFPAparam!$AC$3)-(BF15-1024)*SIN(EchelleFPAparam!$AC$3)*EchelleFPAparam!$C$3/EchelleFPAparam!$E$3))</f>
        <v>1522.6894239895473</v>
      </c>
      <c r="EI15" s="26">
        <f>(EchelleFPAparam!$S$3/($U15+H$53)*COS((BG15-EchelleFPAparam!$AE11)*EchelleFPAparam!$C$3/EchelleFPAparam!$E$3))*(SIN('Standard Settings'!$F10)+SIN('Standard Settings'!$F10+EchelleFPAparam!$M$3+EchelleFPAparam!$J$3*EchelleFPAparam!$B$6*COS(EchelleFPAparam!$AC$3)-(BG15-1024)*SIN(EchelleFPAparam!$AC$3)*EchelleFPAparam!$C$3/EchelleFPAparam!$E$3))</f>
        <v>1482.6322872823775</v>
      </c>
      <c r="EJ15" s="26">
        <f>(EchelleFPAparam!$S$3/($U15+I$53)*COS((BH15-EchelleFPAparam!$AE11)*EchelleFPAparam!$C$3/EchelleFPAparam!$E$3))*(SIN('Standard Settings'!$F10)+SIN('Standard Settings'!$F10+EchelleFPAparam!$M$3+EchelleFPAparam!$J$3*EchelleFPAparam!$B$6*COS(EchelleFPAparam!$AC$3)-(BH15-1024)*SIN(EchelleFPAparam!$AC$3)*EchelleFPAparam!$C$3/EchelleFPAparam!$E$3))</f>
        <v>1444.6200352073904</v>
      </c>
      <c r="EK15" s="26">
        <f>(EchelleFPAparam!$S$3/($U15+J$53)*COS((BI15-EchelleFPAparam!$AE11)*EchelleFPAparam!$C$3/EchelleFPAparam!$E$3))*(SIN('Standard Settings'!$F10)+SIN('Standard Settings'!$F10+EchelleFPAparam!$M$3+EchelleFPAparam!$J$3*EchelleFPAparam!$B$6*COS(EchelleFPAparam!$AC$3)-(BI15-1024)*SIN(EchelleFPAparam!$AC$3)*EchelleFPAparam!$C$3/EchelleFPAparam!$E$3))</f>
        <v>1408.0386576469755</v>
      </c>
      <c r="EL15" s="26">
        <f>(EchelleFPAparam!$S$3/($U15+K$53)*COS((BJ15-EchelleFPAparam!$AE11)*EchelleFPAparam!$C$3/EchelleFPAparam!$E$3))*(SIN('Standard Settings'!$F10)+SIN('Standard Settings'!$F10+EchelleFPAparam!$M$3+EchelleFPAparam!$J$3*EchelleFPAparam!$B$6*COS(EchelleFPAparam!$AC$3)-(BJ15-1024)*SIN(EchelleFPAparam!$AC$3)*EchelleFPAparam!$C$3/EchelleFPAparam!$E$3))</f>
        <v>1373.6962513629028</v>
      </c>
      <c r="EM15" s="26">
        <f>(EchelleFPAparam!$S$3/($U15+B$53)*COS((BA15-EchelleFPAparam!$AE11)*EchelleFPAparam!$C$3/EchelleFPAparam!$E$3))*(SIN('Standard Settings'!$F10)+SIN('Standard Settings'!$F10+EchelleFPAparam!$M$3+EchelleFPAparam!$K$3*EchelleFPAparam!$B$6*COS(EchelleFPAparam!$AC$3)-(BA15-1024)*SIN(EchelleFPAparam!$AC$3)*EchelleFPAparam!$C$3/EchelleFPAparam!$E$3))</f>
        <v>1771.330974065678</v>
      </c>
      <c r="EN15" s="26">
        <f>(EchelleFPAparam!$S$3/($U15+C$53)*COS((BB15-EchelleFPAparam!$AE11)*EchelleFPAparam!$C$3/EchelleFPAparam!$E$3))*(SIN('Standard Settings'!$F10)+SIN('Standard Settings'!$F10+EchelleFPAparam!$M$3+EchelleFPAparam!$K$3*EchelleFPAparam!$B$6*COS(EchelleFPAparam!$AC$3)-(BB15-1024)*SIN(EchelleFPAparam!$AC$3)*EchelleFPAparam!$C$3/EchelleFPAparam!$E$3))</f>
        <v>1717.7614685710273</v>
      </c>
      <c r="EO15" s="26">
        <f>(EchelleFPAparam!$S$3/($U15+D$53)*COS((BC15-EchelleFPAparam!$AE11)*EchelleFPAparam!$C$3/EchelleFPAparam!$E$3))*(SIN('Standard Settings'!$F10)+SIN('Standard Settings'!$F10+EchelleFPAparam!$M$3+EchelleFPAparam!$K$3*EchelleFPAparam!$B$6*COS(EchelleFPAparam!$AC$3)-(BC15-1024)*SIN(EchelleFPAparam!$AC$3)*EchelleFPAparam!$C$3/EchelleFPAparam!$E$3))</f>
        <v>1667.3184641906596</v>
      </c>
      <c r="EP15" s="26">
        <f>(EchelleFPAparam!$S$3/($U15+E$53)*COS((BD15-EchelleFPAparam!$AE11)*EchelleFPAparam!$C$3/EchelleFPAparam!$E$3))*(SIN('Standard Settings'!$F10)+SIN('Standard Settings'!$F10+EchelleFPAparam!$M$3+EchelleFPAparam!$K$3*EchelleFPAparam!$B$6*COS(EchelleFPAparam!$AC$3)-(BD15-1024)*SIN(EchelleFPAparam!$AC$3)*EchelleFPAparam!$C$3/EchelleFPAparam!$E$3))</f>
        <v>1619.7378487265612</v>
      </c>
      <c r="EQ15" s="26">
        <f>(EchelleFPAparam!$S$3/($U15+F$53)*COS((BE15-EchelleFPAparam!$AE11)*EchelleFPAparam!$C$3/EchelleFPAparam!$E$3))*(SIN('Standard Settings'!$F10)+SIN('Standard Settings'!$F10+EchelleFPAparam!$M$3+EchelleFPAparam!$K$3*EchelleFPAparam!$B$6*COS(EchelleFPAparam!$AC$3)-(BE15-1024)*SIN(EchelleFPAparam!$AC$3)*EchelleFPAparam!$C$3/EchelleFPAparam!$E$3))</f>
        <v>1574.7841041150666</v>
      </c>
      <c r="ER15" s="26">
        <f>(EchelleFPAparam!$S$3/($U15+G$53)*COS((BF15-EchelleFPAparam!$AE11)*EchelleFPAparam!$C$3/EchelleFPAparam!$E$3))*(SIN('Standard Settings'!$F10)+SIN('Standard Settings'!$F10+EchelleFPAparam!$M$3+EchelleFPAparam!$K$3*EchelleFPAparam!$B$6*COS(EchelleFPAparam!$AC$3)-(BF15-1024)*SIN(EchelleFPAparam!$AC$3)*EchelleFPAparam!$C$3/EchelleFPAparam!$E$3))</f>
        <v>1532.2466502111852</v>
      </c>
      <c r="ES15" s="26">
        <f>(EchelleFPAparam!$S$3/($U15+H$53)*COS((BG15-EchelleFPAparam!$AE11)*EchelleFPAparam!$C$3/EchelleFPAparam!$E$3))*(SIN('Standard Settings'!$F10)+SIN('Standard Settings'!$F10+EchelleFPAparam!$M$3+EchelleFPAparam!$K$3*EchelleFPAparam!$B$6*COS(EchelleFPAparam!$AC$3)-(BG15-1024)*SIN(EchelleFPAparam!$AC$3)*EchelleFPAparam!$C$3/EchelleFPAparam!$E$3))</f>
        <v>1491.9368403825063</v>
      </c>
      <c r="ET15" s="26">
        <f>(EchelleFPAparam!$S$3/($U15+I$53)*COS((BH15-EchelleFPAparam!$AE11)*EchelleFPAparam!$C$3/EchelleFPAparam!$E$3))*(SIN('Standard Settings'!$F10)+SIN('Standard Settings'!$F10+EchelleFPAparam!$M$3+EchelleFPAparam!$K$3*EchelleFPAparam!$B$6*COS(EchelleFPAparam!$AC$3)-(BH15-1024)*SIN(EchelleFPAparam!$AC$3)*EchelleFPAparam!$C$3/EchelleFPAparam!$E$3))</f>
        <v>1453.6848537434898</v>
      </c>
      <c r="EU15" s="26">
        <f>(EchelleFPAparam!$S$3/($U15+J$53)*COS((BI15-EchelleFPAparam!$AE11)*EchelleFPAparam!$C$3/EchelleFPAparam!$E$3))*(SIN('Standard Settings'!$F10)+SIN('Standard Settings'!$F10+EchelleFPAparam!$M$3+EchelleFPAparam!$K$3*EchelleFPAparam!$B$6*COS(EchelleFPAparam!$AC$3)-(BI15-1024)*SIN(EchelleFPAparam!$AC$3)*EchelleFPAparam!$C$3/EchelleFPAparam!$E$3))</f>
        <v>1416.8860191039957</v>
      </c>
      <c r="EV15" s="26">
        <f>(EchelleFPAparam!$S$3/($U15+K$53)*COS((BJ15-EchelleFPAparam!$AE11)*EchelleFPAparam!$C$3/EchelleFPAparam!$E$3))*(SIN('Standard Settings'!$F10)+SIN('Standard Settings'!$F10+EchelleFPAparam!$M$3+EchelleFPAparam!$K$3*EchelleFPAparam!$B$6*COS(EchelleFPAparam!$AC$3)-(BJ15-1024)*SIN(EchelleFPAparam!$AC$3)*EchelleFPAparam!$C$3/EchelleFPAparam!$E$3))</f>
        <v>1382.3278235160935</v>
      </c>
      <c r="EW15" s="60">
        <f t="shared" si="40"/>
        <v>1423.744579058628</v>
      </c>
      <c r="EX15" s="60">
        <f t="shared" si="21"/>
        <v>1771.330974065678</v>
      </c>
      <c r="EY15" s="90">
        <v>0</v>
      </c>
      <c r="EZ15" s="90">
        <v>0</v>
      </c>
      <c r="FA15" s="50">
        <v>5000</v>
      </c>
      <c r="FB15" s="50">
        <v>5000</v>
      </c>
      <c r="FC15" s="50">
        <v>5000</v>
      </c>
      <c r="FD15" s="50">
        <v>3000</v>
      </c>
      <c r="FE15" s="95">
        <v>100</v>
      </c>
      <c r="FF15" s="50">
        <v>5000</v>
      </c>
      <c r="FG15" s="50">
        <v>1000</v>
      </c>
      <c r="FH15" s="50">
        <f t="shared" si="27"/>
        <v>1250</v>
      </c>
      <c r="FI15" s="50">
        <f t="shared" si="28"/>
        <v>1250</v>
      </c>
      <c r="FJ15" s="50">
        <f t="shared" si="29"/>
        <v>750</v>
      </c>
      <c r="FK15" s="95">
        <f t="shared" si="30"/>
        <v>25</v>
      </c>
      <c r="FL15" s="50">
        <f t="shared" si="31"/>
        <v>1250</v>
      </c>
      <c r="FM15" s="50">
        <f t="shared" si="32"/>
        <v>250</v>
      </c>
      <c r="FN15" s="50">
        <v>500</v>
      </c>
      <c r="FO15" s="91">
        <f>1/(F15*EchelleFPAparam!$Q$3)</f>
        <v>-7561.3456872992829</v>
      </c>
      <c r="FP15" s="91">
        <f t="shared" si="23"/>
        <v>-38.127485565759251</v>
      </c>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c r="IB15" s="50"/>
      <c r="IC15" s="50"/>
      <c r="ID15" s="50"/>
      <c r="IE15" s="50"/>
      <c r="IF15" s="50"/>
      <c r="IG15" s="50"/>
      <c r="IH15" s="50"/>
      <c r="II15" s="50"/>
      <c r="IJ15" s="50"/>
      <c r="IK15" s="50"/>
      <c r="IL15" s="50"/>
      <c r="IM15" s="50"/>
      <c r="IN15" s="50"/>
      <c r="IO15" s="50"/>
      <c r="IP15" s="50"/>
      <c r="IQ15" s="50"/>
      <c r="IR15" s="50"/>
      <c r="IS15" s="50"/>
      <c r="IT15" s="50"/>
      <c r="IU15" s="50"/>
      <c r="IV15" s="50"/>
      <c r="IW15" s="50"/>
      <c r="IX15" s="50"/>
      <c r="IY15" s="50"/>
      <c r="IZ15" s="50"/>
      <c r="JA15" s="50"/>
      <c r="JB15" s="50"/>
      <c r="JC15" s="50"/>
      <c r="JD15" s="50"/>
      <c r="JE15" s="50"/>
      <c r="JF15" s="50"/>
      <c r="JG15" s="50"/>
      <c r="JH15" s="50"/>
      <c r="JI15" s="50"/>
      <c r="JJ15" s="50"/>
      <c r="JK15" s="50"/>
      <c r="JL15" s="50"/>
      <c r="JM15" s="50"/>
      <c r="JN15" s="50"/>
      <c r="JO15" s="50"/>
      <c r="JP15" s="50"/>
      <c r="JQ15" s="50"/>
      <c r="JR15" s="50"/>
      <c r="JS15" s="50"/>
      <c r="JT15" s="50"/>
      <c r="JU15" s="50"/>
      <c r="JV15" s="50"/>
      <c r="JW15" s="52">
        <f t="shared" si="24"/>
        <v>2753.5746216295056</v>
      </c>
      <c r="JX15" s="27">
        <f t="shared" si="25"/>
        <v>309192.51166678371</v>
      </c>
      <c r="JY15" s="108">
        <f>JW15*EchelleFPAparam!$Q$3</f>
        <v>-2.6227798271021039E-2</v>
      </c>
    </row>
    <row r="16" spans="1:315" x14ac:dyDescent="0.2">
      <c r="A16" s="53">
        <f t="shared" si="35"/>
        <v>10</v>
      </c>
      <c r="B16" s="97">
        <f t="shared" si="0"/>
        <v>2200.744588620722</v>
      </c>
      <c r="C16" s="27" t="str">
        <f>'Standard Settings'!B11</f>
        <v>K/1/4</v>
      </c>
      <c r="D16" s="27">
        <f>'Standard Settings'!H11</f>
        <v>26</v>
      </c>
      <c r="E16" s="19">
        <f t="shared" si="1"/>
        <v>6.4698648859398133E-3</v>
      </c>
      <c r="F16" s="18">
        <f>((EchelleFPAparam!$S$3/('crmcfgWLEN.txt'!$U16+F$53))*(SIN('Standard Settings'!$F11+0.0005)+SIN('Standard Settings'!$F11+0.0005+EchelleFPAparam!$M$3))-(EchelleFPAparam!$S$3/('crmcfgWLEN.txt'!$U16+F$53))*(SIN('Standard Settings'!$F11-0.0005)+SIN('Standard Settings'!$F11-0.0005+EchelleFPAparam!$M$3)))*1000*EchelleFPAparam!$O$3/180</f>
        <v>17.714311919406342</v>
      </c>
      <c r="G16" s="20" t="str">
        <f>'Standard Settings'!C11</f>
        <v>K</v>
      </c>
      <c r="H16" s="46"/>
      <c r="I16" s="59" t="s">
        <v>362</v>
      </c>
      <c r="J16" s="57"/>
      <c r="K16" s="27" t="str">
        <f>'Standard Settings'!$D11</f>
        <v>HK</v>
      </c>
      <c r="L16" s="46"/>
      <c r="M16" s="12">
        <v>0</v>
      </c>
      <c r="N16" s="12">
        <v>0</v>
      </c>
      <c r="O16" s="27" t="str">
        <f>'Standard Settings'!$D11</f>
        <v>HK</v>
      </c>
      <c r="P16" s="46"/>
      <c r="Q16" s="27">
        <f>'Standard Settings'!$E11</f>
        <v>66.844950000000011</v>
      </c>
      <c r="R16" s="107">
        <f>($Q16-EchelleFPAparam!$R$3)/EchelleFPAparam!$Q$3</f>
        <v>373590.55118110171</v>
      </c>
      <c r="S16" s="21">
        <f>'Standard Settings'!$G11</f>
        <v>23</v>
      </c>
      <c r="T16" s="21">
        <f>'Standard Settings'!$I11</f>
        <v>29</v>
      </c>
      <c r="U16" s="22">
        <f t="shared" si="2"/>
        <v>22</v>
      </c>
      <c r="V16" s="22">
        <f t="shared" si="26"/>
        <v>31</v>
      </c>
      <c r="W16" s="23">
        <f>(EchelleFPAparam!$S$3/('crmcfgWLEN.txt'!$U16+B$53))*(SIN('Standard Settings'!$F11)+SIN('Standard Settings'!$F11+EchelleFPAparam!$M$3))</f>
        <v>2600.879968369944</v>
      </c>
      <c r="X16" s="23">
        <f>(EchelleFPAparam!$S$3/('crmcfgWLEN.txt'!$U16+C$53))*(SIN('Standard Settings'!$F11)+SIN('Standard Settings'!$F11+EchelleFPAparam!$M$3))</f>
        <v>2487.7982306147287</v>
      </c>
      <c r="Y16" s="23">
        <f>(EchelleFPAparam!$S$3/('crmcfgWLEN.txt'!$U16+D$53))*(SIN('Standard Settings'!$F11)+SIN('Standard Settings'!$F11+EchelleFPAparam!$M$3))</f>
        <v>2384.1399710057817</v>
      </c>
      <c r="Z16" s="23">
        <f>(EchelleFPAparam!$S$3/('crmcfgWLEN.txt'!$U16+E$53))*(SIN('Standard Settings'!$F11)+SIN('Standard Settings'!$F11+EchelleFPAparam!$M$3))</f>
        <v>2288.7743721655506</v>
      </c>
      <c r="AA16" s="23">
        <f>(EchelleFPAparam!$S$3/('crmcfgWLEN.txt'!$U16+F$53))*(SIN('Standard Settings'!$F11)+SIN('Standard Settings'!$F11+EchelleFPAparam!$M$3))</f>
        <v>2200.744588620722</v>
      </c>
      <c r="AB16" s="23">
        <f>(EchelleFPAparam!$S$3/('crmcfgWLEN.txt'!$U16+G$53))*(SIN('Standard Settings'!$F11)+SIN('Standard Settings'!$F11+EchelleFPAparam!$M$3))</f>
        <v>2119.2355297829172</v>
      </c>
      <c r="AC16" s="23">
        <f>(EchelleFPAparam!$S$3/('crmcfgWLEN.txt'!$U16+H$53))*(SIN('Standard Settings'!$F11)+SIN('Standard Settings'!$F11+EchelleFPAparam!$M$3))</f>
        <v>2043.5485465763845</v>
      </c>
      <c r="AD16" s="23">
        <f>(EchelleFPAparam!$S$3/('crmcfgWLEN.txt'!$U16+I$53))*(SIN('Standard Settings'!$F11)+SIN('Standard Settings'!$F11+EchelleFPAparam!$M$3))</f>
        <v>1973.0813553151297</v>
      </c>
      <c r="AE16" s="23">
        <f>(EchelleFPAparam!$S$3/('crmcfgWLEN.txt'!$U16+J$53))*(SIN('Standard Settings'!$F11)+SIN('Standard Settings'!$F11+EchelleFPAparam!$M$3))</f>
        <v>1907.3119768046254</v>
      </c>
      <c r="AF16" s="23">
        <f>(EchelleFPAparam!$S$3/('crmcfgWLEN.txt'!$U16+K$53))*(SIN('Standard Settings'!$F11)+SIN('Standard Settings'!$F11+EchelleFPAparam!$M$3))</f>
        <v>1845.7857840044765</v>
      </c>
      <c r="AG16" s="113">
        <v>-100.1</v>
      </c>
      <c r="AH16" s="113">
        <v>77.887762508425894</v>
      </c>
      <c r="AI16" s="113">
        <v>441.92063394936099</v>
      </c>
      <c r="AJ16" s="113">
        <v>774.25166456872898</v>
      </c>
      <c r="AK16" s="113">
        <v>1079.89450570798</v>
      </c>
      <c r="AL16" s="113">
        <v>1361.39174220665</v>
      </c>
      <c r="AM16" s="113">
        <v>1621.81233587516</v>
      </c>
      <c r="AN16" s="113">
        <v>1864.84267795701</v>
      </c>
      <c r="AO16" s="113">
        <v>-100.1</v>
      </c>
      <c r="AP16" s="113">
        <v>-100.1</v>
      </c>
      <c r="AQ16" s="113">
        <v>-100.1</v>
      </c>
      <c r="AR16" s="113">
        <v>73.196473394203394</v>
      </c>
      <c r="AS16" s="113">
        <v>439.80048476025399</v>
      </c>
      <c r="AT16" s="113">
        <v>774.16488431915502</v>
      </c>
      <c r="AU16" s="113">
        <v>1082.3826056130499</v>
      </c>
      <c r="AV16" s="113">
        <v>1365.65419060565</v>
      </c>
      <c r="AW16" s="113">
        <v>1627.6249462441101</v>
      </c>
      <c r="AX16" s="113">
        <v>1872.2080782518999</v>
      </c>
      <c r="AY16" s="113">
        <v>-100.1</v>
      </c>
      <c r="AZ16" s="113">
        <v>-100.1</v>
      </c>
      <c r="BA16" s="113">
        <v>-100.1</v>
      </c>
      <c r="BB16" s="113">
        <v>68.446213738077702</v>
      </c>
      <c r="BC16" s="113">
        <v>438.383982206491</v>
      </c>
      <c r="BD16" s="113">
        <v>775.53432923381297</v>
      </c>
      <c r="BE16" s="113">
        <v>1085.53378949433</v>
      </c>
      <c r="BF16" s="113">
        <v>1371.3589113795099</v>
      </c>
      <c r="BG16" s="113">
        <v>1635.4641812837499</v>
      </c>
      <c r="BH16" s="113">
        <v>1881.1609028079399</v>
      </c>
      <c r="BI16" s="113">
        <v>-100.1</v>
      </c>
      <c r="BJ16" s="113">
        <v>-100.1</v>
      </c>
      <c r="BK16" s="24">
        <f>EchelleFPAparam!$S$3/('crmcfgWLEN.txt'!$U16+B$53)*(SIN(EchelleFPAparam!$T$3-EchelleFPAparam!$M$3/2)+SIN('Standard Settings'!$F11+EchelleFPAparam!$M$3))</f>
        <v>2585.8754252003782</v>
      </c>
      <c r="BL16" s="24">
        <f>EchelleFPAparam!$S$3/('crmcfgWLEN.txt'!$U16+C$53)*(SIN(EchelleFPAparam!$T$3-EchelleFPAparam!$M$3/2)+SIN('Standard Settings'!$F11+EchelleFPAparam!$M$3))</f>
        <v>2473.446058887318</v>
      </c>
      <c r="BM16" s="24">
        <f>EchelleFPAparam!$S$3/('crmcfgWLEN.txt'!$U16+D$53)*(SIN(EchelleFPAparam!$T$3-EchelleFPAparam!$M$3/2)+SIN('Standard Settings'!$F11+EchelleFPAparam!$M$3))</f>
        <v>2370.3858064336796</v>
      </c>
      <c r="BN16" s="24">
        <f>EchelleFPAparam!$S$3/('crmcfgWLEN.txt'!$U16+E$53)*(SIN(EchelleFPAparam!$T$3-EchelleFPAparam!$M$3/2)+SIN('Standard Settings'!$F11+EchelleFPAparam!$M$3))</f>
        <v>2275.5703741763327</v>
      </c>
      <c r="BO16" s="24">
        <f>EchelleFPAparam!$S$3/('crmcfgWLEN.txt'!$U16+F$53)*(SIN(EchelleFPAparam!$T$3-EchelleFPAparam!$M$3/2)+SIN('Standard Settings'!$F11+EchelleFPAparam!$M$3))</f>
        <v>2188.0484367080121</v>
      </c>
      <c r="BP16" s="24">
        <f>EchelleFPAparam!$S$3/('crmcfgWLEN.txt'!$U16+G$53)*(SIN(EchelleFPAparam!$T$3-EchelleFPAparam!$M$3/2)+SIN('Standard Settings'!$F11+EchelleFPAparam!$M$3))</f>
        <v>2107.0096057188262</v>
      </c>
      <c r="BQ16" s="24">
        <f>EchelleFPAparam!$S$3/('crmcfgWLEN.txt'!$U16+H$53)*(SIN(EchelleFPAparam!$T$3-EchelleFPAparam!$M$3/2)+SIN('Standard Settings'!$F11+EchelleFPAparam!$M$3))</f>
        <v>2031.7592626574396</v>
      </c>
      <c r="BR16" s="24">
        <f>EchelleFPAparam!$S$3/('crmcfgWLEN.txt'!$U16+I$53)*(SIN(EchelleFPAparam!$T$3-EchelleFPAparam!$M$3/2)+SIN('Standard Settings'!$F11+EchelleFPAparam!$M$3))</f>
        <v>1961.6985984278729</v>
      </c>
      <c r="BS16" s="24">
        <f>EchelleFPAparam!$S$3/('crmcfgWLEN.txt'!$U16+J$53)*(SIN(EchelleFPAparam!$T$3-EchelleFPAparam!$M$3/2)+SIN('Standard Settings'!$F11+EchelleFPAparam!$M$3))</f>
        <v>1896.3086451469437</v>
      </c>
      <c r="BT16" s="24">
        <f>EchelleFPAparam!$S$3/('crmcfgWLEN.txt'!$U16+K$53)*(SIN(EchelleFPAparam!$T$3-EchelleFPAparam!$M$3/2)+SIN('Standard Settings'!$F11+EchelleFPAparam!$M$3))</f>
        <v>1835.1373985293005</v>
      </c>
      <c r="BU16" s="25">
        <f t="shared" si="33"/>
        <v>2537.085322838107</v>
      </c>
      <c r="BV16" s="25">
        <f t="shared" si="3"/>
        <v>2428.4743123620942</v>
      </c>
      <c r="BW16" s="25">
        <f t="shared" si="4"/>
        <v>2328.8000905313343</v>
      </c>
      <c r="BX16" s="25">
        <f t="shared" si="5"/>
        <v>2237.0013847835135</v>
      </c>
      <c r="BY16" s="25">
        <f t="shared" si="6"/>
        <v>2152.1787902046021</v>
      </c>
      <c r="BZ16" s="25">
        <f t="shared" si="7"/>
        <v>2073.5650088026541</v>
      </c>
      <c r="CA16" s="25">
        <f t="shared" si="8"/>
        <v>2000.5014278473252</v>
      </c>
      <c r="CB16" s="25">
        <f t="shared" si="9"/>
        <v>1932.4195148692479</v>
      </c>
      <c r="CC16" s="25">
        <f t="shared" si="10"/>
        <v>1868.825911159307</v>
      </c>
      <c r="CD16" s="25">
        <f t="shared" si="11"/>
        <v>1809.2903929162119</v>
      </c>
      <c r="CE16" s="25">
        <f t="shared" si="34"/>
        <v>2636.5788649101892</v>
      </c>
      <c r="CF16" s="25">
        <f t="shared" si="12"/>
        <v>2520.1148524512296</v>
      </c>
      <c r="CG16" s="25">
        <f t="shared" si="13"/>
        <v>2413.4837301870189</v>
      </c>
      <c r="CH16" s="25">
        <f t="shared" si="14"/>
        <v>2315.4926614425844</v>
      </c>
      <c r="CI16" s="25">
        <f t="shared" si="15"/>
        <v>2225.1340034318764</v>
      </c>
      <c r="CJ16" s="25">
        <f t="shared" si="16"/>
        <v>2141.5507467961838</v>
      </c>
      <c r="CK16" s="25">
        <f t="shared" si="17"/>
        <v>2064.0094096837479</v>
      </c>
      <c r="CL16" s="25">
        <f t="shared" si="18"/>
        <v>1991.8785768652247</v>
      </c>
      <c r="CM16" s="25">
        <f t="shared" si="19"/>
        <v>1924.6117592536145</v>
      </c>
      <c r="CN16" s="25">
        <f t="shared" si="20"/>
        <v>1861.7335927108847</v>
      </c>
      <c r="CO16" s="26">
        <f>(EchelleFPAparam!$S$3/($U16+B$53)*COS((AG16-EchelleFPAparam!$AE12)*EchelleFPAparam!$C$3/EchelleFPAparam!$E$3))*(SIN('Standard Settings'!$F11)+SIN('Standard Settings'!$F11+EchelleFPAparam!$M$3+(EchelleFPAparam!$F$3*EchelleFPAparam!$B$6)*COS(EchelleFPAparam!$AC$3)-(AG16-1024)*SIN(EchelleFPAparam!$AC$3)*EchelleFPAparam!$C$3/EchelleFPAparam!$E$3))</f>
        <v>2574.6259317834201</v>
      </c>
      <c r="CP16" s="26">
        <f>(EchelleFPAparam!$S$3/($U16+C$53)*COS((AH16-EchelleFPAparam!$AE12)*EchelleFPAparam!$C$3/EchelleFPAparam!$E$3))*(SIN('Standard Settings'!$F11)+SIN('Standard Settings'!$F11+EchelleFPAparam!$M$3+(EchelleFPAparam!$F$3*EchelleFPAparam!$B$6)*COS(EchelleFPAparam!$AC$3)-(AH16-1024)*SIN(EchelleFPAparam!$AC$3)*EchelleFPAparam!$C$3/EchelleFPAparam!$E$3))</f>
        <v>2462.8150153046372</v>
      </c>
      <c r="CQ16" s="26">
        <f>(EchelleFPAparam!$S$3/($U16+D$53)*COS((AI16-EchelleFPAparam!$AE12)*EchelleFPAparam!$C$3/EchelleFPAparam!$E$3))*(SIN('Standard Settings'!$F11)+SIN('Standard Settings'!$F11+EchelleFPAparam!$M$3+(EchelleFPAparam!$F$3*EchelleFPAparam!$B$6)*COS(EchelleFPAparam!$AC$3)-(AI16-1024)*SIN(EchelleFPAparam!$AC$3)*EchelleFPAparam!$C$3/EchelleFPAparam!$E$3))</f>
        <v>2360.4182356570809</v>
      </c>
      <c r="CR16" s="26">
        <f>(EchelleFPAparam!$S$3/($U16+E$53)*COS((AJ16-EchelleFPAparam!$AE12)*EchelleFPAparam!$C$3/EchelleFPAparam!$E$3))*(SIN('Standard Settings'!$F11)+SIN('Standard Settings'!$F11+EchelleFPAparam!$M$3+(EchelleFPAparam!$F$3*EchelleFPAparam!$B$6)*COS(EchelleFPAparam!$AC$3)-(AJ16-1024)*SIN(EchelleFPAparam!$AC$3)*EchelleFPAparam!$C$3/EchelleFPAparam!$E$3))</f>
        <v>2266.1575988740765</v>
      </c>
      <c r="CS16" s="26">
        <f>(EchelleFPAparam!$S$3/($U16+F$53)*COS((AK16-EchelleFPAparam!$AE12)*EchelleFPAparam!$C$3/EchelleFPAparam!$E$3))*(SIN('Standard Settings'!$F11)+SIN('Standard Settings'!$F11+EchelleFPAparam!$M$3+(EchelleFPAparam!$F$3*EchelleFPAparam!$B$6)*COS(EchelleFPAparam!$AC$3)-(AK16-1024)*SIN(EchelleFPAparam!$AC$3)*EchelleFPAparam!$C$3/EchelleFPAparam!$E$3))</f>
        <v>2179.1056142018438</v>
      </c>
      <c r="CT16" s="26">
        <f>(EchelleFPAparam!$S$3/($U16+G$53)*COS((AL16-EchelleFPAparam!$AE12)*EchelleFPAparam!$C$3/EchelleFPAparam!$E$3))*(SIN('Standard Settings'!$F11)+SIN('Standard Settings'!$F11+EchelleFPAparam!$M$3+(EchelleFPAparam!$F$3*EchelleFPAparam!$B$6)*COS(EchelleFPAparam!$AC$3)-(AL16-1024)*SIN(EchelleFPAparam!$AC$3)*EchelleFPAparam!$C$3/EchelleFPAparam!$E$3))</f>
        <v>2098.4691333049568</v>
      </c>
      <c r="CU16" s="26">
        <f>(EchelleFPAparam!$S$3/($U16+H$53)*COS((AM16-EchelleFPAparam!$AE12)*EchelleFPAparam!$C$3/EchelleFPAparam!$E$3))*(SIN('Standard Settings'!$F11)+SIN('Standard Settings'!$F11+EchelleFPAparam!$M$3+(EchelleFPAparam!$F$3*EchelleFPAparam!$B$6)*COS(EchelleFPAparam!$AC$3)-(AM16-1024)*SIN(EchelleFPAparam!$AC$3)*EchelleFPAparam!$C$3/EchelleFPAparam!$E$3))</f>
        <v>2023.5670239442659</v>
      </c>
      <c r="CV16" s="26">
        <f>(EchelleFPAparam!$S$3/($U16+I$53)*COS((AN16-EchelleFPAparam!$AE12)*EchelleFPAparam!$C$3/EchelleFPAparam!$E$3))*(SIN('Standard Settings'!$F11)+SIN('Standard Settings'!$F11+EchelleFPAparam!$M$3+(EchelleFPAparam!$F$3*EchelleFPAparam!$B$6)*COS(EchelleFPAparam!$AC$3)-(AN16-1024)*SIN(EchelleFPAparam!$AC$3)*EchelleFPAparam!$C$3/EchelleFPAparam!$E$3))</f>
        <v>1953.8108462423054</v>
      </c>
      <c r="CW16" s="26">
        <f>(EchelleFPAparam!$S$3/($U16+J$53)*COS((AO16-EchelleFPAparam!$AE12)*EchelleFPAparam!$C$3/EchelleFPAparam!$E$3))*(SIN('Standard Settings'!$F11)+SIN('Standard Settings'!$F11+EchelleFPAparam!$M$3+(EchelleFPAparam!$F$3*EchelleFPAparam!$B$6)*COS(EchelleFPAparam!$AC$3)-(AO16-1024)*SIN(EchelleFPAparam!$AC$3)*EchelleFPAparam!$C$3/EchelleFPAparam!$E$3))</f>
        <v>1888.0590166411744</v>
      </c>
      <c r="CX16" s="26">
        <f>(EchelleFPAparam!$S$3/($U16+K$53)*COS((AP16-EchelleFPAparam!$AE12)*EchelleFPAparam!$C$3/EchelleFPAparam!$E$3))*(SIN('Standard Settings'!$F11)+SIN('Standard Settings'!$F11+EchelleFPAparam!$M$3+(EchelleFPAparam!$F$3*EchelleFPAparam!$B$6)*COS(EchelleFPAparam!$AC$3)-(AP16-1024)*SIN(EchelleFPAparam!$AC$3)*EchelleFPAparam!$C$3/EchelleFPAparam!$E$3))</f>
        <v>1827.1538870721042</v>
      </c>
      <c r="CY16" s="26">
        <f>(EchelleFPAparam!$S$3/($U16+B$53)*COS((AG16-EchelleFPAparam!$AE12)*EchelleFPAparam!$C$3/EchelleFPAparam!$E$3))*(SIN('Standard Settings'!$F11)+SIN('Standard Settings'!$F11+EchelleFPAparam!$M$3+EchelleFPAparam!$G$3*EchelleFPAparam!$B$6*COS(EchelleFPAparam!$AC$3)-(AG16-1024)*SIN(EchelleFPAparam!$AC$3)*EchelleFPAparam!$C$3/EchelleFPAparam!$E$3))</f>
        <v>2591.1200974289372</v>
      </c>
      <c r="CZ16" s="26">
        <f>(EchelleFPAparam!$S$3/($U16+C$53)*COS((AH16-EchelleFPAparam!$AE12)*EchelleFPAparam!$C$3/EchelleFPAparam!$E$3))*(SIN('Standard Settings'!$F11)+SIN('Standard Settings'!$F11+EchelleFPAparam!$M$3+EchelleFPAparam!$G$3*EchelleFPAparam!$B$6*COS(EchelleFPAparam!$AC$3)-(AH16-1024)*SIN(EchelleFPAparam!$AC$3)*EchelleFPAparam!$C$3/EchelleFPAparam!$E$3))</f>
        <v>2478.5911488448587</v>
      </c>
      <c r="DA16" s="26">
        <f>(EchelleFPAparam!$S$3/($U16+D$53)*COS((AI16-EchelleFPAparam!$AE12)*EchelleFPAparam!$C$3/EchelleFPAparam!$E$3))*(SIN('Standard Settings'!$F11)+SIN('Standard Settings'!$F11+EchelleFPAparam!$M$3+EchelleFPAparam!$G$3*EchelleFPAparam!$B$6*COS(EchelleFPAparam!$AC$3)-(AI16-1024)*SIN(EchelleFPAparam!$AC$3)*EchelleFPAparam!$C$3/EchelleFPAparam!$E$3))</f>
        <v>2375.535065273109</v>
      </c>
      <c r="DB16" s="26">
        <f>(EchelleFPAparam!$S$3/($U16+E$53)*COS((AJ16-EchelleFPAparam!$AE12)*EchelleFPAparam!$C$3/EchelleFPAparam!$E$3))*(SIN('Standard Settings'!$F11)+SIN('Standard Settings'!$F11+EchelleFPAparam!$M$3+EchelleFPAparam!$G$3*EchelleFPAparam!$B$6*COS(EchelleFPAparam!$AC$3)-(AJ16-1024)*SIN(EchelleFPAparam!$AC$3)*EchelleFPAparam!$C$3/EchelleFPAparam!$E$3))</f>
        <v>2280.6677947543635</v>
      </c>
      <c r="DC16" s="26">
        <f>(EchelleFPAparam!$S$3/($U16+F$53)*COS((AK16-EchelleFPAparam!$AE12)*EchelleFPAparam!$C$3/EchelleFPAparam!$E$3))*(SIN('Standard Settings'!$F11)+SIN('Standard Settings'!$F11+EchelleFPAparam!$M$3+EchelleFPAparam!$G$3*EchelleFPAparam!$B$6*COS(EchelleFPAparam!$AC$3)-(AK16-1024)*SIN(EchelleFPAparam!$AC$3)*EchelleFPAparam!$C$3/EchelleFPAparam!$E$3))</f>
        <v>2193.0557988149726</v>
      </c>
      <c r="DD16" s="26">
        <f>(EchelleFPAparam!$S$3/($U16+G$53)*COS((AL16-EchelleFPAparam!$AE12)*EchelleFPAparam!$C$3/EchelleFPAparam!$E$3))*(SIN('Standard Settings'!$F11)+SIN('Standard Settings'!$F11+EchelleFPAparam!$M$3+EchelleFPAparam!$G$3*EchelleFPAparam!$B$6*COS(EchelleFPAparam!$AC$3)-(AL16-1024)*SIN(EchelleFPAparam!$AC$3)*EchelleFPAparam!$C$3/EchelleFPAparam!$E$3))</f>
        <v>2111.9007780453244</v>
      </c>
      <c r="DE16" s="26">
        <f>(EchelleFPAparam!$S$3/($U16+H$53)*COS((AM16-EchelleFPAparam!$AE12)*EchelleFPAparam!$C$3/EchelleFPAparam!$E$3))*(SIN('Standard Settings'!$F11)+SIN('Standard Settings'!$F11+EchelleFPAparam!$M$3+EchelleFPAparam!$G$3*EchelleFPAparam!$B$6*COS(EchelleFPAparam!$AC$3)-(AM16-1024)*SIN(EchelleFPAparam!$AC$3)*EchelleFPAparam!$C$3/EchelleFPAparam!$E$3))</f>
        <v>2036.5171724995521</v>
      </c>
      <c r="DF16" s="26">
        <f>(EchelleFPAparam!$S$3/($U16+I$53)*COS((AN16-EchelleFPAparam!$AE12)*EchelleFPAparam!$C$3/EchelleFPAparam!$E$3))*(SIN('Standard Settings'!$F11)+SIN('Standard Settings'!$F11+EchelleFPAparam!$M$3+EchelleFPAparam!$G$3*EchelleFPAparam!$B$6*COS(EchelleFPAparam!$AC$3)-(AN16-1024)*SIN(EchelleFPAparam!$AC$3)*EchelleFPAparam!$C$3/EchelleFPAparam!$E$3))</f>
        <v>1966.3127124902421</v>
      </c>
      <c r="DG16" s="26">
        <f>(EchelleFPAparam!$S$3/($U16+J$53)*COS((AO16-EchelleFPAparam!$AE12)*EchelleFPAparam!$C$3/EchelleFPAparam!$E$3))*(SIN('Standard Settings'!$F11)+SIN('Standard Settings'!$F11+EchelleFPAparam!$M$3+EchelleFPAparam!$G$3*EchelleFPAparam!$B$6*COS(EchelleFPAparam!$AC$3)-(AO16-1024)*SIN(EchelleFPAparam!$AC$3)*EchelleFPAparam!$C$3/EchelleFPAparam!$E$3))</f>
        <v>1900.1547381145538</v>
      </c>
      <c r="DH16" s="26">
        <f>(EchelleFPAparam!$S$3/($U16+K$53)*COS((AP16-EchelleFPAparam!$AE12)*EchelleFPAparam!$C$3/EchelleFPAparam!$E$3))*(SIN('Standard Settings'!$F11)+SIN('Standard Settings'!$F11+EchelleFPAparam!$M$3+EchelleFPAparam!$G$3*EchelleFPAparam!$B$6*COS(EchelleFPAparam!$AC$3)-(AP16-1024)*SIN(EchelleFPAparam!$AC$3)*EchelleFPAparam!$C$3/EchelleFPAparam!$E$3))</f>
        <v>1838.8594239818262</v>
      </c>
      <c r="DI16" s="26">
        <f>(EchelleFPAparam!$S$3/($U16+B$53)*COS((AQ16-EchelleFPAparam!$AE12)*EchelleFPAparam!$C$3/EchelleFPAparam!$E$3))*(SIN('Standard Settings'!$F11)+SIN('Standard Settings'!$F11+EchelleFPAparam!$M$3+EchelleFPAparam!$H$3*EchelleFPAparam!$B$6*COS(EchelleFPAparam!$AC$3)-(AQ16-1024)*SIN(EchelleFPAparam!$AC$3)*EchelleFPAparam!$C$3/EchelleFPAparam!$E$3))</f>
        <v>2592.2522098881982</v>
      </c>
      <c r="DJ16" s="26">
        <f>(EchelleFPAparam!$S$3/($U16+C$53)*COS((AR16-EchelleFPAparam!$AE12)*EchelleFPAparam!$C$3/EchelleFPAparam!$E$3))*(SIN('Standard Settings'!$F11)+SIN('Standard Settings'!$F11+EchelleFPAparam!$M$3+EchelleFPAparam!$H$3*EchelleFPAparam!$B$6*COS(EchelleFPAparam!$AC$3)-(AR16-1024)*SIN(EchelleFPAparam!$AC$3)*EchelleFPAparam!$C$3/EchelleFPAparam!$E$3))</f>
        <v>2479.670733284473</v>
      </c>
      <c r="DK16" s="26">
        <f>(EchelleFPAparam!$S$3/($U16+D$53)*COS((AS16-EchelleFPAparam!$AE12)*EchelleFPAparam!$C$3/EchelleFPAparam!$E$3))*(SIN('Standard Settings'!$F11)+SIN('Standard Settings'!$F11+EchelleFPAparam!$M$3+EchelleFPAparam!$H$3*EchelleFPAparam!$B$6*COS(EchelleFPAparam!$AC$3)-(AS16-1024)*SIN(EchelleFPAparam!$AC$3)*EchelleFPAparam!$C$3/EchelleFPAparam!$E$3))</f>
        <v>2376.5714886509163</v>
      </c>
      <c r="DL16" s="26">
        <f>(EchelleFPAparam!$S$3/($U16+E$53)*COS((AT16-EchelleFPAparam!$AE12)*EchelleFPAparam!$C$3/EchelleFPAparam!$E$3))*(SIN('Standard Settings'!$F11)+SIN('Standard Settings'!$F11+EchelleFPAparam!$M$3+EchelleFPAparam!$H$3*EchelleFPAparam!$B$6*COS(EchelleFPAparam!$AC$3)-(AT16-1024)*SIN(EchelleFPAparam!$AC$3)*EchelleFPAparam!$C$3/EchelleFPAparam!$E$3))</f>
        <v>2281.6636823289659</v>
      </c>
      <c r="DM16" s="26">
        <f>(EchelleFPAparam!$S$3/($U16+F$53)*COS((AU16-EchelleFPAparam!$AE12)*EchelleFPAparam!$C$3/EchelleFPAparam!$E$3))*(SIN('Standard Settings'!$F11)+SIN('Standard Settings'!$F11+EchelleFPAparam!$M$3+EchelleFPAparam!$H$3*EchelleFPAparam!$B$6*COS(EchelleFPAparam!$AC$3)-(AU16-1024)*SIN(EchelleFPAparam!$AC$3)*EchelleFPAparam!$C$3/EchelleFPAparam!$E$3))</f>
        <v>2194.0140223369353</v>
      </c>
      <c r="DN16" s="26">
        <f>(EchelleFPAparam!$S$3/($U16+G$53)*COS((AV16-EchelleFPAparam!$AE12)*EchelleFPAparam!$C$3/EchelleFPAparam!$E$3))*(SIN('Standard Settings'!$F11)+SIN('Standard Settings'!$F11+EchelleFPAparam!$M$3+EchelleFPAparam!$H$3*EchelleFPAparam!$B$6*COS(EchelleFPAparam!$AC$3)-(AV16-1024)*SIN(EchelleFPAparam!$AC$3)*EchelleFPAparam!$C$3/EchelleFPAparam!$E$3))</f>
        <v>2112.8235285567598</v>
      </c>
      <c r="DO16" s="26">
        <f>(EchelleFPAparam!$S$3/($U16+H$53)*COS((AW16-EchelleFPAparam!$AE12)*EchelleFPAparam!$C$3/EchelleFPAparam!$E$3))*(SIN('Standard Settings'!$F11)+SIN('Standard Settings'!$F11+EchelleFPAparam!$M$3+EchelleFPAparam!$H$3*EchelleFPAparam!$B$6*COS(EchelleFPAparam!$AC$3)-(AW16-1024)*SIN(EchelleFPAparam!$AC$3)*EchelleFPAparam!$C$3/EchelleFPAparam!$E$3))</f>
        <v>2037.4067050391268</v>
      </c>
      <c r="DP16" s="26">
        <f>(EchelleFPAparam!$S$3/($U16+I$53)*COS((AX16-EchelleFPAparam!$AE12)*EchelleFPAparam!$C$3/EchelleFPAparam!$E$3))*(SIN('Standard Settings'!$F11)+SIN('Standard Settings'!$F11+EchelleFPAparam!$M$3+EchelleFPAparam!$H$3*EchelleFPAparam!$B$6*COS(EchelleFPAparam!$AC$3)-(AX16-1024)*SIN(EchelleFPAparam!$AC$3)*EchelleFPAparam!$C$3/EchelleFPAparam!$E$3))</f>
        <v>1967.1711286937036</v>
      </c>
      <c r="DQ16" s="26">
        <f>(EchelleFPAparam!$S$3/($U16+J$53)*COS((AY16-EchelleFPAparam!$AE12)*EchelleFPAparam!$C$3/EchelleFPAparam!$E$3))*(SIN('Standard Settings'!$F11)+SIN('Standard Settings'!$F11+EchelleFPAparam!$M$3+EchelleFPAparam!$H$3*EchelleFPAparam!$B$6*COS(EchelleFPAparam!$AC$3)-(AY16-1024)*SIN(EchelleFPAparam!$AC$3)*EchelleFPAparam!$C$3/EchelleFPAparam!$E$3))</f>
        <v>1900.9849539180116</v>
      </c>
      <c r="DR16" s="26">
        <f>(EchelleFPAparam!$S$3/($U16+K$53)*COS((AZ16-EchelleFPAparam!$AE12)*EchelleFPAparam!$C$3/EchelleFPAparam!$E$3))*(SIN('Standard Settings'!$F11)+SIN('Standard Settings'!$F11+EchelleFPAparam!$M$3+EchelleFPAparam!$H$3*EchelleFPAparam!$B$6*COS(EchelleFPAparam!$AC$3)-(AZ16-1024)*SIN(EchelleFPAparam!$AC$3)*EchelleFPAparam!$C$3/EchelleFPAparam!$E$3))</f>
        <v>1839.6628586303339</v>
      </c>
      <c r="DS16" s="26">
        <f>(EchelleFPAparam!$S$3/($U16+B$53)*COS((AQ16-EchelleFPAparam!$AE12)*EchelleFPAparam!$C$3/EchelleFPAparam!$E$3))*(SIN('Standard Settings'!$F11)+SIN('Standard Settings'!$F11+EchelleFPAparam!$M$3+EchelleFPAparam!$I$3*EchelleFPAparam!$B$6*COS(EchelleFPAparam!$AC$3)-(AQ16-1024)*SIN(EchelleFPAparam!$AC$3)*EchelleFPAparam!$C$3/EchelleFPAparam!$E$3))</f>
        <v>2607.9195262634353</v>
      </c>
      <c r="DT16" s="26">
        <f>(EchelleFPAparam!$S$3/($U16+C$53)*COS((AR16-EchelleFPAparam!$AE12)*EchelleFPAparam!$C$3/EchelleFPAparam!$E$3))*(SIN('Standard Settings'!$F11)+SIN('Standard Settings'!$F11+EchelleFPAparam!$M$3+EchelleFPAparam!$I$3*EchelleFPAparam!$B$6*COS(EchelleFPAparam!$AC$3)-(AR16-1024)*SIN(EchelleFPAparam!$AC$3)*EchelleFPAparam!$C$3/EchelleFPAparam!$E$3))</f>
        <v>2494.6559419148034</v>
      </c>
      <c r="DU16" s="26">
        <f>(EchelleFPAparam!$S$3/($U16+D$53)*COS((AS16-EchelleFPAparam!$AE12)*EchelleFPAparam!$C$3/EchelleFPAparam!$E$3))*(SIN('Standard Settings'!$F11)+SIN('Standard Settings'!$F11+EchelleFPAparam!$M$3+EchelleFPAparam!$I$3*EchelleFPAparam!$B$6*COS(EchelleFPAparam!$AC$3)-(AS16-1024)*SIN(EchelleFPAparam!$AC$3)*EchelleFPAparam!$C$3/EchelleFPAparam!$E$3))</f>
        <v>2390.9302464382649</v>
      </c>
      <c r="DV16" s="26">
        <f>(EchelleFPAparam!$S$3/($U16+E$53)*COS((AT16-EchelleFPAparam!$AE12)*EchelleFPAparam!$C$3/EchelleFPAparam!$E$3))*(SIN('Standard Settings'!$F11)+SIN('Standard Settings'!$F11+EchelleFPAparam!$M$3+EchelleFPAparam!$I$3*EchelleFPAparam!$B$6*COS(EchelleFPAparam!$AC$3)-(AT16-1024)*SIN(EchelleFPAparam!$AC$3)*EchelleFPAparam!$C$3/EchelleFPAparam!$E$3))</f>
        <v>2295.4460504963818</v>
      </c>
      <c r="DW16" s="26">
        <f>(EchelleFPAparam!$S$3/($U16+F$53)*COS((AU16-EchelleFPAparam!$AE12)*EchelleFPAparam!$C$3/EchelleFPAparam!$E$3))*(SIN('Standard Settings'!$F11)+SIN('Standard Settings'!$F11+EchelleFPAparam!$M$3+EchelleFPAparam!$I$3*EchelleFPAparam!$B$6*COS(EchelleFPAparam!$AC$3)-(AU16-1024)*SIN(EchelleFPAparam!$AC$3)*EchelleFPAparam!$C$3/EchelleFPAparam!$E$3))</f>
        <v>2207.2643056233401</v>
      </c>
      <c r="DX16" s="26">
        <f>(EchelleFPAparam!$S$3/($U16+G$53)*COS((AV16-EchelleFPAparam!$AE12)*EchelleFPAparam!$C$3/EchelleFPAparam!$E$3))*(SIN('Standard Settings'!$F11)+SIN('Standard Settings'!$F11+EchelleFPAparam!$M$3+EchelleFPAparam!$I$3*EchelleFPAparam!$B$6*COS(EchelleFPAparam!$AC$3)-(AV16-1024)*SIN(EchelleFPAparam!$AC$3)*EchelleFPAparam!$C$3/EchelleFPAparam!$E$3))</f>
        <v>2125.5811443900952</v>
      </c>
      <c r="DY16" s="26">
        <f>(EchelleFPAparam!$S$3/($U16+H$53)*COS((AW16-EchelleFPAparam!$AE12)*EchelleFPAparam!$C$3/EchelleFPAparam!$E$3))*(SIN('Standard Settings'!$F11)+SIN('Standard Settings'!$F11+EchelleFPAparam!$M$3+EchelleFPAparam!$I$3*EchelleFPAparam!$B$6*COS(EchelleFPAparam!$AC$3)-(AW16-1024)*SIN(EchelleFPAparam!$AC$3)*EchelleFPAparam!$C$3/EchelleFPAparam!$E$3))</f>
        <v>2049.7068582832485</v>
      </c>
      <c r="DZ16" s="26">
        <f>(EchelleFPAparam!$S$3/($U16+I$53)*COS((AX16-EchelleFPAparam!$AE12)*EchelleFPAparam!$C$3/EchelleFPAparam!$E$3))*(SIN('Standard Settings'!$F11)+SIN('Standard Settings'!$F11+EchelleFPAparam!$M$3+EchelleFPAparam!$I$3*EchelleFPAparam!$B$6*COS(EchelleFPAparam!$AC$3)-(AX16-1024)*SIN(EchelleFPAparam!$AC$3)*EchelleFPAparam!$C$3/EchelleFPAparam!$E$3))</f>
        <v>1979.0453816735337</v>
      </c>
      <c r="EA16" s="26">
        <f>(EchelleFPAparam!$S$3/($U16+J$53)*COS((AY16-EchelleFPAparam!$AE12)*EchelleFPAparam!$C$3/EchelleFPAparam!$E$3))*(SIN('Standard Settings'!$F11)+SIN('Standard Settings'!$F11+EchelleFPAparam!$M$3+EchelleFPAparam!$I$3*EchelleFPAparam!$B$6*COS(EchelleFPAparam!$AC$3)-(AY16-1024)*SIN(EchelleFPAparam!$AC$3)*EchelleFPAparam!$C$3/EchelleFPAparam!$E$3))</f>
        <v>1912.4743192598523</v>
      </c>
      <c r="EB16" s="26">
        <f>(EchelleFPAparam!$S$3/($U16+K$53)*COS((AZ16-EchelleFPAparam!$AE12)*EchelleFPAparam!$C$3/EchelleFPAparam!$E$3))*(SIN('Standard Settings'!$F11)+SIN('Standard Settings'!$F11+EchelleFPAparam!$M$3+EchelleFPAparam!$I$3*EchelleFPAparam!$B$6*COS(EchelleFPAparam!$AC$3)-(AZ16-1024)*SIN(EchelleFPAparam!$AC$3)*EchelleFPAparam!$C$3/EchelleFPAparam!$E$3))</f>
        <v>1850.7815992837282</v>
      </c>
      <c r="EC16" s="26">
        <f>(EchelleFPAparam!$S$3/($U16+B$53)*COS((BA16-EchelleFPAparam!$AE12)*EchelleFPAparam!$C$3/EchelleFPAparam!$E$3))*(SIN('Standard Settings'!$F11)+SIN('Standard Settings'!$F11+EchelleFPAparam!$M$3+EchelleFPAparam!$J$3*EchelleFPAparam!$B$6*COS(EchelleFPAparam!$AC$3)-(BA16-1024)*SIN(EchelleFPAparam!$AC$3)*EchelleFPAparam!$C$3/EchelleFPAparam!$E$3))</f>
        <v>2609.0240130154825</v>
      </c>
      <c r="ED16" s="26">
        <f>(EchelleFPAparam!$S$3/($U16+C$53)*COS((BB16-EchelleFPAparam!$AE12)*EchelleFPAparam!$C$3/EchelleFPAparam!$E$3))*(SIN('Standard Settings'!$F11)+SIN('Standard Settings'!$F11+EchelleFPAparam!$M$3+EchelleFPAparam!$J$3*EchelleFPAparam!$B$6*COS(EchelleFPAparam!$AC$3)-(BB16-1024)*SIN(EchelleFPAparam!$AC$3)*EchelleFPAparam!$C$3/EchelleFPAparam!$E$3))</f>
        <v>2495.7090774926696</v>
      </c>
      <c r="EE16" s="26">
        <f>(EchelleFPAparam!$S$3/($U16+D$53)*COS((BC16-EchelleFPAparam!$AE12)*EchelleFPAparam!$C$3/EchelleFPAparam!$E$3))*(SIN('Standard Settings'!$F11)+SIN('Standard Settings'!$F11+EchelleFPAparam!$M$3+EchelleFPAparam!$J$3*EchelleFPAparam!$B$6*COS(EchelleFPAparam!$AC$3)-(BC16-1024)*SIN(EchelleFPAparam!$AC$3)*EchelleFPAparam!$C$3/EchelleFPAparam!$E$3))</f>
        <v>2391.9417188448306</v>
      </c>
      <c r="EF16" s="26">
        <f>(EchelleFPAparam!$S$3/($U16+E$53)*COS((BD16-EchelleFPAparam!$AE12)*EchelleFPAparam!$C$3/EchelleFPAparam!$E$3))*(SIN('Standard Settings'!$F11)+SIN('Standard Settings'!$F11+EchelleFPAparam!$M$3+EchelleFPAparam!$J$3*EchelleFPAparam!$B$6*COS(EchelleFPAparam!$AC$3)-(BD16-1024)*SIN(EchelleFPAparam!$AC$3)*EchelleFPAparam!$C$3/EchelleFPAparam!$E$3))</f>
        <v>2296.4181901385782</v>
      </c>
      <c r="EG16" s="26">
        <f>(EchelleFPAparam!$S$3/($U16+F$53)*COS((BE16-EchelleFPAparam!$AE12)*EchelleFPAparam!$C$3/EchelleFPAparam!$E$3))*(SIN('Standard Settings'!$F11)+SIN('Standard Settings'!$F11+EchelleFPAparam!$M$3+EchelleFPAparam!$J$3*EchelleFPAparam!$B$6*COS(EchelleFPAparam!$AC$3)-(BE16-1024)*SIN(EchelleFPAparam!$AC$3)*EchelleFPAparam!$C$3/EchelleFPAparam!$E$3))</f>
        <v>2208.199293830452</v>
      </c>
      <c r="EH16" s="26">
        <f>(EchelleFPAparam!$S$3/($U16+G$53)*COS((BF16-EchelleFPAparam!$AE12)*EchelleFPAparam!$C$3/EchelleFPAparam!$E$3))*(SIN('Standard Settings'!$F11)+SIN('Standard Settings'!$F11+EchelleFPAparam!$M$3+EchelleFPAparam!$J$3*EchelleFPAparam!$B$6*COS(EchelleFPAparam!$AC$3)-(BF16-1024)*SIN(EchelleFPAparam!$AC$3)*EchelleFPAparam!$C$3/EchelleFPAparam!$E$3))</f>
        <v>2126.4815878503382</v>
      </c>
      <c r="EI16" s="26">
        <f>(EchelleFPAparam!$S$3/($U16+H$53)*COS((BG16-EchelleFPAparam!$AE12)*EchelleFPAparam!$C$3/EchelleFPAparam!$E$3))*(SIN('Standard Settings'!$F11)+SIN('Standard Settings'!$F11+EchelleFPAparam!$M$3+EchelleFPAparam!$J$3*EchelleFPAparam!$B$6*COS(EchelleFPAparam!$AC$3)-(BG16-1024)*SIN(EchelleFPAparam!$AC$3)*EchelleFPAparam!$C$3/EchelleFPAparam!$E$3))</f>
        <v>2050.5748087791808</v>
      </c>
      <c r="EJ16" s="26">
        <f>(EchelleFPAparam!$S$3/($U16+I$53)*COS((BH16-EchelleFPAparam!$AE12)*EchelleFPAparam!$C$3/EchelleFPAparam!$E$3))*(SIN('Standard Settings'!$F11)+SIN('Standard Settings'!$F11+EchelleFPAparam!$M$3+EchelleFPAparam!$J$3*EchelleFPAparam!$B$6*COS(EchelleFPAparam!$AC$3)-(BH16-1024)*SIN(EchelleFPAparam!$AC$3)*EchelleFPAparam!$C$3/EchelleFPAparam!$E$3))</f>
        <v>1979.8827776477956</v>
      </c>
      <c r="EK16" s="26">
        <f>(EchelleFPAparam!$S$3/($U16+J$53)*COS((BI16-EchelleFPAparam!$AE12)*EchelleFPAparam!$C$3/EchelleFPAparam!$E$3))*(SIN('Standard Settings'!$F11)+SIN('Standard Settings'!$F11+EchelleFPAparam!$M$3+EchelleFPAparam!$J$3*EchelleFPAparam!$B$6*COS(EchelleFPAparam!$AC$3)-(BI16-1024)*SIN(EchelleFPAparam!$AC$3)*EchelleFPAparam!$C$3/EchelleFPAparam!$E$3))</f>
        <v>1913.2842762113535</v>
      </c>
      <c r="EL16" s="26">
        <f>(EchelleFPAparam!$S$3/($U16+K$53)*COS((BJ16-EchelleFPAparam!$AE12)*EchelleFPAparam!$C$3/EchelleFPAparam!$E$3))*(SIN('Standard Settings'!$F11)+SIN('Standard Settings'!$F11+EchelleFPAparam!$M$3+EchelleFPAparam!$J$3*EchelleFPAparam!$B$6*COS(EchelleFPAparam!$AC$3)-(BJ16-1024)*SIN(EchelleFPAparam!$AC$3)*EchelleFPAparam!$C$3/EchelleFPAparam!$E$3))</f>
        <v>1851.5654285916326</v>
      </c>
      <c r="EM16" s="26">
        <f>(EchelleFPAparam!$S$3/($U16+B$53)*COS((BA16-EchelleFPAparam!$AE12)*EchelleFPAparam!$C$3/EchelleFPAparam!$E$3))*(SIN('Standard Settings'!$F11)+SIN('Standard Settings'!$F11+EchelleFPAparam!$M$3+EchelleFPAparam!$K$3*EchelleFPAparam!$B$6*COS(EchelleFPAparam!$AC$3)-(BA16-1024)*SIN(EchelleFPAparam!$AC$3)*EchelleFPAparam!$C$3/EchelleFPAparam!$E$3))</f>
        <v>2623.8519997712451</v>
      </c>
      <c r="EN16" s="26">
        <f>(EchelleFPAparam!$S$3/($U16+C$53)*COS((BB16-EchelleFPAparam!$AE12)*EchelleFPAparam!$C$3/EchelleFPAparam!$E$3))*(SIN('Standard Settings'!$F11)+SIN('Standard Settings'!$F11+EchelleFPAparam!$M$3+EchelleFPAparam!$K$3*EchelleFPAparam!$B$6*COS(EchelleFPAparam!$AC$3)-(BB16-1024)*SIN(EchelleFPAparam!$AC$3)*EchelleFPAparam!$C$3/EchelleFPAparam!$E$3))</f>
        <v>2509.8914269317197</v>
      </c>
      <c r="EO16" s="26">
        <f>(EchelleFPAparam!$S$3/($U16+D$53)*COS((BC16-EchelleFPAparam!$AE12)*EchelleFPAparam!$C$3/EchelleFPAparam!$E$3))*(SIN('Standard Settings'!$F11)+SIN('Standard Settings'!$F11+EchelleFPAparam!$M$3+EchelleFPAparam!$K$3*EchelleFPAparam!$B$6*COS(EchelleFPAparam!$AC$3)-(BC16-1024)*SIN(EchelleFPAparam!$AC$3)*EchelleFPAparam!$C$3/EchelleFPAparam!$E$3))</f>
        <v>2405.5309628375098</v>
      </c>
      <c r="EP16" s="26">
        <f>(EchelleFPAparam!$S$3/($U16+E$53)*COS((BD16-EchelleFPAparam!$AE12)*EchelleFPAparam!$C$3/EchelleFPAparam!$E$3))*(SIN('Standard Settings'!$F11)+SIN('Standard Settings'!$F11+EchelleFPAparam!$M$3+EchelleFPAparam!$K$3*EchelleFPAparam!$B$6*COS(EchelleFPAparam!$AC$3)-(BD16-1024)*SIN(EchelleFPAparam!$AC$3)*EchelleFPAparam!$C$3/EchelleFPAparam!$E$3))</f>
        <v>2309.4617413043075</v>
      </c>
      <c r="EQ16" s="26">
        <f>(EchelleFPAparam!$S$3/($U16+F$53)*COS((BE16-EchelleFPAparam!$AE12)*EchelleFPAparam!$C$3/EchelleFPAparam!$E$3))*(SIN('Standard Settings'!$F11)+SIN('Standard Settings'!$F11+EchelleFPAparam!$M$3+EchelleFPAparam!$K$3*EchelleFPAparam!$B$6*COS(EchelleFPAparam!$AC$3)-(BE16-1024)*SIN(EchelleFPAparam!$AC$3)*EchelleFPAparam!$C$3/EchelleFPAparam!$E$3))</f>
        <v>2220.7391143700174</v>
      </c>
      <c r="ER16" s="26">
        <f>(EchelleFPAparam!$S$3/($U16+G$53)*COS((BF16-EchelleFPAparam!$AE12)*EchelleFPAparam!$C$3/EchelleFPAparam!$E$3))*(SIN('Standard Settings'!$F11)+SIN('Standard Settings'!$F11+EchelleFPAparam!$M$3+EchelleFPAparam!$K$3*EchelleFPAparam!$B$6*COS(EchelleFPAparam!$AC$3)-(BF16-1024)*SIN(EchelleFPAparam!$AC$3)*EchelleFPAparam!$C$3/EchelleFPAparam!$E$3))</f>
        <v>2138.5549996146174</v>
      </c>
      <c r="ES16" s="26">
        <f>(EchelleFPAparam!$S$3/($U16+H$53)*COS((BG16-EchelleFPAparam!$AE12)*EchelleFPAparam!$C$3/EchelleFPAparam!$E$3))*(SIN('Standard Settings'!$F11)+SIN('Standard Settings'!$F11+EchelleFPAparam!$M$3+EchelleFPAparam!$K$3*EchelleFPAparam!$B$6*COS(EchelleFPAparam!$AC$3)-(BG16-1024)*SIN(EchelleFPAparam!$AC$3)*EchelleFPAparam!$C$3/EchelleFPAparam!$E$3))</f>
        <v>2062.2151511912402</v>
      </c>
      <c r="ET16" s="26">
        <f>(EchelleFPAparam!$S$3/($U16+I$53)*COS((BH16-EchelleFPAparam!$AE12)*EchelleFPAparam!$C$3/EchelleFPAparam!$E$3))*(SIN('Standard Settings'!$F11)+SIN('Standard Settings'!$F11+EchelleFPAparam!$M$3+EchelleFPAparam!$K$3*EchelleFPAparam!$B$6*COS(EchelleFPAparam!$AC$3)-(BH16-1024)*SIN(EchelleFPAparam!$AC$3)*EchelleFPAparam!$C$3/EchelleFPAparam!$E$3))</f>
        <v>1991.1199440140326</v>
      </c>
      <c r="EU16" s="26">
        <f>(EchelleFPAparam!$S$3/($U16+J$53)*COS((BI16-EchelleFPAparam!$AE12)*EchelleFPAparam!$C$3/EchelleFPAparam!$E$3))*(SIN('Standard Settings'!$F11)+SIN('Standard Settings'!$F11+EchelleFPAparam!$M$3+EchelleFPAparam!$K$3*EchelleFPAparam!$B$6*COS(EchelleFPAparam!$AC$3)-(BI16-1024)*SIN(EchelleFPAparam!$AC$3)*EchelleFPAparam!$C$3/EchelleFPAparam!$E$3))</f>
        <v>1924.1581331655796</v>
      </c>
      <c r="EV16" s="26">
        <f>(EchelleFPAparam!$S$3/($U16+K$53)*COS((BJ16-EchelleFPAparam!$AE12)*EchelleFPAparam!$C$3/EchelleFPAparam!$E$3))*(SIN('Standard Settings'!$F11)+SIN('Standard Settings'!$F11+EchelleFPAparam!$M$3+EchelleFPAparam!$K$3*EchelleFPAparam!$B$6*COS(EchelleFPAparam!$AC$3)-(BJ16-1024)*SIN(EchelleFPAparam!$AC$3)*EchelleFPAparam!$C$3/EchelleFPAparam!$E$3))</f>
        <v>1862.08851596669</v>
      </c>
      <c r="EW16" s="60">
        <f t="shared" si="40"/>
        <v>1953.8108462423054</v>
      </c>
      <c r="EX16" s="60">
        <f>EN16</f>
        <v>2509.8914269317197</v>
      </c>
      <c r="EY16" s="90">
        <v>0</v>
      </c>
      <c r="EZ16" s="90">
        <v>0</v>
      </c>
      <c r="FA16" s="50">
        <v>5000</v>
      </c>
      <c r="FB16" s="50">
        <v>5000</v>
      </c>
      <c r="FC16" s="50">
        <v>5000</v>
      </c>
      <c r="FD16" s="50">
        <v>4000</v>
      </c>
      <c r="FE16" s="95">
        <v>100</v>
      </c>
      <c r="FF16" s="50">
        <v>5000</v>
      </c>
      <c r="FG16" s="50">
        <v>1000</v>
      </c>
      <c r="FH16" s="50">
        <f t="shared" si="27"/>
        <v>1250</v>
      </c>
      <c r="FI16" s="50">
        <f t="shared" si="28"/>
        <v>1250</v>
      </c>
      <c r="FJ16" s="50">
        <f t="shared" si="29"/>
        <v>1000</v>
      </c>
      <c r="FK16" s="95">
        <f t="shared" si="30"/>
        <v>25</v>
      </c>
      <c r="FL16" s="50">
        <f t="shared" si="31"/>
        <v>1250</v>
      </c>
      <c r="FM16" s="50">
        <f t="shared" si="32"/>
        <v>250</v>
      </c>
      <c r="FN16" s="50">
        <v>500</v>
      </c>
      <c r="FO16" s="91">
        <f>1/(F16*EchelleFPAparam!$Q$3)</f>
        <v>-5926.6697525747513</v>
      </c>
      <c r="FP16" s="91">
        <f t="shared" si="23"/>
        <v>-38.344752522744983</v>
      </c>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c r="GT16" s="50"/>
      <c r="GU16" s="50"/>
      <c r="GV16" s="50"/>
      <c r="GW16" s="50"/>
      <c r="GX16" s="50"/>
      <c r="GY16" s="50"/>
      <c r="GZ16" s="50"/>
      <c r="HA16" s="50"/>
      <c r="HB16" s="50"/>
      <c r="HC16" s="50"/>
      <c r="HD16" s="50"/>
      <c r="HE16" s="50"/>
      <c r="HF16" s="50"/>
      <c r="HG16" s="50"/>
      <c r="HH16" s="50"/>
      <c r="HI16" s="50"/>
      <c r="HJ16" s="50"/>
      <c r="HK16" s="50"/>
      <c r="HL16" s="50"/>
      <c r="HM16" s="50"/>
      <c r="HN16" s="50"/>
      <c r="HO16" s="50"/>
      <c r="HP16" s="50"/>
      <c r="HQ16" s="50"/>
      <c r="HR16" s="50"/>
      <c r="HS16" s="50"/>
      <c r="HT16" s="50"/>
      <c r="HU16" s="50"/>
      <c r="HV16" s="50"/>
      <c r="HW16" s="50"/>
      <c r="HX16" s="50"/>
      <c r="HY16" s="50"/>
      <c r="HZ16" s="50"/>
      <c r="IA16" s="50"/>
      <c r="IB16" s="50"/>
      <c r="IC16" s="50"/>
      <c r="ID16" s="50"/>
      <c r="IE16" s="50"/>
      <c r="IF16" s="50"/>
      <c r="IG16" s="50"/>
      <c r="IH16" s="50"/>
      <c r="II16" s="50"/>
      <c r="IJ16" s="50"/>
      <c r="IK16" s="50"/>
      <c r="IL16" s="50"/>
      <c r="IM16" s="50"/>
      <c r="IN16" s="50"/>
      <c r="IO16" s="50"/>
      <c r="IP16" s="50"/>
      <c r="IQ16" s="50"/>
      <c r="IR16" s="50"/>
      <c r="IS16" s="50"/>
      <c r="IT16" s="50"/>
      <c r="IU16" s="50"/>
      <c r="IV16" s="50"/>
      <c r="IW16" s="50"/>
      <c r="IX16" s="50"/>
      <c r="IY16" s="50"/>
      <c r="IZ16" s="50"/>
      <c r="JA16" s="50"/>
      <c r="JB16" s="50"/>
      <c r="JC16" s="50"/>
      <c r="JD16" s="50"/>
      <c r="JE16" s="50"/>
      <c r="JF16" s="50"/>
      <c r="JG16" s="50"/>
      <c r="JH16" s="50"/>
      <c r="JI16" s="50"/>
      <c r="JJ16" s="50"/>
      <c r="JK16" s="50"/>
      <c r="JL16" s="50"/>
      <c r="JM16" s="50"/>
      <c r="JN16" s="50"/>
      <c r="JO16" s="50"/>
      <c r="JP16" s="50"/>
      <c r="JQ16" s="50"/>
      <c r="JR16" s="50"/>
      <c r="JS16" s="50"/>
      <c r="JT16" s="50"/>
      <c r="JU16" s="50"/>
      <c r="JV16" s="50"/>
      <c r="JW16" s="52">
        <f t="shared" si="24"/>
        <v>2737.9724664579544</v>
      </c>
      <c r="JX16" s="27">
        <f t="shared" si="25"/>
        <v>340153.09862240526</v>
      </c>
      <c r="JY16" s="108">
        <f>JW16*EchelleFPAparam!$Q$3</f>
        <v>-2.6079187743012013E-2</v>
      </c>
    </row>
    <row r="17" spans="1:285" x14ac:dyDescent="0.2">
      <c r="A17" s="53">
        <f t="shared" si="35"/>
        <v>11</v>
      </c>
      <c r="B17" s="97">
        <f t="shared" si="0"/>
        <v>2183.5683844271343</v>
      </c>
      <c r="C17" s="27" t="str">
        <f>'Standard Settings'!B12</f>
        <v>K/2/4</v>
      </c>
      <c r="D17" s="27">
        <f>'Standard Settings'!H12</f>
        <v>26</v>
      </c>
      <c r="E17" s="19">
        <f>(DW17-DM17)/2048</f>
        <v>6.6857937588804539E-3</v>
      </c>
      <c r="F17" s="18">
        <f>((EchelleFPAparam!$S$3/('crmcfgWLEN.txt'!$U17+F$53))*(SIN('Standard Settings'!$F12+0.0005)+SIN('Standard Settings'!$F12+0.0005+EchelleFPAparam!$M$3))-(EchelleFPAparam!$S$3/('crmcfgWLEN.txt'!$U17+F$53))*(SIN('Standard Settings'!$F12-0.0005)+SIN('Standard Settings'!$F12-0.0005+EchelleFPAparam!$M$3)))*1000*EchelleFPAparam!$O$3/180</f>
        <v>18.35037658335354</v>
      </c>
      <c r="G17" s="20" t="str">
        <f>'Standard Settings'!C12</f>
        <v>K</v>
      </c>
      <c r="H17" s="46"/>
      <c r="I17" s="59" t="s">
        <v>362</v>
      </c>
      <c r="J17" s="57"/>
      <c r="K17" s="27" t="str">
        <f>'Standard Settings'!$D12</f>
        <v>HK</v>
      </c>
      <c r="L17" s="46"/>
      <c r="M17" s="12">
        <v>0</v>
      </c>
      <c r="N17" s="12">
        <v>0</v>
      </c>
      <c r="O17" s="27" t="str">
        <f>'Standard Settings'!$D12</f>
        <v>HK</v>
      </c>
      <c r="P17" s="46"/>
      <c r="Q17" s="27">
        <f>'Standard Settings'!$E12</f>
        <v>65.892450000000011</v>
      </c>
      <c r="R17" s="107">
        <f>($Q17-EchelleFPAparam!$R$3)/EchelleFPAparam!$Q$3</f>
        <v>473590.55118110176</v>
      </c>
      <c r="S17" s="21">
        <f>'Standard Settings'!$G12</f>
        <v>23</v>
      </c>
      <c r="T17" s="21">
        <f>'Standard Settings'!$I12</f>
        <v>29</v>
      </c>
      <c r="U17" s="22">
        <f t="shared" si="2"/>
        <v>22</v>
      </c>
      <c r="V17" s="22">
        <f t="shared" si="26"/>
        <v>31</v>
      </c>
      <c r="W17" s="23">
        <f>(EchelleFPAparam!$S$3/('crmcfgWLEN.txt'!$U17+B$53))*(SIN('Standard Settings'!$F12)+SIN('Standard Settings'!$F12+EchelleFPAparam!$M$3))</f>
        <v>2580.5808179593409</v>
      </c>
      <c r="X17" s="23">
        <f>(EchelleFPAparam!$S$3/('crmcfgWLEN.txt'!$U17+C$53))*(SIN('Standard Settings'!$F12)+SIN('Standard Settings'!$F12+EchelleFPAparam!$M$3))</f>
        <v>2468.3816519611082</v>
      </c>
      <c r="Y17" s="23">
        <f>(EchelleFPAparam!$S$3/('crmcfgWLEN.txt'!$U17+D$53))*(SIN('Standard Settings'!$F12)+SIN('Standard Settings'!$F12+EchelleFPAparam!$M$3))</f>
        <v>2365.5324164627286</v>
      </c>
      <c r="Z17" s="23">
        <f>(EchelleFPAparam!$S$3/('crmcfgWLEN.txt'!$U17+E$53))*(SIN('Standard Settings'!$F12)+SIN('Standard Settings'!$F12+EchelleFPAparam!$M$3))</f>
        <v>2270.9111198042197</v>
      </c>
      <c r="AA17" s="23">
        <f>(EchelleFPAparam!$S$3/('crmcfgWLEN.txt'!$U17+F$53))*(SIN('Standard Settings'!$F12)+SIN('Standard Settings'!$F12+EchelleFPAparam!$M$3))</f>
        <v>2183.5683844271343</v>
      </c>
      <c r="AB17" s="23">
        <f>(EchelleFPAparam!$S$3/('crmcfgWLEN.txt'!$U17+G$53))*(SIN('Standard Settings'!$F12)+SIN('Standard Settings'!$F12+EchelleFPAparam!$M$3))</f>
        <v>2102.6954813002035</v>
      </c>
      <c r="AC17" s="23">
        <f>(EchelleFPAparam!$S$3/('crmcfgWLEN.txt'!$U17+H$53))*(SIN('Standard Settings'!$F12)+SIN('Standard Settings'!$F12+EchelleFPAparam!$M$3))</f>
        <v>2027.5992141109105</v>
      </c>
      <c r="AD17" s="23">
        <f>(EchelleFPAparam!$S$3/('crmcfgWLEN.txt'!$U17+I$53))*(SIN('Standard Settings'!$F12)+SIN('Standard Settings'!$F12+EchelleFPAparam!$M$3))</f>
        <v>1957.6819998312237</v>
      </c>
      <c r="AE17" s="23">
        <f>(EchelleFPAparam!$S$3/('crmcfgWLEN.txt'!$U17+J$53))*(SIN('Standard Settings'!$F12)+SIN('Standard Settings'!$F12+EchelleFPAparam!$M$3))</f>
        <v>1892.4259331701828</v>
      </c>
      <c r="AF17" s="23">
        <f>(EchelleFPAparam!$S$3/('crmcfgWLEN.txt'!$U17+K$53))*(SIN('Standard Settings'!$F12)+SIN('Standard Settings'!$F12+EchelleFPAparam!$M$3))</f>
        <v>1831.3799353259838</v>
      </c>
      <c r="AG17" s="113">
        <v>-100.1</v>
      </c>
      <c r="AH17" s="113">
        <v>152.030245855982</v>
      </c>
      <c r="AI17" s="113">
        <v>512.69455483525201</v>
      </c>
      <c r="AJ17" s="113">
        <v>841.49767314952896</v>
      </c>
      <c r="AK17" s="113">
        <v>1144.81173363109</v>
      </c>
      <c r="AL17" s="113">
        <v>1423.4577538016499</v>
      </c>
      <c r="AM17" s="113">
        <v>1682.1694319481301</v>
      </c>
      <c r="AN17" s="113">
        <v>1922.7534159193399</v>
      </c>
      <c r="AO17" s="113">
        <v>-100.1</v>
      </c>
      <c r="AP17" s="113">
        <v>-100.1</v>
      </c>
      <c r="AQ17" s="113">
        <v>-100.1</v>
      </c>
      <c r="AR17" s="113">
        <v>145.62546566701101</v>
      </c>
      <c r="AS17" s="113">
        <v>508.64453449404101</v>
      </c>
      <c r="AT17" s="113">
        <v>840.39114507479997</v>
      </c>
      <c r="AU17" s="113">
        <v>1145.89309792736</v>
      </c>
      <c r="AV17" s="113">
        <v>1426.3528809930201</v>
      </c>
      <c r="AW17" s="113">
        <v>1686.55217783219</v>
      </c>
      <c r="AX17" s="113">
        <v>1928.8440883518299</v>
      </c>
      <c r="AY17" s="113">
        <v>-100.1</v>
      </c>
      <c r="AZ17" s="113">
        <v>-100.1</v>
      </c>
      <c r="BA17" s="113">
        <v>-100.1</v>
      </c>
      <c r="BB17" s="113">
        <v>139.614772356082</v>
      </c>
      <c r="BC17" s="113">
        <v>505.84732154373302</v>
      </c>
      <c r="BD17" s="113">
        <v>839.98307430716102</v>
      </c>
      <c r="BE17" s="113">
        <v>1147.54187279803</v>
      </c>
      <c r="BF17" s="113">
        <v>1431.1069460818701</v>
      </c>
      <c r="BG17" s="113">
        <v>1692.7747739095901</v>
      </c>
      <c r="BH17" s="113">
        <v>1940</v>
      </c>
      <c r="BI17" s="113">
        <v>-100.1</v>
      </c>
      <c r="BJ17" s="113">
        <v>-100.1</v>
      </c>
      <c r="BK17" s="24">
        <f>EchelleFPAparam!$S$3/('crmcfgWLEN.txt'!$U17+B$53)*(SIN(EchelleFPAparam!$T$3-EchelleFPAparam!$M$3/2)+SIN('Standard Settings'!$F12+EchelleFPAparam!$M$3))</f>
        <v>2575.12300684715</v>
      </c>
      <c r="BL17" s="24">
        <f>EchelleFPAparam!$S$3/('crmcfgWLEN.txt'!$U17+C$53)*(SIN(EchelleFPAparam!$T$3-EchelleFPAparam!$M$3/2)+SIN('Standard Settings'!$F12+EchelleFPAparam!$M$3))</f>
        <v>2463.1611369842303</v>
      </c>
      <c r="BM17" s="24">
        <f>EchelleFPAparam!$S$3/('crmcfgWLEN.txt'!$U17+D$53)*(SIN(EchelleFPAparam!$T$3-EchelleFPAparam!$M$3/2)+SIN('Standard Settings'!$F12+EchelleFPAparam!$M$3))</f>
        <v>2360.5294229432207</v>
      </c>
      <c r="BN17" s="24">
        <f>EchelleFPAparam!$S$3/('crmcfgWLEN.txt'!$U17+E$53)*(SIN(EchelleFPAparam!$T$3-EchelleFPAparam!$M$3/2)+SIN('Standard Settings'!$F12+EchelleFPAparam!$M$3))</f>
        <v>2266.108246025492</v>
      </c>
      <c r="BO17" s="24">
        <f>EchelleFPAparam!$S$3/('crmcfgWLEN.txt'!$U17+F$53)*(SIN(EchelleFPAparam!$T$3-EchelleFPAparam!$M$3/2)+SIN('Standard Settings'!$F12+EchelleFPAparam!$M$3))</f>
        <v>2178.9502365629728</v>
      </c>
      <c r="BP17" s="24">
        <f>EchelleFPAparam!$S$3/('crmcfgWLEN.txt'!$U17+G$53)*(SIN(EchelleFPAparam!$T$3-EchelleFPAparam!$M$3/2)+SIN('Standard Settings'!$F12+EchelleFPAparam!$M$3))</f>
        <v>2098.2483759495294</v>
      </c>
      <c r="BQ17" s="24">
        <f>EchelleFPAparam!$S$3/('crmcfgWLEN.txt'!$U17+H$53)*(SIN(EchelleFPAparam!$T$3-EchelleFPAparam!$M$3/2)+SIN('Standard Settings'!$F12+EchelleFPAparam!$M$3))</f>
        <v>2023.3109339513319</v>
      </c>
      <c r="BR17" s="24">
        <f>EchelleFPAparam!$S$3/('crmcfgWLEN.txt'!$U17+I$53)*(SIN(EchelleFPAparam!$T$3-EchelleFPAparam!$M$3/2)+SIN('Standard Settings'!$F12+EchelleFPAparam!$M$3))</f>
        <v>1953.541591401286</v>
      </c>
      <c r="BS17" s="24">
        <f>EchelleFPAparam!$S$3/('crmcfgWLEN.txt'!$U17+J$53)*(SIN(EchelleFPAparam!$T$3-EchelleFPAparam!$M$3/2)+SIN('Standard Settings'!$F12+EchelleFPAparam!$M$3))</f>
        <v>1888.4235383545763</v>
      </c>
      <c r="BT17" s="24">
        <f>EchelleFPAparam!$S$3/('crmcfgWLEN.txt'!$U17+K$53)*(SIN(EchelleFPAparam!$T$3-EchelleFPAparam!$M$3/2)+SIN('Standard Settings'!$F12+EchelleFPAparam!$M$3))</f>
        <v>1827.506650020558</v>
      </c>
      <c r="BU17" s="25">
        <f t="shared" si="33"/>
        <v>2526.5357803028642</v>
      </c>
      <c r="BV17" s="25">
        <f t="shared" si="3"/>
        <v>2418.3763890390624</v>
      </c>
      <c r="BW17" s="25">
        <f t="shared" si="4"/>
        <v>2319.1166260494797</v>
      </c>
      <c r="BX17" s="25">
        <f t="shared" si="5"/>
        <v>2227.6996316860768</v>
      </c>
      <c r="BY17" s="25">
        <f t="shared" si="6"/>
        <v>2143.2297408816125</v>
      </c>
      <c r="BZ17" s="25">
        <f t="shared" si="7"/>
        <v>2064.9428461725524</v>
      </c>
      <c r="CA17" s="25">
        <f t="shared" si="8"/>
        <v>1992.1830734290038</v>
      </c>
      <c r="CB17" s="25">
        <f t="shared" si="9"/>
        <v>1924.3842542161922</v>
      </c>
      <c r="CC17" s="25">
        <f t="shared" si="10"/>
        <v>1861.0550812769739</v>
      </c>
      <c r="CD17" s="25">
        <f t="shared" si="11"/>
        <v>1801.7671197385785</v>
      </c>
      <c r="CE17" s="25">
        <f t="shared" si="34"/>
        <v>2625.615614824545</v>
      </c>
      <c r="CF17" s="25">
        <f t="shared" si="12"/>
        <v>2509.635875417895</v>
      </c>
      <c r="CG17" s="25">
        <f t="shared" si="13"/>
        <v>2403.4481397240061</v>
      </c>
      <c r="CH17" s="25">
        <f t="shared" si="14"/>
        <v>2305.8645310434831</v>
      </c>
      <c r="CI17" s="25">
        <f t="shared" si="15"/>
        <v>2215.8815965047179</v>
      </c>
      <c r="CJ17" s="25">
        <f t="shared" si="16"/>
        <v>2132.6458903093576</v>
      </c>
      <c r="CK17" s="25">
        <f t="shared" si="17"/>
        <v>2055.4269805219878</v>
      </c>
      <c r="CL17" s="25">
        <f t="shared" si="18"/>
        <v>1983.5960774228442</v>
      </c>
      <c r="CM17" s="25">
        <f t="shared" si="19"/>
        <v>1916.6089643001671</v>
      </c>
      <c r="CN17" s="25">
        <f t="shared" si="20"/>
        <v>1853.9922536440445</v>
      </c>
      <c r="CO17" s="26">
        <f>(EchelleFPAparam!$S$3/($U17+B$53)*COS((AG17-EchelleFPAparam!$AE13)*EchelleFPAparam!$C$3/EchelleFPAparam!$E$3))*(SIN('Standard Settings'!$F12)+SIN('Standard Settings'!$F12+EchelleFPAparam!$M$3+(EchelleFPAparam!$F$3*EchelleFPAparam!$B$6)*COS(EchelleFPAparam!$AC$3)-(AG17-1024)*SIN(EchelleFPAparam!$AC$3)*EchelleFPAparam!$C$3/EchelleFPAparam!$E$3))</f>
        <v>2553.5108171755001</v>
      </c>
      <c r="CP17" s="26">
        <f>(EchelleFPAparam!$S$3/($U17+C$53)*COS((AH17-EchelleFPAparam!$AE13)*EchelleFPAparam!$C$3/EchelleFPAparam!$E$3))*(SIN('Standard Settings'!$F12)+SIN('Standard Settings'!$F12+EchelleFPAparam!$M$3+(EchelleFPAparam!$F$3*EchelleFPAparam!$B$6)*COS(EchelleFPAparam!$AC$3)-(AH17-1024)*SIN(EchelleFPAparam!$AC$3)*EchelleFPAparam!$C$3/EchelleFPAparam!$E$3))</f>
        <v>2442.6689037790825</v>
      </c>
      <c r="CQ17" s="26">
        <f>(EchelleFPAparam!$S$3/($U17+D$53)*COS((AI17-EchelleFPAparam!$AE13)*EchelleFPAparam!$C$3/EchelleFPAparam!$E$3))*(SIN('Standard Settings'!$F12)+SIN('Standard Settings'!$F12+EchelleFPAparam!$M$3+(EchelleFPAparam!$F$3*EchelleFPAparam!$B$6)*COS(EchelleFPAparam!$AC$3)-(AI17-1024)*SIN(EchelleFPAparam!$AC$3)*EchelleFPAparam!$C$3/EchelleFPAparam!$E$3))</f>
        <v>2341.1015300930912</v>
      </c>
      <c r="CR17" s="26">
        <f>(EchelleFPAparam!$S$3/($U17+E$53)*COS((AJ17-EchelleFPAparam!$AE13)*EchelleFPAparam!$C$3/EchelleFPAparam!$E$3))*(SIN('Standard Settings'!$F12)+SIN('Standard Settings'!$F12+EchelleFPAparam!$M$3+(EchelleFPAparam!$F$3*EchelleFPAparam!$B$6)*COS(EchelleFPAparam!$AC$3)-(AJ17-1024)*SIN(EchelleFPAparam!$AC$3)*EchelleFPAparam!$C$3/EchelleFPAparam!$E$3))</f>
        <v>2247.6055868925509</v>
      </c>
      <c r="CS17" s="26">
        <f>(EchelleFPAparam!$S$3/($U17+F$53)*COS((AK17-EchelleFPAparam!$AE13)*EchelleFPAparam!$C$3/EchelleFPAparam!$E$3))*(SIN('Standard Settings'!$F12)+SIN('Standard Settings'!$F12+EchelleFPAparam!$M$3+(EchelleFPAparam!$F$3*EchelleFPAparam!$B$6)*COS(EchelleFPAparam!$AC$3)-(AK17-1024)*SIN(EchelleFPAparam!$AC$3)*EchelleFPAparam!$C$3/EchelleFPAparam!$E$3))</f>
        <v>2161.2612316850941</v>
      </c>
      <c r="CT17" s="26">
        <f>(EchelleFPAparam!$S$3/($U17+G$53)*COS((AL17-EchelleFPAparam!$AE13)*EchelleFPAparam!$C$3/EchelleFPAparam!$E$3))*(SIN('Standard Settings'!$F12)+SIN('Standard Settings'!$F12+EchelleFPAparam!$M$3+(EchelleFPAparam!$F$3*EchelleFPAparam!$B$6)*COS(EchelleFPAparam!$AC$3)-(AL17-1024)*SIN(EchelleFPAparam!$AC$3)*EchelleFPAparam!$C$3/EchelleFPAparam!$E$3))</f>
        <v>2081.2808449936447</v>
      </c>
      <c r="CU17" s="26">
        <f>(EchelleFPAparam!$S$3/($U17+H$53)*COS((AM17-EchelleFPAparam!$AE13)*EchelleFPAparam!$C$3/EchelleFPAparam!$E$3))*(SIN('Standard Settings'!$F12)+SIN('Standard Settings'!$F12+EchelleFPAparam!$M$3+(EchelleFPAparam!$F$3*EchelleFPAparam!$B$6)*COS(EchelleFPAparam!$AC$3)-(AM17-1024)*SIN(EchelleFPAparam!$AC$3)*EchelleFPAparam!$C$3/EchelleFPAparam!$E$3))</f>
        <v>2006.9889915360015</v>
      </c>
      <c r="CV17" s="26">
        <f>(EchelleFPAparam!$S$3/($U17+I$53)*COS((AN17-EchelleFPAparam!$AE13)*EchelleFPAparam!$C$3/EchelleFPAparam!$E$3))*(SIN('Standard Settings'!$F12)+SIN('Standard Settings'!$F12+EchelleFPAparam!$M$3+(EchelleFPAparam!$F$3*EchelleFPAparam!$B$6)*COS(EchelleFPAparam!$AC$3)-(AN17-1024)*SIN(EchelleFPAparam!$AC$3)*EchelleFPAparam!$C$3/EchelleFPAparam!$E$3))</f>
        <v>1937.8015352491318</v>
      </c>
      <c r="CW17" s="26">
        <f>(EchelleFPAparam!$S$3/($U17+J$53)*COS((AO17-EchelleFPAparam!$AE13)*EchelleFPAparam!$C$3/EchelleFPAparam!$E$3))*(SIN('Standard Settings'!$F12)+SIN('Standard Settings'!$F12+EchelleFPAparam!$M$3+(EchelleFPAparam!$F$3*EchelleFPAparam!$B$6)*COS(EchelleFPAparam!$AC$3)-(AO17-1024)*SIN(EchelleFPAparam!$AC$3)*EchelleFPAparam!$C$3/EchelleFPAparam!$E$3))</f>
        <v>1872.574599262033</v>
      </c>
      <c r="CX17" s="26">
        <f>(EchelleFPAparam!$S$3/($U17+K$53)*COS((AP17-EchelleFPAparam!$AE13)*EchelleFPAparam!$C$3/EchelleFPAparam!$E$3))*(SIN('Standard Settings'!$F12)+SIN('Standard Settings'!$F12+EchelleFPAparam!$M$3+(EchelleFPAparam!$F$3*EchelleFPAparam!$B$6)*COS(EchelleFPAparam!$AC$3)-(AP17-1024)*SIN(EchelleFPAparam!$AC$3)*EchelleFPAparam!$C$3/EchelleFPAparam!$E$3))</f>
        <v>1812.168967027774</v>
      </c>
      <c r="CY17" s="26">
        <f>(EchelleFPAparam!$S$3/($U17+B$53)*COS((AG17-EchelleFPAparam!$AE13)*EchelleFPAparam!$C$3/EchelleFPAparam!$E$3))*(SIN('Standard Settings'!$F12)+SIN('Standard Settings'!$F12+EchelleFPAparam!$M$3+EchelleFPAparam!$G$3*EchelleFPAparam!$B$6*COS(EchelleFPAparam!$AC$3)-(AG17-1024)*SIN(EchelleFPAparam!$AC$3)*EchelleFPAparam!$C$3/EchelleFPAparam!$E$3))</f>
        <v>2570.5207748380171</v>
      </c>
      <c r="CZ17" s="26">
        <f>(EchelleFPAparam!$S$3/($U17+C$53)*COS((AH17-EchelleFPAparam!$AE13)*EchelleFPAparam!$C$3/EchelleFPAparam!$E$3))*(SIN('Standard Settings'!$F12)+SIN('Standard Settings'!$F12+EchelleFPAparam!$M$3+EchelleFPAparam!$G$3*EchelleFPAparam!$B$6*COS(EchelleFPAparam!$AC$3)-(AH17-1024)*SIN(EchelleFPAparam!$AC$3)*EchelleFPAparam!$C$3/EchelleFPAparam!$E$3))</f>
        <v>2458.9380557945919</v>
      </c>
      <c r="DA17" s="26">
        <f>(EchelleFPAparam!$S$3/($U17+D$53)*COS((AI17-EchelleFPAparam!$AE13)*EchelleFPAparam!$C$3/EchelleFPAparam!$E$3))*(SIN('Standard Settings'!$F12)+SIN('Standard Settings'!$F12+EchelleFPAparam!$M$3+EchelleFPAparam!$G$3*EchelleFPAparam!$B$6*COS(EchelleFPAparam!$AC$3)-(AI17-1024)*SIN(EchelleFPAparam!$AC$3)*EchelleFPAparam!$C$3/EchelleFPAparam!$E$3))</f>
        <v>2356.6908531319154</v>
      </c>
      <c r="DB17" s="26">
        <f>(EchelleFPAparam!$S$3/($U17+E$53)*COS((AJ17-EchelleFPAparam!$AE13)*EchelleFPAparam!$C$3/EchelleFPAparam!$E$3))*(SIN('Standard Settings'!$F12)+SIN('Standard Settings'!$F12+EchelleFPAparam!$M$3+EchelleFPAparam!$G$3*EchelleFPAparam!$B$6*COS(EchelleFPAparam!$AC$3)-(AJ17-1024)*SIN(EchelleFPAparam!$AC$3)*EchelleFPAparam!$C$3/EchelleFPAparam!$E$3))</f>
        <v>2262.5693916369346</v>
      </c>
      <c r="DC17" s="26">
        <f>(EchelleFPAparam!$S$3/($U17+F$53)*COS((AK17-EchelleFPAparam!$AE13)*EchelleFPAparam!$C$3/EchelleFPAparam!$E$3))*(SIN('Standard Settings'!$F12)+SIN('Standard Settings'!$F12+EchelleFPAparam!$M$3+EchelleFPAparam!$G$3*EchelleFPAparam!$B$6*COS(EchelleFPAparam!$AC$3)-(AK17-1024)*SIN(EchelleFPAparam!$AC$3)*EchelleFPAparam!$C$3/EchelleFPAparam!$E$3))</f>
        <v>2175.6475841954666</v>
      </c>
      <c r="DD17" s="26">
        <f>(EchelleFPAparam!$S$3/($U17+G$53)*COS((AL17-EchelleFPAparam!$AE13)*EchelleFPAparam!$C$3/EchelleFPAparam!$E$3))*(SIN('Standard Settings'!$F12)+SIN('Standard Settings'!$F12+EchelleFPAparam!$M$3+EchelleFPAparam!$G$3*EchelleFPAparam!$B$6*COS(EchelleFPAparam!$AC$3)-(AL17-1024)*SIN(EchelleFPAparam!$AC$3)*EchelleFPAparam!$C$3/EchelleFPAparam!$E$3))</f>
        <v>2095.1325106291783</v>
      </c>
      <c r="DE17" s="26">
        <f>(EchelleFPAparam!$S$3/($U17+H$53)*COS((AM17-EchelleFPAparam!$AE13)*EchelleFPAparam!$C$3/EchelleFPAparam!$E$3))*(SIN('Standard Settings'!$F12)+SIN('Standard Settings'!$F12+EchelleFPAparam!$M$3+EchelleFPAparam!$G$3*EchelleFPAparam!$B$6*COS(EchelleFPAparam!$AC$3)-(AM17-1024)*SIN(EchelleFPAparam!$AC$3)*EchelleFPAparam!$C$3/EchelleFPAparam!$E$3))</f>
        <v>2020.3441587853285</v>
      </c>
      <c r="DF17" s="26">
        <f>(EchelleFPAparam!$S$3/($U17+I$53)*COS((AN17-EchelleFPAparam!$AE13)*EchelleFPAparam!$C$3/EchelleFPAparam!$E$3))*(SIN('Standard Settings'!$F12)+SIN('Standard Settings'!$F12+EchelleFPAparam!$M$3+EchelleFPAparam!$G$3*EchelleFPAparam!$B$6*COS(EchelleFPAparam!$AC$3)-(AN17-1024)*SIN(EchelleFPAparam!$AC$3)*EchelleFPAparam!$C$3/EchelleFPAparam!$E$3))</f>
        <v>1950.6944570803587</v>
      </c>
      <c r="DG17" s="26">
        <f>(EchelleFPAparam!$S$3/($U17+J$53)*COS((AO17-EchelleFPAparam!$AE13)*EchelleFPAparam!$C$3/EchelleFPAparam!$E$3))*(SIN('Standard Settings'!$F12)+SIN('Standard Settings'!$F12+EchelleFPAparam!$M$3+EchelleFPAparam!$G$3*EchelleFPAparam!$B$6*COS(EchelleFPAparam!$AC$3)-(AO17-1024)*SIN(EchelleFPAparam!$AC$3)*EchelleFPAparam!$C$3/EchelleFPAparam!$E$3))</f>
        <v>1885.0485682145456</v>
      </c>
      <c r="DH17" s="26">
        <f>(EchelleFPAparam!$S$3/($U17+K$53)*COS((AP17-EchelleFPAparam!$AE13)*EchelleFPAparam!$C$3/EchelleFPAparam!$E$3))*(SIN('Standard Settings'!$F12)+SIN('Standard Settings'!$F12+EchelleFPAparam!$M$3+EchelleFPAparam!$G$3*EchelleFPAparam!$B$6*COS(EchelleFPAparam!$AC$3)-(AP17-1024)*SIN(EchelleFPAparam!$AC$3)*EchelleFPAparam!$C$3/EchelleFPAparam!$E$3))</f>
        <v>1824.2405498850442</v>
      </c>
      <c r="DI17" s="26">
        <f>(EchelleFPAparam!$S$3/($U17+B$53)*COS((AQ17-EchelleFPAparam!$AE13)*EchelleFPAparam!$C$3/EchelleFPAparam!$E$3))*(SIN('Standard Settings'!$F12)+SIN('Standard Settings'!$F12+EchelleFPAparam!$M$3+EchelleFPAparam!$H$3*EchelleFPAparam!$B$6*COS(EchelleFPAparam!$AC$3)-(AQ17-1024)*SIN(EchelleFPAparam!$AC$3)*EchelleFPAparam!$C$3/EchelleFPAparam!$E$3))</f>
        <v>2571.6894519542507</v>
      </c>
      <c r="DJ17" s="26">
        <f>(EchelleFPAparam!$S$3/($U17+C$53)*COS((AR17-EchelleFPAparam!$AE13)*EchelleFPAparam!$C$3/EchelleFPAparam!$E$3))*(SIN('Standard Settings'!$F12)+SIN('Standard Settings'!$F12+EchelleFPAparam!$M$3+EchelleFPAparam!$H$3*EchelleFPAparam!$B$6*COS(EchelleFPAparam!$AC$3)-(AR17-1024)*SIN(EchelleFPAparam!$AC$3)*EchelleFPAparam!$C$3/EchelleFPAparam!$E$3))</f>
        <v>2460.0515590651989</v>
      </c>
      <c r="DK17" s="26">
        <f>(EchelleFPAparam!$S$3/($U17+D$53)*COS((AS17-EchelleFPAparam!$AE13)*EchelleFPAparam!$C$3/EchelleFPAparam!$E$3))*(SIN('Standard Settings'!$F12)+SIN('Standard Settings'!$F12+EchelleFPAparam!$M$3+EchelleFPAparam!$H$3*EchelleFPAparam!$B$6*COS(EchelleFPAparam!$AC$3)-(AS17-1024)*SIN(EchelleFPAparam!$AC$3)*EchelleFPAparam!$C$3/EchelleFPAparam!$E$3))</f>
        <v>2357.7598150660056</v>
      </c>
      <c r="DL17" s="26">
        <f>(EchelleFPAparam!$S$3/($U17+E$53)*COS((AT17-EchelleFPAparam!$AE13)*EchelleFPAparam!$C$3/EchelleFPAparam!$E$3))*(SIN('Standard Settings'!$F12)+SIN('Standard Settings'!$F12+EchelleFPAparam!$M$3+EchelleFPAparam!$H$3*EchelleFPAparam!$B$6*COS(EchelleFPAparam!$AC$3)-(AT17-1024)*SIN(EchelleFPAparam!$AC$3)*EchelleFPAparam!$C$3/EchelleFPAparam!$E$3))</f>
        <v>2263.5970375886859</v>
      </c>
      <c r="DM17" s="26">
        <f>(EchelleFPAparam!$S$3/($U17+F$53)*COS((AU17-EchelleFPAparam!$AE13)*EchelleFPAparam!$C$3/EchelleFPAparam!$E$3))*(SIN('Standard Settings'!$F12)+SIN('Standard Settings'!$F12+EchelleFPAparam!$M$3+EchelleFPAparam!$H$3*EchelleFPAparam!$B$6*COS(EchelleFPAparam!$AC$3)-(AU17-1024)*SIN(EchelleFPAparam!$AC$3)*EchelleFPAparam!$C$3/EchelleFPAparam!$E$3))</f>
        <v>2176.63629053778</v>
      </c>
      <c r="DN17" s="26">
        <f>(EchelleFPAparam!$S$3/($U17+G$53)*COS((AV17-EchelleFPAparam!$AE13)*EchelleFPAparam!$C$3/EchelleFPAparam!$E$3))*(SIN('Standard Settings'!$F12)+SIN('Standard Settings'!$F12+EchelleFPAparam!$M$3+EchelleFPAparam!$H$3*EchelleFPAparam!$B$6*COS(EchelleFPAparam!$AC$3)-(AV17-1024)*SIN(EchelleFPAparam!$AC$3)*EchelleFPAparam!$C$3/EchelleFPAparam!$E$3))</f>
        <v>2096.0847191898315</v>
      </c>
      <c r="DO17" s="26">
        <f>(EchelleFPAparam!$S$3/($U17+H$53)*COS((AW17-EchelleFPAparam!$AE13)*EchelleFPAparam!$C$3/EchelleFPAparam!$E$3))*(SIN('Standard Settings'!$F12)+SIN('Standard Settings'!$F12+EchelleFPAparam!$M$3+EchelleFPAparam!$H$3*EchelleFPAparam!$B$6*COS(EchelleFPAparam!$AC$3)-(AW17-1024)*SIN(EchelleFPAparam!$AC$3)*EchelleFPAparam!$C$3/EchelleFPAparam!$E$3))</f>
        <v>2021.2621779419915</v>
      </c>
      <c r="DP17" s="26">
        <f>(EchelleFPAparam!$S$3/($U17+I$53)*COS((AX17-EchelleFPAparam!$AE13)*EchelleFPAparam!$C$3/EchelleFPAparam!$E$3))*(SIN('Standard Settings'!$F12)+SIN('Standard Settings'!$F12+EchelleFPAparam!$M$3+EchelleFPAparam!$H$3*EchelleFPAparam!$B$6*COS(EchelleFPAparam!$AC$3)-(AX17-1024)*SIN(EchelleFPAparam!$AC$3)*EchelleFPAparam!$C$3/EchelleFPAparam!$E$3))</f>
        <v>1951.5804697180899</v>
      </c>
      <c r="DQ17" s="26">
        <f>(EchelleFPAparam!$S$3/($U17+J$53)*COS((AY17-EchelleFPAparam!$AE13)*EchelleFPAparam!$C$3/EchelleFPAparam!$E$3))*(SIN('Standard Settings'!$F12)+SIN('Standard Settings'!$F12+EchelleFPAparam!$M$3+EchelleFPAparam!$H$3*EchelleFPAparam!$B$6*COS(EchelleFPAparam!$AC$3)-(AY17-1024)*SIN(EchelleFPAparam!$AC$3)*EchelleFPAparam!$C$3/EchelleFPAparam!$E$3))</f>
        <v>1885.9055980997834</v>
      </c>
      <c r="DR17" s="26">
        <f>(EchelleFPAparam!$S$3/($U17+K$53)*COS((AZ17-EchelleFPAparam!$AE13)*EchelleFPAparam!$C$3/EchelleFPAparam!$E$3))*(SIN('Standard Settings'!$F12)+SIN('Standard Settings'!$F12+EchelleFPAparam!$M$3+EchelleFPAparam!$H$3*EchelleFPAparam!$B$6*COS(EchelleFPAparam!$AC$3)-(AZ17-1024)*SIN(EchelleFPAparam!$AC$3)*EchelleFPAparam!$C$3/EchelleFPAparam!$E$3))</f>
        <v>1825.0699336449518</v>
      </c>
      <c r="DS17" s="26">
        <f>(EchelleFPAparam!$S$3/($U17+B$53)*COS((AQ17-EchelleFPAparam!$AE13)*EchelleFPAparam!$C$3/EchelleFPAparam!$E$3))*(SIN('Standard Settings'!$F12)+SIN('Standard Settings'!$F12+EchelleFPAparam!$M$3+EchelleFPAparam!$I$3*EchelleFPAparam!$B$6*COS(EchelleFPAparam!$AC$3)-(AQ17-1024)*SIN(EchelleFPAparam!$AC$3)*EchelleFPAparam!$C$3/EchelleFPAparam!$E$3))</f>
        <v>2587.8797190170781</v>
      </c>
      <c r="DT17" s="26">
        <f>(EchelleFPAparam!$S$3/($U17+C$53)*COS((AR17-EchelleFPAparam!$AE13)*EchelleFPAparam!$C$3/EchelleFPAparam!$E$3))*(SIN('Standard Settings'!$F12)+SIN('Standard Settings'!$F12+EchelleFPAparam!$M$3+EchelleFPAparam!$I$3*EchelleFPAparam!$B$6*COS(EchelleFPAparam!$AC$3)-(AR17-1024)*SIN(EchelleFPAparam!$AC$3)*EchelleFPAparam!$C$3/EchelleFPAparam!$E$3))</f>
        <v>2475.5366219892558</v>
      </c>
      <c r="DU17" s="26">
        <f>(EchelleFPAparam!$S$3/($U17+D$53)*COS((AS17-EchelleFPAparam!$AE13)*EchelleFPAparam!$C$3/EchelleFPAparam!$E$3))*(SIN('Standard Settings'!$F12)+SIN('Standard Settings'!$F12+EchelleFPAparam!$M$3+EchelleFPAparam!$I$3*EchelleFPAparam!$B$6*COS(EchelleFPAparam!$AC$3)-(AS17-1024)*SIN(EchelleFPAparam!$AC$3)*EchelleFPAparam!$C$3/EchelleFPAparam!$E$3))</f>
        <v>2372.5976227079432</v>
      </c>
      <c r="DV17" s="26">
        <f>(EchelleFPAparam!$S$3/($U17+E$53)*COS((AT17-EchelleFPAparam!$AE13)*EchelleFPAparam!$C$3/EchelleFPAparam!$E$3))*(SIN('Standard Settings'!$F12)+SIN('Standard Settings'!$F12+EchelleFPAparam!$M$3+EchelleFPAparam!$I$3*EchelleFPAparam!$B$6*COS(EchelleFPAparam!$AC$3)-(AT17-1024)*SIN(EchelleFPAparam!$AC$3)*EchelleFPAparam!$C$3/EchelleFPAparam!$E$3))</f>
        <v>2277.8393063896938</v>
      </c>
      <c r="DW17" s="26">
        <f>(EchelleFPAparam!$S$3/($U17+F$53)*COS((AU17-EchelleFPAparam!$AE13)*EchelleFPAparam!$C$3/EchelleFPAparam!$E$3))*(SIN('Standard Settings'!$F12)+SIN('Standard Settings'!$F12+EchelleFPAparam!$M$3+EchelleFPAparam!$I$3*EchelleFPAparam!$B$6*COS(EchelleFPAparam!$AC$3)-(AU17-1024)*SIN(EchelleFPAparam!$AC$3)*EchelleFPAparam!$C$3/EchelleFPAparam!$E$3))</f>
        <v>2190.3287961559672</v>
      </c>
      <c r="DX17" s="26">
        <f>(EchelleFPAparam!$S$3/($U17+G$53)*COS((AV17-EchelleFPAparam!$AE13)*EchelleFPAparam!$C$3/EchelleFPAparam!$E$3))*(SIN('Standard Settings'!$F12)+SIN('Standard Settings'!$F12+EchelleFPAparam!$M$3+EchelleFPAparam!$I$3*EchelleFPAparam!$B$6*COS(EchelleFPAparam!$AC$3)-(AV17-1024)*SIN(EchelleFPAparam!$AC$3)*EchelleFPAparam!$C$3/EchelleFPAparam!$E$3))</f>
        <v>2109.2681876961547</v>
      </c>
      <c r="DY17" s="26">
        <f>(EchelleFPAparam!$S$3/($U17+H$53)*COS((AW17-EchelleFPAparam!$AE13)*EchelleFPAparam!$C$3/EchelleFPAparam!$E$3))*(SIN('Standard Settings'!$F12)+SIN('Standard Settings'!$F12+EchelleFPAparam!$M$3+EchelleFPAparam!$I$3*EchelleFPAparam!$B$6*COS(EchelleFPAparam!$AC$3)-(AW17-1024)*SIN(EchelleFPAparam!$AC$3)*EchelleFPAparam!$C$3/EchelleFPAparam!$E$3))</f>
        <v>2033.972975173152</v>
      </c>
      <c r="DZ17" s="26">
        <f>(EchelleFPAparam!$S$3/($U17+I$53)*COS((AX17-EchelleFPAparam!$AE13)*EchelleFPAparam!$C$3/EchelleFPAparam!$E$3))*(SIN('Standard Settings'!$F12)+SIN('Standard Settings'!$F12+EchelleFPAparam!$M$3+EchelleFPAparam!$I$3*EchelleFPAparam!$B$6*COS(EchelleFPAparam!$AC$3)-(AX17-1024)*SIN(EchelleFPAparam!$AC$3)*EchelleFPAparam!$C$3/EchelleFPAparam!$E$3))</f>
        <v>1963.8512095776516</v>
      </c>
      <c r="EA17" s="26">
        <f>(EchelleFPAparam!$S$3/($U17+J$53)*COS((AY17-EchelleFPAparam!$AE13)*EchelleFPAparam!$C$3/EchelleFPAparam!$E$3))*(SIN('Standard Settings'!$F12)+SIN('Standard Settings'!$F12+EchelleFPAparam!$M$3+EchelleFPAparam!$I$3*EchelleFPAparam!$B$6*COS(EchelleFPAparam!$AC$3)-(AY17-1024)*SIN(EchelleFPAparam!$AC$3)*EchelleFPAparam!$C$3/EchelleFPAparam!$E$3))</f>
        <v>1897.7784606125235</v>
      </c>
      <c r="EB17" s="26">
        <f>(EchelleFPAparam!$S$3/($U17+K$53)*COS((AZ17-EchelleFPAparam!$AE13)*EchelleFPAparam!$C$3/EchelleFPAparam!$E$3))*(SIN('Standard Settings'!$F12)+SIN('Standard Settings'!$F12+EchelleFPAparam!$M$3+EchelleFPAparam!$I$3*EchelleFPAparam!$B$6*COS(EchelleFPAparam!$AC$3)-(AZ17-1024)*SIN(EchelleFPAparam!$AC$3)*EchelleFPAparam!$C$3/EchelleFPAparam!$E$3))</f>
        <v>1836.5598005927648</v>
      </c>
      <c r="EC17" s="26">
        <f>(EchelleFPAparam!$S$3/($U17+B$53)*COS((BA17-EchelleFPAparam!$AE13)*EchelleFPAparam!$C$3/EchelleFPAparam!$E$3))*(SIN('Standard Settings'!$F12)+SIN('Standard Settings'!$F12+EchelleFPAparam!$M$3+EchelleFPAparam!$J$3*EchelleFPAparam!$B$6*COS(EchelleFPAparam!$AC$3)-(BA17-1024)*SIN(EchelleFPAparam!$AC$3)*EchelleFPAparam!$C$3/EchelleFPAparam!$E$3))</f>
        <v>2589.0223330739559</v>
      </c>
      <c r="ED17" s="26">
        <f>(EchelleFPAparam!$S$3/($U17+C$53)*COS((BB17-EchelleFPAparam!$AE13)*EchelleFPAparam!$C$3/EchelleFPAparam!$E$3))*(SIN('Standard Settings'!$F12)+SIN('Standard Settings'!$F12+EchelleFPAparam!$M$3+EchelleFPAparam!$J$3*EchelleFPAparam!$B$6*COS(EchelleFPAparam!$AC$3)-(BB17-1024)*SIN(EchelleFPAparam!$AC$3)*EchelleFPAparam!$C$3/EchelleFPAparam!$E$3))</f>
        <v>2476.6254753276353</v>
      </c>
      <c r="EE17" s="26">
        <f>(EchelleFPAparam!$S$3/($U17+D$53)*COS((BC17-EchelleFPAparam!$AE13)*EchelleFPAparam!$C$3/EchelleFPAparam!$E$3))*(SIN('Standard Settings'!$F12)+SIN('Standard Settings'!$F12+EchelleFPAparam!$M$3+EchelleFPAparam!$J$3*EchelleFPAparam!$B$6*COS(EchelleFPAparam!$AC$3)-(BC17-1024)*SIN(EchelleFPAparam!$AC$3)*EchelleFPAparam!$C$3/EchelleFPAparam!$E$3))</f>
        <v>2373.6433416141376</v>
      </c>
      <c r="EF17" s="26">
        <f>(EchelleFPAparam!$S$3/($U17+E$53)*COS((BD17-EchelleFPAparam!$AE13)*EchelleFPAparam!$C$3/EchelleFPAparam!$E$3))*(SIN('Standard Settings'!$F12)+SIN('Standard Settings'!$F12+EchelleFPAparam!$M$3+EchelleFPAparam!$J$3*EchelleFPAparam!$B$6*COS(EchelleFPAparam!$AC$3)-(BD17-1024)*SIN(EchelleFPAparam!$AC$3)*EchelleFPAparam!$C$3/EchelleFPAparam!$E$3))</f>
        <v>2278.844267797293</v>
      </c>
      <c r="EG17" s="26">
        <f>(EchelleFPAparam!$S$3/($U17+F$53)*COS((BE17-EchelleFPAparam!$AE13)*EchelleFPAparam!$C$3/EchelleFPAparam!$E$3))*(SIN('Standard Settings'!$F12)+SIN('Standard Settings'!$F12+EchelleFPAparam!$M$3+EchelleFPAparam!$J$3*EchelleFPAparam!$B$6*COS(EchelleFPAparam!$AC$3)-(BE17-1024)*SIN(EchelleFPAparam!$AC$3)*EchelleFPAparam!$C$3/EchelleFPAparam!$E$3))</f>
        <v>2191.2955640361556</v>
      </c>
      <c r="EH17" s="26">
        <f>(EchelleFPAparam!$S$3/($U17+G$53)*COS((BF17-EchelleFPAparam!$AE13)*EchelleFPAparam!$C$3/EchelleFPAparam!$E$3))*(SIN('Standard Settings'!$F12)+SIN('Standard Settings'!$F12+EchelleFPAparam!$M$3+EchelleFPAparam!$J$3*EchelleFPAparam!$B$6*COS(EchelleFPAparam!$AC$3)-(BF17-1024)*SIN(EchelleFPAparam!$AC$3)*EchelleFPAparam!$C$3/EchelleFPAparam!$E$3))</f>
        <v>2110.19943088026</v>
      </c>
      <c r="EI17" s="26">
        <f>(EchelleFPAparam!$S$3/($U17+H$53)*COS((BG17-EchelleFPAparam!$AE13)*EchelleFPAparam!$C$3/EchelleFPAparam!$E$3))*(SIN('Standard Settings'!$F12)+SIN('Standard Settings'!$F12+EchelleFPAparam!$M$3+EchelleFPAparam!$J$3*EchelleFPAparam!$B$6*COS(EchelleFPAparam!$AC$3)-(BG17-1024)*SIN(EchelleFPAparam!$AC$3)*EchelleFPAparam!$C$3/EchelleFPAparam!$E$3))</f>
        <v>2034.8706130156038</v>
      </c>
      <c r="EJ17" s="26">
        <f>(EchelleFPAparam!$S$3/($U17+I$53)*COS((BH17-EchelleFPAparam!$AE13)*EchelleFPAparam!$C$3/EchelleFPAparam!$E$3))*(SIN('Standard Settings'!$F12)+SIN('Standard Settings'!$F12+EchelleFPAparam!$M$3+EchelleFPAparam!$J$3*EchelleFPAparam!$B$6*COS(EchelleFPAparam!$AC$3)-(BH17-1024)*SIN(EchelleFPAparam!$AC$3)*EchelleFPAparam!$C$3/EchelleFPAparam!$E$3))</f>
        <v>1964.7174759823693</v>
      </c>
      <c r="EK17" s="26">
        <f>(EchelleFPAparam!$S$3/($U17+J$53)*COS((BI17-EchelleFPAparam!$AE13)*EchelleFPAparam!$C$3/EchelleFPAparam!$E$3))*(SIN('Standard Settings'!$F12)+SIN('Standard Settings'!$F12+EchelleFPAparam!$M$3+EchelleFPAparam!$J$3*EchelleFPAparam!$B$6*COS(EchelleFPAparam!$AC$3)-(BI17-1024)*SIN(EchelleFPAparam!$AC$3)*EchelleFPAparam!$C$3/EchelleFPAparam!$E$3))</f>
        <v>1898.6163775875675</v>
      </c>
      <c r="EL17" s="26">
        <f>(EchelleFPAparam!$S$3/($U17+K$53)*COS((BJ17-EchelleFPAparam!$AE13)*EchelleFPAparam!$C$3/EchelleFPAparam!$E$3))*(SIN('Standard Settings'!$F12)+SIN('Standard Settings'!$F12+EchelleFPAparam!$M$3+EchelleFPAparam!$J$3*EchelleFPAparam!$B$6*COS(EchelleFPAparam!$AC$3)-(BJ17-1024)*SIN(EchelleFPAparam!$AC$3)*EchelleFPAparam!$C$3/EchelleFPAparam!$E$3))</f>
        <v>1837.3706879879685</v>
      </c>
      <c r="EM17" s="26">
        <f>(EchelleFPAparam!$S$3/($U17+B$53)*COS((BA17-EchelleFPAparam!$AE13)*EchelleFPAparam!$C$3/EchelleFPAparam!$E$3))*(SIN('Standard Settings'!$F12)+SIN('Standard Settings'!$F12+EchelleFPAparam!$M$3+EchelleFPAparam!$K$3*EchelleFPAparam!$B$6*COS(EchelleFPAparam!$AC$3)-(BA17-1024)*SIN(EchelleFPAparam!$AC$3)*EchelleFPAparam!$C$3/EchelleFPAparam!$E$3))</f>
        <v>2604.3800786619358</v>
      </c>
      <c r="EN17" s="26">
        <f>(EchelleFPAparam!$S$3/($U17+C$53)*COS((BB17-EchelleFPAparam!$AE13)*EchelleFPAparam!$C$3/EchelleFPAparam!$E$3))*(SIN('Standard Settings'!$F12)+SIN('Standard Settings'!$F12+EchelleFPAparam!$M$3+EchelleFPAparam!$K$3*EchelleFPAparam!$B$6*COS(EchelleFPAparam!$AC$3)-(BB17-1024)*SIN(EchelleFPAparam!$AC$3)*EchelleFPAparam!$C$3/EchelleFPAparam!$E$3))</f>
        <v>2491.3141780396368</v>
      </c>
      <c r="EO17" s="26">
        <f>(EchelleFPAparam!$S$3/($U17+D$53)*COS((BC17-EchelleFPAparam!$AE13)*EchelleFPAparam!$C$3/EchelleFPAparam!$E$3))*(SIN('Standard Settings'!$F12)+SIN('Standard Settings'!$F12+EchelleFPAparam!$M$3+EchelleFPAparam!$K$3*EchelleFPAparam!$B$6*COS(EchelleFPAparam!$AC$3)-(BC17-1024)*SIN(EchelleFPAparam!$AC$3)*EchelleFPAparam!$C$3/EchelleFPAparam!$E$3))</f>
        <v>2387.7178681646974</v>
      </c>
      <c r="EP17" s="26">
        <f>(EchelleFPAparam!$S$3/($U17+E$53)*COS((BD17-EchelleFPAparam!$AE13)*EchelleFPAparam!$C$3/EchelleFPAparam!$E$3))*(SIN('Standard Settings'!$F12)+SIN('Standard Settings'!$F12+EchelleFPAparam!$M$3+EchelleFPAparam!$K$3*EchelleFPAparam!$B$6*COS(EchelleFPAparam!$AC$3)-(BD17-1024)*SIN(EchelleFPAparam!$AC$3)*EchelleFPAparam!$C$3/EchelleFPAparam!$E$3))</f>
        <v>2292.3537084427985</v>
      </c>
      <c r="EQ17" s="26">
        <f>(EchelleFPAparam!$S$3/($U17+F$53)*COS((BE17-EchelleFPAparam!$AE13)*EchelleFPAparam!$C$3/EchelleFPAparam!$E$3))*(SIN('Standard Settings'!$F12)+SIN('Standard Settings'!$F12+EchelleFPAparam!$M$3+EchelleFPAparam!$K$3*EchelleFPAparam!$B$6*COS(EchelleFPAparam!$AC$3)-(BE17-1024)*SIN(EchelleFPAparam!$AC$3)*EchelleFPAparam!$C$3/EchelleFPAparam!$E$3))</f>
        <v>2204.2833659814673</v>
      </c>
      <c r="ER17" s="26">
        <f>(EchelleFPAparam!$S$3/($U17+G$53)*COS((BF17-EchelleFPAparam!$AE13)*EchelleFPAparam!$C$3/EchelleFPAparam!$E$3))*(SIN('Standard Settings'!$F12)+SIN('Standard Settings'!$F12+EchelleFPAparam!$M$3+EchelleFPAparam!$K$3*EchelleFPAparam!$B$6*COS(EchelleFPAparam!$AC$3)-(BF17-1024)*SIN(EchelleFPAparam!$AC$3)*EchelleFPAparam!$C$3/EchelleFPAparam!$E$3))</f>
        <v>2122.7042389350195</v>
      </c>
      <c r="ES17" s="26">
        <f>(EchelleFPAparam!$S$3/($U17+H$53)*COS((BG17-EchelleFPAparam!$AE13)*EchelleFPAparam!$C$3/EchelleFPAparam!$E$3))*(SIN('Standard Settings'!$F12)+SIN('Standard Settings'!$F12+EchelleFPAparam!$M$3+EchelleFPAparam!$K$3*EchelleFPAparam!$B$6*COS(EchelleFPAparam!$AC$3)-(BG17-1024)*SIN(EchelleFPAparam!$AC$3)*EchelleFPAparam!$C$3/EchelleFPAparam!$E$3))</f>
        <v>2046.9269510108577</v>
      </c>
      <c r="ET17" s="26">
        <f>(EchelleFPAparam!$S$3/($U17+I$53)*COS((BH17-EchelleFPAparam!$AE13)*EchelleFPAparam!$C$3/EchelleFPAparam!$E$3))*(SIN('Standard Settings'!$F12)+SIN('Standard Settings'!$F12+EchelleFPAparam!$M$3+EchelleFPAparam!$K$3*EchelleFPAparam!$B$6*COS(EchelleFPAparam!$AC$3)-(BH17-1024)*SIN(EchelleFPAparam!$AC$3)*EchelleFPAparam!$C$3/EchelleFPAparam!$E$3))</f>
        <v>1976.3562687108581</v>
      </c>
      <c r="EU17" s="26">
        <f>(EchelleFPAparam!$S$3/($U17+J$53)*COS((BI17-EchelleFPAparam!$AE13)*EchelleFPAparam!$C$3/EchelleFPAparam!$E$3))*(SIN('Standard Settings'!$F12)+SIN('Standard Settings'!$F12+EchelleFPAparam!$M$3+EchelleFPAparam!$K$3*EchelleFPAparam!$B$6*COS(EchelleFPAparam!$AC$3)-(BI17-1024)*SIN(EchelleFPAparam!$AC$3)*EchelleFPAparam!$C$3/EchelleFPAparam!$E$3))</f>
        <v>1909.8787243520858</v>
      </c>
      <c r="EV17" s="26">
        <f>(EchelleFPAparam!$S$3/($U17+K$53)*COS((BJ17-EchelleFPAparam!$AE13)*EchelleFPAparam!$C$3/EchelleFPAparam!$E$3))*(SIN('Standard Settings'!$F12)+SIN('Standard Settings'!$F12+EchelleFPAparam!$M$3+EchelleFPAparam!$K$3*EchelleFPAparam!$B$6*COS(EchelleFPAparam!$AC$3)-(BJ17-1024)*SIN(EchelleFPAparam!$AC$3)*EchelleFPAparam!$C$3/EchelleFPAparam!$E$3))</f>
        <v>1848.2697332439541</v>
      </c>
      <c r="EW17" s="60">
        <f t="shared" si="40"/>
        <v>1937.8015352491318</v>
      </c>
      <c r="EX17" s="60">
        <f>EN17</f>
        <v>2491.3141780396368</v>
      </c>
      <c r="EY17" s="90">
        <v>0</v>
      </c>
      <c r="EZ17" s="90">
        <v>0</v>
      </c>
      <c r="FA17" s="50">
        <v>5000</v>
      </c>
      <c r="FB17" s="50">
        <v>5000</v>
      </c>
      <c r="FC17" s="50">
        <v>5000</v>
      </c>
      <c r="FD17" s="50">
        <v>4000</v>
      </c>
      <c r="FE17" s="95">
        <v>100</v>
      </c>
      <c r="FF17" s="50">
        <v>5000</v>
      </c>
      <c r="FG17" s="50">
        <v>1000</v>
      </c>
      <c r="FH17" s="50">
        <f t="shared" si="27"/>
        <v>1250</v>
      </c>
      <c r="FI17" s="50">
        <f t="shared" si="28"/>
        <v>1250</v>
      </c>
      <c r="FJ17" s="50">
        <f t="shared" si="29"/>
        <v>1000</v>
      </c>
      <c r="FK17" s="95">
        <f t="shared" si="30"/>
        <v>25</v>
      </c>
      <c r="FL17" s="50">
        <f t="shared" si="31"/>
        <v>1250</v>
      </c>
      <c r="FM17" s="50">
        <f t="shared" si="32"/>
        <v>250</v>
      </c>
      <c r="FN17" s="50">
        <v>500</v>
      </c>
      <c r="FO17" s="91">
        <f>1/(F17*EchelleFPAparam!$Q$3)</f>
        <v>-5721.2382625247219</v>
      </c>
      <c r="FP17" s="91">
        <f t="shared" si="23"/>
        <v>-38.251019068655836</v>
      </c>
      <c r="FQ17" s="50"/>
      <c r="FR17" s="50"/>
      <c r="FS17" s="50"/>
      <c r="FT17" s="50"/>
      <c r="FU17" s="50"/>
      <c r="FV17" s="50"/>
      <c r="FW17" s="50"/>
      <c r="FX17" s="50"/>
      <c r="FY17" s="50"/>
      <c r="FZ17" s="50"/>
      <c r="GA17" s="50"/>
      <c r="GB17" s="50"/>
      <c r="GC17" s="50"/>
      <c r="GD17" s="50"/>
      <c r="GE17" s="50"/>
      <c r="GF17" s="50"/>
      <c r="GG17" s="50"/>
      <c r="GH17" s="50"/>
      <c r="GI17" s="50"/>
      <c r="GJ17" s="50"/>
      <c r="GK17" s="50"/>
      <c r="GL17" s="50"/>
      <c r="GM17" s="50"/>
      <c r="GN17" s="50"/>
      <c r="GO17" s="50"/>
      <c r="GP17" s="50"/>
      <c r="GQ17" s="50"/>
      <c r="GR17" s="50"/>
      <c r="GS17" s="50"/>
      <c r="GT17" s="50"/>
      <c r="GU17" s="50"/>
      <c r="GV17" s="50"/>
      <c r="GW17" s="50"/>
      <c r="GX17" s="50"/>
      <c r="GY17" s="50"/>
      <c r="GZ17" s="50"/>
      <c r="HA17" s="50"/>
      <c r="HB17" s="50"/>
      <c r="HC17" s="50"/>
      <c r="HD17" s="50"/>
      <c r="HE17" s="50"/>
      <c r="HF17" s="50"/>
      <c r="HG17" s="50"/>
      <c r="HH17" s="50"/>
      <c r="HI17" s="50"/>
      <c r="HJ17" s="50"/>
      <c r="HK17" s="50"/>
      <c r="HL17" s="50"/>
      <c r="HM17" s="50"/>
      <c r="HN17" s="50"/>
      <c r="HO17" s="50"/>
      <c r="HP17" s="50"/>
      <c r="HQ17" s="50"/>
      <c r="HR17" s="50"/>
      <c r="HS17" s="50"/>
      <c r="HT17" s="50"/>
      <c r="HU17" s="50"/>
      <c r="HV17" s="50"/>
      <c r="HW17" s="50"/>
      <c r="HX17" s="50"/>
      <c r="HY17" s="50"/>
      <c r="HZ17" s="50"/>
      <c r="IA17" s="50"/>
      <c r="IB17" s="50"/>
      <c r="IC17" s="50"/>
      <c r="ID17" s="50"/>
      <c r="IE17" s="50"/>
      <c r="IF17" s="50"/>
      <c r="IG17" s="50"/>
      <c r="IH17" s="50"/>
      <c r="II17" s="50"/>
      <c r="IJ17" s="50"/>
      <c r="IK17" s="50"/>
      <c r="IL17" s="50"/>
      <c r="IM17" s="50"/>
      <c r="IN17" s="50"/>
      <c r="IO17" s="50"/>
      <c r="IP17" s="50"/>
      <c r="IQ17" s="50"/>
      <c r="IR17" s="50"/>
      <c r="IS17" s="50"/>
      <c r="IT17" s="50"/>
      <c r="IU17" s="50"/>
      <c r="IV17" s="50"/>
      <c r="IW17" s="50"/>
      <c r="IX17" s="50"/>
      <c r="IY17" s="50"/>
      <c r="IZ17" s="50"/>
      <c r="JA17" s="50"/>
      <c r="JB17" s="50"/>
      <c r="JC17" s="50"/>
      <c r="JD17" s="50"/>
      <c r="JE17" s="50"/>
      <c r="JF17" s="50"/>
      <c r="JG17" s="50"/>
      <c r="JH17" s="50"/>
      <c r="JI17" s="50"/>
      <c r="JJ17" s="50"/>
      <c r="JK17" s="50"/>
      <c r="JL17" s="50"/>
      <c r="JM17" s="50"/>
      <c r="JN17" s="50"/>
      <c r="JO17" s="50"/>
      <c r="JP17" s="50"/>
      <c r="JQ17" s="50"/>
      <c r="JR17" s="50"/>
      <c r="JS17" s="50"/>
      <c r="JT17" s="50"/>
      <c r="JU17" s="50"/>
      <c r="JV17" s="50"/>
      <c r="JW17" s="52">
        <f t="shared" si="24"/>
        <v>2744.6818201622687</v>
      </c>
      <c r="JX17" s="27">
        <f t="shared" si="25"/>
        <v>326598.22650478769</v>
      </c>
      <c r="JY17" s="108">
        <f>JW17*EchelleFPAparam!$Q$3</f>
        <v>-2.6143094337045609E-2</v>
      </c>
    </row>
    <row r="18" spans="1:285" x14ac:dyDescent="0.2">
      <c r="A18" s="53">
        <f t="shared" si="35"/>
        <v>12</v>
      </c>
      <c r="B18" s="97">
        <f t="shared" si="0"/>
        <v>2165.7887299269837</v>
      </c>
      <c r="C18" s="27" t="str">
        <f>'Standard Settings'!B13</f>
        <v>K/3/4</v>
      </c>
      <c r="D18" s="27">
        <f>'Standard Settings'!H13</f>
        <v>26</v>
      </c>
      <c r="E18" s="19">
        <f t="shared" si="1"/>
        <v>6.8998707661482861E-3</v>
      </c>
      <c r="F18" s="18">
        <f>((EchelleFPAparam!$S$3/('crmcfgWLEN.txt'!$U18+F$53))*(SIN('Standard Settings'!$F13+0.0005)+SIN('Standard Settings'!$F13+0.0005+EchelleFPAparam!$M$3))-(EchelleFPAparam!$S$3/('crmcfgWLEN.txt'!$U18+F$53))*(SIN('Standard Settings'!$F13-0.0005)+SIN('Standard Settings'!$F13-0.0005+EchelleFPAparam!$M$3)))*1000*EchelleFPAparam!$O$3/180</f>
        <v>18.981369942691984</v>
      </c>
      <c r="G18" s="20" t="str">
        <f>'Standard Settings'!C13</f>
        <v>K</v>
      </c>
      <c r="H18" s="46"/>
      <c r="I18" s="59" t="s">
        <v>362</v>
      </c>
      <c r="J18" s="57"/>
      <c r="K18" s="27" t="str">
        <f>'Standard Settings'!$D13</f>
        <v>HK</v>
      </c>
      <c r="L18" s="46"/>
      <c r="M18" s="12">
        <v>0</v>
      </c>
      <c r="N18" s="12">
        <v>0</v>
      </c>
      <c r="O18" s="27" t="str">
        <f>'Standard Settings'!$D13</f>
        <v>HK</v>
      </c>
      <c r="P18" s="46"/>
      <c r="Q18" s="27">
        <f>'Standard Settings'!$E13</f>
        <v>64.93995000000001</v>
      </c>
      <c r="R18" s="107">
        <f>($Q18-EchelleFPAparam!$R$3)/EchelleFPAparam!$Q$3</f>
        <v>573590.55118110182</v>
      </c>
      <c r="S18" s="21">
        <f>'Standard Settings'!$G13</f>
        <v>23</v>
      </c>
      <c r="T18" s="21">
        <f>'Standard Settings'!$I13</f>
        <v>29</v>
      </c>
      <c r="U18" s="22">
        <f t="shared" si="2"/>
        <v>22</v>
      </c>
      <c r="V18" s="22">
        <f t="shared" si="26"/>
        <v>31</v>
      </c>
      <c r="W18" s="23">
        <f>(EchelleFPAparam!$S$3/('crmcfgWLEN.txt'!$U18+B$53))*(SIN('Standard Settings'!$F13)+SIN('Standard Settings'!$F13+EchelleFPAparam!$M$3))</f>
        <v>2559.5684990046175</v>
      </c>
      <c r="X18" s="23">
        <f>(EchelleFPAparam!$S$3/('crmcfgWLEN.txt'!$U18+C$53))*(SIN('Standard Settings'!$F13)+SIN('Standard Settings'!$F13+EchelleFPAparam!$M$3))</f>
        <v>2448.282912091373</v>
      </c>
      <c r="Y18" s="23">
        <f>(EchelleFPAparam!$S$3/('crmcfgWLEN.txt'!$U18+D$53))*(SIN('Standard Settings'!$F13)+SIN('Standard Settings'!$F13+EchelleFPAparam!$M$3))</f>
        <v>2346.2711240875656</v>
      </c>
      <c r="Z18" s="23">
        <f>(EchelleFPAparam!$S$3/('crmcfgWLEN.txt'!$U18+E$53))*(SIN('Standard Settings'!$F13)+SIN('Standard Settings'!$F13+EchelleFPAparam!$M$3))</f>
        <v>2252.4202791240632</v>
      </c>
      <c r="AA18" s="23">
        <f>(EchelleFPAparam!$S$3/('crmcfgWLEN.txt'!$U18+F$53))*(SIN('Standard Settings'!$F13)+SIN('Standard Settings'!$F13+EchelleFPAparam!$M$3))</f>
        <v>2165.7887299269837</v>
      </c>
      <c r="AB18" s="23">
        <f>(EchelleFPAparam!$S$3/('crmcfgWLEN.txt'!$U18+G$53))*(SIN('Standard Settings'!$F13)+SIN('Standard Settings'!$F13+EchelleFPAparam!$M$3))</f>
        <v>2085.5743325222807</v>
      </c>
      <c r="AC18" s="23">
        <f>(EchelleFPAparam!$S$3/('crmcfgWLEN.txt'!$U18+H$53))*(SIN('Standard Settings'!$F13)+SIN('Standard Settings'!$F13+EchelleFPAparam!$M$3))</f>
        <v>2011.0895349321991</v>
      </c>
      <c r="AD18" s="23">
        <f>(EchelleFPAparam!$S$3/('crmcfgWLEN.txt'!$U18+I$53))*(SIN('Standard Settings'!$F13)+SIN('Standard Settings'!$F13+EchelleFPAparam!$M$3))</f>
        <v>1941.7416199345371</v>
      </c>
      <c r="AE18" s="23">
        <f>(EchelleFPAparam!$S$3/('crmcfgWLEN.txt'!$U18+J$53))*(SIN('Standard Settings'!$F13)+SIN('Standard Settings'!$F13+EchelleFPAparam!$M$3))</f>
        <v>1877.0168992700524</v>
      </c>
      <c r="AF18" s="23">
        <f>(EchelleFPAparam!$S$3/('crmcfgWLEN.txt'!$U18+K$53))*(SIN('Standard Settings'!$F13)+SIN('Standard Settings'!$F13+EchelleFPAparam!$M$3))</f>
        <v>1816.4679670355347</v>
      </c>
      <c r="AG18" s="113">
        <v>-100.1</v>
      </c>
      <c r="AH18" s="113">
        <v>228.70447918964001</v>
      </c>
      <c r="AI18" s="113">
        <v>585.38483180022502</v>
      </c>
      <c r="AJ18" s="113">
        <v>911.00492621884598</v>
      </c>
      <c r="AK18" s="113">
        <v>1211.5229848225699</v>
      </c>
      <c r="AL18" s="113">
        <v>1487.0401354133501</v>
      </c>
      <c r="AM18" s="113">
        <v>1743.95949432475</v>
      </c>
      <c r="AN18" s="113">
        <v>1980</v>
      </c>
      <c r="AO18" s="113">
        <v>-100.1</v>
      </c>
      <c r="AP18" s="113">
        <v>-100.1</v>
      </c>
      <c r="AQ18" s="113">
        <v>-100.1</v>
      </c>
      <c r="AR18" s="113">
        <v>220.38129672398</v>
      </c>
      <c r="AS18" s="113">
        <v>580.16724224112704</v>
      </c>
      <c r="AT18" s="113">
        <v>908.05779874634902</v>
      </c>
      <c r="AU18" s="113">
        <v>1211.1688648055999</v>
      </c>
      <c r="AV18" s="113">
        <v>1488.62156625377</v>
      </c>
      <c r="AW18" s="113">
        <v>1747.1393861696399</v>
      </c>
      <c r="AX18" s="113">
        <v>1985</v>
      </c>
      <c r="AY18" s="113">
        <v>-100.1</v>
      </c>
      <c r="AZ18" s="113">
        <v>-100.1</v>
      </c>
      <c r="BA18" s="113">
        <v>-100.1</v>
      </c>
      <c r="BB18" s="113">
        <v>212.71625026066599</v>
      </c>
      <c r="BC18" s="113">
        <v>575.55333111037396</v>
      </c>
      <c r="BD18" s="113">
        <v>906.42196458018998</v>
      </c>
      <c r="BE18" s="113">
        <v>1212.0018422774999</v>
      </c>
      <c r="BF18" s="113">
        <v>1492.42900835778</v>
      </c>
      <c r="BG18" s="113">
        <v>1751.98608757124</v>
      </c>
      <c r="BH18" s="113">
        <v>2000</v>
      </c>
      <c r="BI18" s="113">
        <v>-100.1</v>
      </c>
      <c r="BJ18" s="113">
        <v>-100.1</v>
      </c>
      <c r="BK18" s="24">
        <f>EchelleFPAparam!$S$3/('crmcfgWLEN.txt'!$U18+B$53)*(SIN(EchelleFPAparam!$T$3-EchelleFPAparam!$M$3/2)+SIN('Standard Settings'!$F13+EchelleFPAparam!$M$3))</f>
        <v>2564.0188106533424</v>
      </c>
      <c r="BL18" s="24">
        <f>EchelleFPAparam!$S$3/('crmcfgWLEN.txt'!$U18+C$53)*(SIN(EchelleFPAparam!$T$3-EchelleFPAparam!$M$3/2)+SIN('Standard Settings'!$F13+EchelleFPAparam!$M$3))</f>
        <v>2452.5397319292838</v>
      </c>
      <c r="BM18" s="24">
        <f>EchelleFPAparam!$S$3/('crmcfgWLEN.txt'!$U18+D$53)*(SIN(EchelleFPAparam!$T$3-EchelleFPAparam!$M$3/2)+SIN('Standard Settings'!$F13+EchelleFPAparam!$M$3))</f>
        <v>2350.3505764322304</v>
      </c>
      <c r="BN18" s="24">
        <f>EchelleFPAparam!$S$3/('crmcfgWLEN.txt'!$U18+E$53)*(SIN(EchelleFPAparam!$T$3-EchelleFPAparam!$M$3/2)+SIN('Standard Settings'!$F13+EchelleFPAparam!$M$3))</f>
        <v>2256.3365533749411</v>
      </c>
      <c r="BO18" s="24">
        <f>EchelleFPAparam!$S$3/('crmcfgWLEN.txt'!$U18+F$53)*(SIN(EchelleFPAparam!$T$3-EchelleFPAparam!$M$3/2)+SIN('Standard Settings'!$F13+EchelleFPAparam!$M$3))</f>
        <v>2169.5543782451355</v>
      </c>
      <c r="BP18" s="24">
        <f>EchelleFPAparam!$S$3/('crmcfgWLEN.txt'!$U18+G$53)*(SIN(EchelleFPAparam!$T$3-EchelleFPAparam!$M$3/2)+SIN('Standard Settings'!$F13+EchelleFPAparam!$M$3))</f>
        <v>2089.2005123842046</v>
      </c>
      <c r="BQ18" s="24">
        <f>EchelleFPAparam!$S$3/('crmcfgWLEN.txt'!$U18+H$53)*(SIN(EchelleFPAparam!$T$3-EchelleFPAparam!$M$3/2)+SIN('Standard Settings'!$F13+EchelleFPAparam!$M$3))</f>
        <v>2014.5862083704831</v>
      </c>
      <c r="BR18" s="24">
        <f>EchelleFPAparam!$S$3/('crmcfgWLEN.txt'!$U18+I$53)*(SIN(EchelleFPAparam!$T$3-EchelleFPAparam!$M$3/2)+SIN('Standard Settings'!$F13+EchelleFPAparam!$M$3))</f>
        <v>1945.1177184266733</v>
      </c>
      <c r="BS18" s="24">
        <f>EchelleFPAparam!$S$3/('crmcfgWLEN.txt'!$U18+J$53)*(SIN(EchelleFPAparam!$T$3-EchelleFPAparam!$M$3/2)+SIN('Standard Settings'!$F13+EchelleFPAparam!$M$3))</f>
        <v>1880.2804611457841</v>
      </c>
      <c r="BT18" s="24">
        <f>EchelleFPAparam!$S$3/('crmcfgWLEN.txt'!$U18+K$53)*(SIN(EchelleFPAparam!$T$3-EchelleFPAparam!$M$3/2)+SIN('Standard Settings'!$F13+EchelleFPAparam!$M$3))</f>
        <v>1819.6262527217266</v>
      </c>
      <c r="BU18" s="25">
        <f t="shared" si="33"/>
        <v>2515.6410972447889</v>
      </c>
      <c r="BV18" s="25">
        <f t="shared" si="3"/>
        <v>2407.9481004396603</v>
      </c>
      <c r="BW18" s="25">
        <f t="shared" si="4"/>
        <v>2309.1163557930681</v>
      </c>
      <c r="BX18" s="25">
        <f t="shared" si="5"/>
        <v>2218.0935609448575</v>
      </c>
      <c r="BY18" s="25">
        <f t="shared" si="6"/>
        <v>2133.9879130280019</v>
      </c>
      <c r="BZ18" s="25">
        <f t="shared" si="7"/>
        <v>2056.0385994892172</v>
      </c>
      <c r="CA18" s="25">
        <f t="shared" si="8"/>
        <v>1983.5925743955527</v>
      </c>
      <c r="CB18" s="25">
        <f t="shared" si="9"/>
        <v>1916.0861106889615</v>
      </c>
      <c r="CC18" s="25">
        <f t="shared" si="10"/>
        <v>1853.0300196799033</v>
      </c>
      <c r="CD18" s="25">
        <f t="shared" si="11"/>
        <v>1793.9977139509981</v>
      </c>
      <c r="CE18" s="25">
        <f t="shared" si="34"/>
        <v>2614.2936892936036</v>
      </c>
      <c r="CF18" s="25">
        <f t="shared" si="12"/>
        <v>2498.8140664939874</v>
      </c>
      <c r="CG18" s="25">
        <f t="shared" si="13"/>
        <v>2393.0842232764526</v>
      </c>
      <c r="CH18" s="25">
        <f t="shared" si="14"/>
        <v>2295.9214051885365</v>
      </c>
      <c r="CI18" s="25">
        <f t="shared" si="15"/>
        <v>2206.3264863509853</v>
      </c>
      <c r="CJ18" s="25">
        <f t="shared" si="16"/>
        <v>2123.4497011118146</v>
      </c>
      <c r="CK18" s="25">
        <f t="shared" si="17"/>
        <v>2046.5637672335065</v>
      </c>
      <c r="CL18" s="25">
        <f t="shared" si="18"/>
        <v>1975.0426064024682</v>
      </c>
      <c r="CM18" s="25">
        <f t="shared" si="19"/>
        <v>1908.3443486255719</v>
      </c>
      <c r="CN18" s="25">
        <f t="shared" si="20"/>
        <v>1845.9976476887082</v>
      </c>
      <c r="CO18" s="26">
        <f>(EchelleFPAparam!$S$3/($U18+B$53)*COS((AG18-EchelleFPAparam!$AE14)*EchelleFPAparam!$C$3/EchelleFPAparam!$E$3))*(SIN('Standard Settings'!$F13)+SIN('Standard Settings'!$F13+EchelleFPAparam!$M$3+(EchelleFPAparam!$F$3*EchelleFPAparam!$B$6)*COS(EchelleFPAparam!$AC$3)-(AG18-1024)*SIN(EchelleFPAparam!$AC$3)*EchelleFPAparam!$C$3/EchelleFPAparam!$E$3))</f>
        <v>2531.690015080791</v>
      </c>
      <c r="CP18" s="26">
        <f>(EchelleFPAparam!$S$3/($U18+C$53)*COS((AH18-EchelleFPAparam!$AE14)*EchelleFPAparam!$C$3/EchelleFPAparam!$E$3))*(SIN('Standard Settings'!$F13)+SIN('Standard Settings'!$F13+EchelleFPAparam!$M$3+(EchelleFPAparam!$F$3*EchelleFPAparam!$B$6)*COS(EchelleFPAparam!$AC$3)-(AH18-1024)*SIN(EchelleFPAparam!$AC$3)*EchelleFPAparam!$C$3/EchelleFPAparam!$E$3))</f>
        <v>2421.8477114410166</v>
      </c>
      <c r="CQ18" s="26">
        <f>(EchelleFPAparam!$S$3/($U18+D$53)*COS((AI18-EchelleFPAparam!$AE14)*EchelleFPAparam!$C$3/EchelleFPAparam!$E$3))*(SIN('Standard Settings'!$F13)+SIN('Standard Settings'!$F13+EchelleFPAparam!$M$3+(EchelleFPAparam!$F$3*EchelleFPAparam!$B$6)*COS(EchelleFPAparam!$AC$3)-(AI18-1024)*SIN(EchelleFPAparam!$AC$3)*EchelleFPAparam!$C$3/EchelleFPAparam!$E$3))</f>
        <v>2321.1375010348256</v>
      </c>
      <c r="CR18" s="26">
        <f>(EchelleFPAparam!$S$3/($U18+E$53)*COS((AJ18-EchelleFPAparam!$AE14)*EchelleFPAparam!$C$3/EchelleFPAparam!$E$3))*(SIN('Standard Settings'!$F13)+SIN('Standard Settings'!$F13+EchelleFPAparam!$M$3+(EchelleFPAparam!$F$3*EchelleFPAparam!$B$6)*COS(EchelleFPAparam!$AC$3)-(AJ18-1024)*SIN(EchelleFPAparam!$AC$3)*EchelleFPAparam!$C$3/EchelleFPAparam!$E$3))</f>
        <v>2228.4322935300265</v>
      </c>
      <c r="CS18" s="26">
        <f>(EchelleFPAparam!$S$3/($U18+F$53)*COS((AK18-EchelleFPAparam!$AE14)*EchelleFPAparam!$C$3/EchelleFPAparam!$E$3))*(SIN('Standard Settings'!$F13)+SIN('Standard Settings'!$F13+EchelleFPAparam!$M$3+(EchelleFPAparam!$F$3*EchelleFPAparam!$B$6)*COS(EchelleFPAparam!$AC$3)-(AK18-1024)*SIN(EchelleFPAparam!$AC$3)*EchelleFPAparam!$C$3/EchelleFPAparam!$E$3))</f>
        <v>2142.819281195556</v>
      </c>
      <c r="CT18" s="26">
        <f>(EchelleFPAparam!$S$3/($U18+G$53)*COS((AL18-EchelleFPAparam!$AE14)*EchelleFPAparam!$C$3/EchelleFPAparam!$E$3))*(SIN('Standard Settings'!$F13)+SIN('Standard Settings'!$F13+EchelleFPAparam!$M$3+(EchelleFPAparam!$F$3*EchelleFPAparam!$B$6)*COS(EchelleFPAparam!$AC$3)-(AL18-1024)*SIN(EchelleFPAparam!$AC$3)*EchelleFPAparam!$C$3/EchelleFPAparam!$E$3))</f>
        <v>2063.5170776530204</v>
      </c>
      <c r="CU18" s="26">
        <f>(EchelleFPAparam!$S$3/($U18+H$53)*COS((AM18-EchelleFPAparam!$AE14)*EchelleFPAparam!$C$3/EchelleFPAparam!$E$3))*(SIN('Standard Settings'!$F13)+SIN('Standard Settings'!$F13+EchelleFPAparam!$M$3+(EchelleFPAparam!$F$3*EchelleFPAparam!$B$6)*COS(EchelleFPAparam!$AC$3)-(AM18-1024)*SIN(EchelleFPAparam!$AC$3)*EchelleFPAparam!$C$3/EchelleFPAparam!$E$3))</f>
        <v>1989.8560225747649</v>
      </c>
      <c r="CV18" s="26">
        <f>(EchelleFPAparam!$S$3/($U18+I$53)*COS((AN18-EchelleFPAparam!$AE14)*EchelleFPAparam!$C$3/EchelleFPAparam!$E$3))*(SIN('Standard Settings'!$F13)+SIN('Standard Settings'!$F13+EchelleFPAparam!$M$3+(EchelleFPAparam!$F$3*EchelleFPAparam!$B$6)*COS(EchelleFPAparam!$AC$3)-(AN18-1024)*SIN(EchelleFPAparam!$AC$3)*EchelleFPAparam!$C$3/EchelleFPAparam!$E$3))</f>
        <v>1921.2563706298511</v>
      </c>
      <c r="CW18" s="26">
        <f>(EchelleFPAparam!$S$3/($U18+J$53)*COS((AO18-EchelleFPAparam!$AE14)*EchelleFPAparam!$C$3/EchelleFPAparam!$E$3))*(SIN('Standard Settings'!$F13)+SIN('Standard Settings'!$F13+EchelleFPAparam!$M$3+(EchelleFPAparam!$F$3*EchelleFPAparam!$B$6)*COS(EchelleFPAparam!$AC$3)-(AO18-1024)*SIN(EchelleFPAparam!$AC$3)*EchelleFPAparam!$C$3/EchelleFPAparam!$E$3))</f>
        <v>1856.5726777259131</v>
      </c>
      <c r="CX18" s="26">
        <f>(EchelleFPAparam!$S$3/($U18+K$53)*COS((AP18-EchelleFPAparam!$AE14)*EchelleFPAparam!$C$3/EchelleFPAparam!$E$3))*(SIN('Standard Settings'!$F13)+SIN('Standard Settings'!$F13+EchelleFPAparam!$M$3+(EchelleFPAparam!$F$3*EchelleFPAparam!$B$6)*COS(EchelleFPAparam!$AC$3)-(AP18-1024)*SIN(EchelleFPAparam!$AC$3)*EchelleFPAparam!$C$3/EchelleFPAparam!$E$3))</f>
        <v>1796.6832365089481</v>
      </c>
      <c r="CY18" s="26">
        <f>(EchelleFPAparam!$S$3/($U18+B$53)*COS((AG18-EchelleFPAparam!$AE14)*EchelleFPAparam!$C$3/EchelleFPAparam!$E$3))*(SIN('Standard Settings'!$F13)+SIN('Standard Settings'!$F13+EchelleFPAparam!$M$3+EchelleFPAparam!$G$3*EchelleFPAparam!$B$6*COS(EchelleFPAparam!$AC$3)-(AG18-1024)*SIN(EchelleFPAparam!$AC$3)*EchelleFPAparam!$C$3/EchelleFPAparam!$E$3))</f>
        <v>2549.2110638934887</v>
      </c>
      <c r="CZ18" s="26">
        <f>(EchelleFPAparam!$S$3/($U18+C$53)*COS((AH18-EchelleFPAparam!$AE14)*EchelleFPAparam!$C$3/EchelleFPAparam!$E$3))*(SIN('Standard Settings'!$F13)+SIN('Standard Settings'!$F13+EchelleFPAparam!$M$3+EchelleFPAparam!$G$3*EchelleFPAparam!$B$6*COS(EchelleFPAparam!$AC$3)-(AH18-1024)*SIN(EchelleFPAparam!$AC$3)*EchelleFPAparam!$C$3/EchelleFPAparam!$E$3))</f>
        <v>2438.6053855714067</v>
      </c>
      <c r="DA18" s="26">
        <f>(EchelleFPAparam!$S$3/($U18+D$53)*COS((AI18-EchelleFPAparam!$AE14)*EchelleFPAparam!$C$3/EchelleFPAparam!$E$3))*(SIN('Standard Settings'!$F13)+SIN('Standard Settings'!$F13+EchelleFPAparam!$M$3+EchelleFPAparam!$G$3*EchelleFPAparam!$B$6*COS(EchelleFPAparam!$AC$3)-(AI18-1024)*SIN(EchelleFPAparam!$AC$3)*EchelleFPAparam!$C$3/EchelleFPAparam!$E$3))</f>
        <v>2337.1950071044648</v>
      </c>
      <c r="DB18" s="26">
        <f>(EchelleFPAparam!$S$3/($U18+E$53)*COS((AJ18-EchelleFPAparam!$AE14)*EchelleFPAparam!$C$3/EchelleFPAparam!$E$3))*(SIN('Standard Settings'!$F13)+SIN('Standard Settings'!$F13+EchelleFPAparam!$M$3+EchelleFPAparam!$G$3*EchelleFPAparam!$B$6*COS(EchelleFPAparam!$AC$3)-(AJ18-1024)*SIN(EchelleFPAparam!$AC$3)*EchelleFPAparam!$C$3/EchelleFPAparam!$E$3))</f>
        <v>2243.8455634064694</v>
      </c>
      <c r="DC18" s="26">
        <f>(EchelleFPAparam!$S$3/($U18+F$53)*COS((AK18-EchelleFPAparam!$AE14)*EchelleFPAparam!$C$3/EchelleFPAparam!$E$3))*(SIN('Standard Settings'!$F13)+SIN('Standard Settings'!$F13+EchelleFPAparam!$M$3+EchelleFPAparam!$G$3*EchelleFPAparam!$B$6*COS(EchelleFPAparam!$AC$3)-(AK18-1024)*SIN(EchelleFPAparam!$AC$3)*EchelleFPAparam!$C$3/EchelleFPAparam!$E$3))</f>
        <v>2157.6378171612132</v>
      </c>
      <c r="DD18" s="26">
        <f>(EchelleFPAparam!$S$3/($U18+G$53)*COS((AL18-EchelleFPAparam!$AE14)*EchelleFPAparam!$C$3/EchelleFPAparam!$E$3))*(SIN('Standard Settings'!$F13)+SIN('Standard Settings'!$F13+EchelleFPAparam!$M$3+EchelleFPAparam!$G$3*EchelleFPAparam!$B$6*COS(EchelleFPAparam!$AC$3)-(AL18-1024)*SIN(EchelleFPAparam!$AC$3)*EchelleFPAparam!$C$3/EchelleFPAparam!$E$3))</f>
        <v>2077.7849269258754</v>
      </c>
      <c r="DE18" s="26">
        <f>(EchelleFPAparam!$S$3/($U18+H$53)*COS((AM18-EchelleFPAparam!$AE14)*EchelleFPAparam!$C$3/EchelleFPAparam!$E$3))*(SIN('Standard Settings'!$F13)+SIN('Standard Settings'!$F13+EchelleFPAparam!$M$3+EchelleFPAparam!$G$3*EchelleFPAparam!$B$6*COS(EchelleFPAparam!$AC$3)-(AM18-1024)*SIN(EchelleFPAparam!$AC$3)*EchelleFPAparam!$C$3/EchelleFPAparam!$E$3))</f>
        <v>2003.6125070198411</v>
      </c>
      <c r="DF18" s="26">
        <f>(EchelleFPAparam!$S$3/($U18+I$53)*COS((AN18-EchelleFPAparam!$AE14)*EchelleFPAparam!$C$3/EchelleFPAparam!$E$3))*(SIN('Standard Settings'!$F13)+SIN('Standard Settings'!$F13+EchelleFPAparam!$M$3+EchelleFPAparam!$G$3*EchelleFPAparam!$B$6*COS(EchelleFPAparam!$AC$3)-(AN18-1024)*SIN(EchelleFPAparam!$AC$3)*EchelleFPAparam!$C$3/EchelleFPAparam!$E$3))</f>
        <v>1934.5367883695808</v>
      </c>
      <c r="DG18" s="26">
        <f>(EchelleFPAparam!$S$3/($U18+J$53)*COS((AO18-EchelleFPAparam!$AE14)*EchelleFPAparam!$C$3/EchelleFPAparam!$E$3))*(SIN('Standard Settings'!$F13)+SIN('Standard Settings'!$F13+EchelleFPAparam!$M$3+EchelleFPAparam!$G$3*EchelleFPAparam!$B$6*COS(EchelleFPAparam!$AC$3)-(AO18-1024)*SIN(EchelleFPAparam!$AC$3)*EchelleFPAparam!$C$3/EchelleFPAparam!$E$3))</f>
        <v>1869.4214468552248</v>
      </c>
      <c r="DH18" s="26">
        <f>(EchelleFPAparam!$S$3/($U18+K$53)*COS((AP18-EchelleFPAparam!$AE14)*EchelleFPAparam!$C$3/EchelleFPAparam!$E$3))*(SIN('Standard Settings'!$F13)+SIN('Standard Settings'!$F13+EchelleFPAparam!$M$3+EchelleFPAparam!$G$3*EchelleFPAparam!$B$6*COS(EchelleFPAparam!$AC$3)-(AP18-1024)*SIN(EchelleFPAparam!$AC$3)*EchelleFPAparam!$C$3/EchelleFPAparam!$E$3))</f>
        <v>1809.1175292147336</v>
      </c>
      <c r="DI18" s="26">
        <f>(EchelleFPAparam!$S$3/($U18+B$53)*COS((AQ18-EchelleFPAparam!$AE14)*EchelleFPAparam!$C$3/EchelleFPAparam!$E$3))*(SIN('Standard Settings'!$F13)+SIN('Standard Settings'!$F13+EchelleFPAparam!$M$3+EchelleFPAparam!$H$3*EchelleFPAparam!$B$6*COS(EchelleFPAparam!$AC$3)-(AQ18-1024)*SIN(EchelleFPAparam!$AC$3)*EchelleFPAparam!$C$3/EchelleFPAparam!$E$3))</f>
        <v>2550.4159826914365</v>
      </c>
      <c r="DJ18" s="26">
        <f>(EchelleFPAparam!$S$3/($U18+C$53)*COS((AR18-EchelleFPAparam!$AE14)*EchelleFPAparam!$C$3/EchelleFPAparam!$E$3))*(SIN('Standard Settings'!$F13)+SIN('Standard Settings'!$F13+EchelleFPAparam!$M$3+EchelleFPAparam!$H$3*EchelleFPAparam!$B$6*COS(EchelleFPAparam!$AC$3)-(AR18-1024)*SIN(EchelleFPAparam!$AC$3)*EchelleFPAparam!$C$3/EchelleFPAparam!$E$3))</f>
        <v>2439.7524538509765</v>
      </c>
      <c r="DK18" s="26">
        <f>(EchelleFPAparam!$S$3/($U18+D$53)*COS((AS18-EchelleFPAparam!$AE14)*EchelleFPAparam!$C$3/EchelleFPAparam!$E$3))*(SIN('Standard Settings'!$F13)+SIN('Standard Settings'!$F13+EchelleFPAparam!$M$3+EchelleFPAparam!$H$3*EchelleFPAparam!$B$6*COS(EchelleFPAparam!$AC$3)-(AS18-1024)*SIN(EchelleFPAparam!$AC$3)*EchelleFPAparam!$C$3/EchelleFPAparam!$E$3))</f>
        <v>2338.2966735129635</v>
      </c>
      <c r="DL18" s="26">
        <f>(EchelleFPAparam!$S$3/($U18+E$53)*COS((AT18-EchelleFPAparam!$AE14)*EchelleFPAparam!$C$3/EchelleFPAparam!$E$3))*(SIN('Standard Settings'!$F13)+SIN('Standard Settings'!$F13+EchelleFPAparam!$M$3+EchelleFPAparam!$H$3*EchelleFPAparam!$B$6*COS(EchelleFPAparam!$AC$3)-(AT18-1024)*SIN(EchelleFPAparam!$AC$3)*EchelleFPAparam!$C$3/EchelleFPAparam!$E$3))</f>
        <v>2244.9044143375818</v>
      </c>
      <c r="DM18" s="26">
        <f>(EchelleFPAparam!$S$3/($U18+F$53)*COS((AU18-EchelleFPAparam!$AE14)*EchelleFPAparam!$C$3/EchelleFPAparam!$E$3))*(SIN('Standard Settings'!$F13)+SIN('Standard Settings'!$F13+EchelleFPAparam!$M$3+EchelleFPAparam!$H$3*EchelleFPAparam!$B$6*COS(EchelleFPAparam!$AC$3)-(AU18-1024)*SIN(EchelleFPAparam!$AC$3)*EchelleFPAparam!$C$3/EchelleFPAparam!$E$3))</f>
        <v>2158.6567695820972</v>
      </c>
      <c r="DN18" s="26">
        <f>(EchelleFPAparam!$S$3/($U18+G$53)*COS((AV18-EchelleFPAparam!$AE14)*EchelleFPAparam!$C$3/EchelleFPAparam!$E$3))*(SIN('Standard Settings'!$F13)+SIN('Standard Settings'!$F13+EchelleFPAparam!$M$3+EchelleFPAparam!$H$3*EchelleFPAparam!$B$6*COS(EchelleFPAparam!$AC$3)-(AV18-1024)*SIN(EchelleFPAparam!$AC$3)*EchelleFPAparam!$C$3/EchelleFPAparam!$E$3))</f>
        <v>2078.7663765512343</v>
      </c>
      <c r="DO18" s="26">
        <f>(EchelleFPAparam!$S$3/($U18+H$53)*COS((AW18-EchelleFPAparam!$AE14)*EchelleFPAparam!$C$3/EchelleFPAparam!$E$3))*(SIN('Standard Settings'!$F13)+SIN('Standard Settings'!$F13+EchelleFPAparam!$M$3+EchelleFPAparam!$H$3*EchelleFPAparam!$B$6*COS(EchelleFPAparam!$AC$3)-(AW18-1024)*SIN(EchelleFPAparam!$AC$3)*EchelleFPAparam!$C$3/EchelleFPAparam!$E$3))</f>
        <v>2004.558814386867</v>
      </c>
      <c r="DP18" s="26">
        <f>(EchelleFPAparam!$S$3/($U18+I$53)*COS((AX18-EchelleFPAparam!$AE14)*EchelleFPAparam!$C$3/EchelleFPAparam!$E$3))*(SIN('Standard Settings'!$F13)+SIN('Standard Settings'!$F13+EchelleFPAparam!$M$3+EchelleFPAparam!$H$3*EchelleFPAparam!$B$6*COS(EchelleFPAparam!$AC$3)-(AX18-1024)*SIN(EchelleFPAparam!$AC$3)*EchelleFPAparam!$C$3/EchelleFPAparam!$E$3))</f>
        <v>1935.4501867532338</v>
      </c>
      <c r="DQ18" s="26">
        <f>(EchelleFPAparam!$S$3/($U18+J$53)*COS((AY18-EchelleFPAparam!$AE14)*EchelleFPAparam!$C$3/EchelleFPAparam!$E$3))*(SIN('Standard Settings'!$F13)+SIN('Standard Settings'!$F13+EchelleFPAparam!$M$3+EchelleFPAparam!$H$3*EchelleFPAparam!$B$6*COS(EchelleFPAparam!$AC$3)-(AY18-1024)*SIN(EchelleFPAparam!$AC$3)*EchelleFPAparam!$C$3/EchelleFPAparam!$E$3))</f>
        <v>1870.3050539737196</v>
      </c>
      <c r="DR18" s="26">
        <f>(EchelleFPAparam!$S$3/($U18+K$53)*COS((AZ18-EchelleFPAparam!$AE14)*EchelleFPAparam!$C$3/EchelleFPAparam!$E$3))*(SIN('Standard Settings'!$F13)+SIN('Standard Settings'!$F13+EchelleFPAparam!$M$3+EchelleFPAparam!$H$3*EchelleFPAparam!$B$6*COS(EchelleFPAparam!$AC$3)-(AZ18-1024)*SIN(EchelleFPAparam!$AC$3)*EchelleFPAparam!$C$3/EchelleFPAparam!$E$3))</f>
        <v>1809.9726328777933</v>
      </c>
      <c r="DS18" s="26">
        <f>(EchelleFPAparam!$S$3/($U18+B$53)*COS((AQ18-EchelleFPAparam!$AE14)*EchelleFPAparam!$C$3/EchelleFPAparam!$E$3))*(SIN('Standard Settings'!$F13)+SIN('Standard Settings'!$F13+EchelleFPAparam!$M$3+EchelleFPAparam!$I$3*EchelleFPAparam!$B$6*COS(EchelleFPAparam!$AC$3)-(AQ18-1024)*SIN(EchelleFPAparam!$AC$3)*EchelleFPAparam!$C$3/EchelleFPAparam!$E$3))</f>
        <v>2567.1247261044837</v>
      </c>
      <c r="DT18" s="26">
        <f>(EchelleFPAparam!$S$3/($U18+C$53)*COS((AR18-EchelleFPAparam!$AE14)*EchelleFPAparam!$C$3/EchelleFPAparam!$E$3))*(SIN('Standard Settings'!$F13)+SIN('Standard Settings'!$F13+EchelleFPAparam!$M$3+EchelleFPAparam!$I$3*EchelleFPAparam!$B$6*COS(EchelleFPAparam!$AC$3)-(AR18-1024)*SIN(EchelleFPAparam!$AC$3)*EchelleFPAparam!$C$3/EchelleFPAparam!$E$3))</f>
        <v>2455.7330921865214</v>
      </c>
      <c r="DU18" s="26">
        <f>(EchelleFPAparam!$S$3/($U18+D$53)*COS((AS18-EchelleFPAparam!$AE14)*EchelleFPAparam!$C$3/EchelleFPAparam!$E$3))*(SIN('Standard Settings'!$F13)+SIN('Standard Settings'!$F13+EchelleFPAparam!$M$3+EchelleFPAparam!$I$3*EchelleFPAparam!$B$6*COS(EchelleFPAparam!$AC$3)-(AS18-1024)*SIN(EchelleFPAparam!$AC$3)*EchelleFPAparam!$C$3/EchelleFPAparam!$E$3))</f>
        <v>2353.6094235519149</v>
      </c>
      <c r="DV18" s="26">
        <f>(EchelleFPAparam!$S$3/($U18+E$53)*COS((AT18-EchelleFPAparam!$AE14)*EchelleFPAparam!$C$3/EchelleFPAparam!$E$3))*(SIN('Standard Settings'!$F13)+SIN('Standard Settings'!$F13+EchelleFPAparam!$M$3+EchelleFPAparam!$I$3*EchelleFPAparam!$B$6*COS(EchelleFPAparam!$AC$3)-(AT18-1024)*SIN(EchelleFPAparam!$AC$3)*EchelleFPAparam!$C$3/EchelleFPAparam!$E$3))</f>
        <v>2259.6026445109437</v>
      </c>
      <c r="DW18" s="26">
        <f>(EchelleFPAparam!$S$3/($U18+F$53)*COS((AU18-EchelleFPAparam!$AE14)*EchelleFPAparam!$C$3/EchelleFPAparam!$E$3))*(SIN('Standard Settings'!$F13)+SIN('Standard Settings'!$F13+EchelleFPAparam!$M$3+EchelleFPAparam!$I$3*EchelleFPAparam!$B$6*COS(EchelleFPAparam!$AC$3)-(AU18-1024)*SIN(EchelleFPAparam!$AC$3)*EchelleFPAparam!$C$3/EchelleFPAparam!$E$3))</f>
        <v>2172.7877049111689</v>
      </c>
      <c r="DX18" s="26">
        <f>(EchelleFPAparam!$S$3/($U18+G$53)*COS((AV18-EchelleFPAparam!$AE14)*EchelleFPAparam!$C$3/EchelleFPAparam!$E$3))*(SIN('Standard Settings'!$F13)+SIN('Standard Settings'!$F13+EchelleFPAparam!$M$3+EchelleFPAparam!$I$3*EchelleFPAparam!$B$6*COS(EchelleFPAparam!$AC$3)-(AV18-1024)*SIN(EchelleFPAparam!$AC$3)*EchelleFPAparam!$C$3/EchelleFPAparam!$E$3))</f>
        <v>2092.3720446717789</v>
      </c>
      <c r="DY18" s="26">
        <f>(EchelleFPAparam!$S$3/($U18+H$53)*COS((AW18-EchelleFPAparam!$AE14)*EchelleFPAparam!$C$3/EchelleFPAparam!$E$3))*(SIN('Standard Settings'!$F13)+SIN('Standard Settings'!$F13+EchelleFPAparam!$M$3+EchelleFPAparam!$I$3*EchelleFPAparam!$B$6*COS(EchelleFPAparam!$AC$3)-(AW18-1024)*SIN(EchelleFPAparam!$AC$3)*EchelleFPAparam!$C$3/EchelleFPAparam!$E$3))</f>
        <v>2017.6767304732871</v>
      </c>
      <c r="DZ18" s="26">
        <f>(EchelleFPAparam!$S$3/($U18+I$53)*COS((AX18-EchelleFPAparam!$AE14)*EchelleFPAparam!$C$3/EchelleFPAparam!$E$3))*(SIN('Standard Settings'!$F13)+SIN('Standard Settings'!$F13+EchelleFPAparam!$M$3+EchelleFPAparam!$I$3*EchelleFPAparam!$B$6*COS(EchelleFPAparam!$AC$3)-(AX18-1024)*SIN(EchelleFPAparam!$AC$3)*EchelleFPAparam!$C$3/EchelleFPAparam!$E$3))</f>
        <v>1948.114024467887</v>
      </c>
      <c r="EA18" s="26">
        <f>(EchelleFPAparam!$S$3/($U18+J$53)*COS((AY18-EchelleFPAparam!$AE14)*EchelleFPAparam!$C$3/EchelleFPAparam!$E$3))*(SIN('Standard Settings'!$F13)+SIN('Standard Settings'!$F13+EchelleFPAparam!$M$3+EchelleFPAparam!$I$3*EchelleFPAparam!$B$6*COS(EchelleFPAparam!$AC$3)-(AY18-1024)*SIN(EchelleFPAparam!$AC$3)*EchelleFPAparam!$C$3/EchelleFPAparam!$E$3))</f>
        <v>1882.558132476621</v>
      </c>
      <c r="EB18" s="26">
        <f>(EchelleFPAparam!$S$3/($U18+K$53)*COS((AZ18-EchelleFPAparam!$AE14)*EchelleFPAparam!$C$3/EchelleFPAparam!$E$3))*(SIN('Standard Settings'!$F13)+SIN('Standard Settings'!$F13+EchelleFPAparam!$M$3+EchelleFPAparam!$I$3*EchelleFPAparam!$B$6*COS(EchelleFPAparam!$AC$3)-(AZ18-1024)*SIN(EchelleFPAparam!$AC$3)*EchelleFPAparam!$C$3/EchelleFPAparam!$E$3))</f>
        <v>1821.830450783827</v>
      </c>
      <c r="EC18" s="26">
        <f>(EchelleFPAparam!$S$3/($U18+B$53)*COS((BA18-EchelleFPAparam!$AE14)*EchelleFPAparam!$C$3/EchelleFPAparam!$E$3))*(SIN('Standard Settings'!$F13)+SIN('Standard Settings'!$F13+EchelleFPAparam!$M$3+EchelleFPAparam!$J$3*EchelleFPAparam!$B$6*COS(EchelleFPAparam!$AC$3)-(BA18-1024)*SIN(EchelleFPAparam!$AC$3)*EchelleFPAparam!$C$3/EchelleFPAparam!$E$3))</f>
        <v>2568.305151693713</v>
      </c>
      <c r="ED18" s="26">
        <f>(EchelleFPAparam!$S$3/($U18+C$53)*COS((BB18-EchelleFPAparam!$AE14)*EchelleFPAparam!$C$3/EchelleFPAparam!$E$3))*(SIN('Standard Settings'!$F13)+SIN('Standard Settings'!$F13+EchelleFPAparam!$M$3+EchelleFPAparam!$J$3*EchelleFPAparam!$B$6*COS(EchelleFPAparam!$AC$3)-(BB18-1024)*SIN(EchelleFPAparam!$AC$3)*EchelleFPAparam!$C$3/EchelleFPAparam!$E$3))</f>
        <v>2456.8571721444719</v>
      </c>
      <c r="EE18" s="26">
        <f>(EchelleFPAparam!$S$3/($U18+D$53)*COS((BC18-EchelleFPAparam!$AE14)*EchelleFPAparam!$C$3/EchelleFPAparam!$E$3))*(SIN('Standard Settings'!$F13)+SIN('Standard Settings'!$F13+EchelleFPAparam!$M$3+EchelleFPAparam!$J$3*EchelleFPAparam!$B$6*COS(EchelleFPAparam!$AC$3)-(BC18-1024)*SIN(EchelleFPAparam!$AC$3)*EchelleFPAparam!$C$3/EchelleFPAparam!$E$3))</f>
        <v>2354.6889427720589</v>
      </c>
      <c r="EF18" s="26">
        <f>(EchelleFPAparam!$S$3/($U18+E$53)*COS((BD18-EchelleFPAparam!$AE14)*EchelleFPAparam!$C$3/EchelleFPAparam!$E$3))*(SIN('Standard Settings'!$F13)+SIN('Standard Settings'!$F13+EchelleFPAparam!$M$3+EchelleFPAparam!$J$3*EchelleFPAparam!$B$6*COS(EchelleFPAparam!$AC$3)-(BD18-1024)*SIN(EchelleFPAparam!$AC$3)*EchelleFPAparam!$C$3/EchelleFPAparam!$E$3))</f>
        <v>2260.6404148181641</v>
      </c>
      <c r="EG18" s="26">
        <f>(EchelleFPAparam!$S$3/($U18+F$53)*COS((BE18-EchelleFPAparam!$AE14)*EchelleFPAparam!$C$3/EchelleFPAparam!$E$3))*(SIN('Standard Settings'!$F13)+SIN('Standard Settings'!$F13+EchelleFPAparam!$M$3+EchelleFPAparam!$J$3*EchelleFPAparam!$B$6*COS(EchelleFPAparam!$AC$3)-(BE18-1024)*SIN(EchelleFPAparam!$AC$3)*EchelleFPAparam!$C$3/EchelleFPAparam!$E$3))</f>
        <v>2173.7862089266068</v>
      </c>
      <c r="EH18" s="26">
        <f>(EchelleFPAparam!$S$3/($U18+G$53)*COS((BF18-EchelleFPAparam!$AE14)*EchelleFPAparam!$C$3/EchelleFPAparam!$E$3))*(SIN('Standard Settings'!$F13)+SIN('Standard Settings'!$F13+EchelleFPAparam!$M$3+EchelleFPAparam!$J$3*EchelleFPAparam!$B$6*COS(EchelleFPAparam!$AC$3)-(BF18-1024)*SIN(EchelleFPAparam!$AC$3)*EchelleFPAparam!$C$3/EchelleFPAparam!$E$3))</f>
        <v>2093.3338550863996</v>
      </c>
      <c r="EI18" s="26">
        <f>(EchelleFPAparam!$S$3/($U18+H$53)*COS((BG18-EchelleFPAparam!$AE14)*EchelleFPAparam!$C$3/EchelleFPAparam!$E$3))*(SIN('Standard Settings'!$F13)+SIN('Standard Settings'!$F13+EchelleFPAparam!$M$3+EchelleFPAparam!$J$3*EchelleFPAparam!$B$6*COS(EchelleFPAparam!$AC$3)-(BG18-1024)*SIN(EchelleFPAparam!$AC$3)*EchelleFPAparam!$C$3/EchelleFPAparam!$E$3))</f>
        <v>2018.6038644879131</v>
      </c>
      <c r="EJ18" s="26">
        <f>(EchelleFPAparam!$S$3/($U18+I$53)*COS((BH18-EchelleFPAparam!$AE14)*EchelleFPAparam!$C$3/EchelleFPAparam!$E$3))*(SIN('Standard Settings'!$F13)+SIN('Standard Settings'!$F13+EchelleFPAparam!$M$3+EchelleFPAparam!$J$3*EchelleFPAparam!$B$6*COS(EchelleFPAparam!$AC$3)-(BH18-1024)*SIN(EchelleFPAparam!$AC$3)*EchelleFPAparam!$C$3/EchelleFPAparam!$E$3))</f>
        <v>1949.008903910933</v>
      </c>
      <c r="EK18" s="26">
        <f>(EchelleFPAparam!$S$3/($U18+J$53)*COS((BI18-EchelleFPAparam!$AE14)*EchelleFPAparam!$C$3/EchelleFPAparam!$E$3))*(SIN('Standard Settings'!$F13)+SIN('Standard Settings'!$F13+EchelleFPAparam!$M$3+EchelleFPAparam!$J$3*EchelleFPAparam!$B$6*COS(EchelleFPAparam!$AC$3)-(BI18-1024)*SIN(EchelleFPAparam!$AC$3)*EchelleFPAparam!$C$3/EchelleFPAparam!$E$3))</f>
        <v>1883.4237779087227</v>
      </c>
      <c r="EL18" s="26">
        <f>(EchelleFPAparam!$S$3/($U18+K$53)*COS((BJ18-EchelleFPAparam!$AE14)*EchelleFPAparam!$C$3/EchelleFPAparam!$E$3))*(SIN('Standard Settings'!$F13)+SIN('Standard Settings'!$F13+EchelleFPAparam!$M$3+EchelleFPAparam!$J$3*EchelleFPAparam!$B$6*COS(EchelleFPAparam!$AC$3)-(BJ18-1024)*SIN(EchelleFPAparam!$AC$3)*EchelleFPAparam!$C$3/EchelleFPAparam!$E$3))</f>
        <v>1822.6681721697316</v>
      </c>
      <c r="EM18" s="26">
        <f>(EchelleFPAparam!$S$3/($U18+B$53)*COS((BA18-EchelleFPAparam!$AE14)*EchelleFPAparam!$C$3/EchelleFPAparam!$E$3))*(SIN('Standard Settings'!$F13)+SIN('Standard Settings'!$F13+EchelleFPAparam!$M$3+EchelleFPAparam!$K$3*EchelleFPAparam!$B$6*COS(EchelleFPAparam!$AC$3)-(BA18-1024)*SIN(EchelleFPAparam!$AC$3)*EchelleFPAparam!$C$3/EchelleFPAparam!$E$3))</f>
        <v>2584.1884118519251</v>
      </c>
      <c r="EN18" s="26">
        <f>(EchelleFPAparam!$S$3/($U18+C$53)*COS((BB18-EchelleFPAparam!$AE14)*EchelleFPAparam!$C$3/EchelleFPAparam!$E$3))*(SIN('Standard Settings'!$F13)+SIN('Standard Settings'!$F13+EchelleFPAparam!$M$3+EchelleFPAparam!$K$3*EchelleFPAparam!$B$6*COS(EchelleFPAparam!$AC$3)-(BB18-1024)*SIN(EchelleFPAparam!$AC$3)*EchelleFPAparam!$C$3/EchelleFPAparam!$E$3))</f>
        <v>2472.0481712524975</v>
      </c>
      <c r="EO18" s="26">
        <f>(EchelleFPAparam!$S$3/($U18+D$53)*COS((BC18-EchelleFPAparam!$AE14)*EchelleFPAparam!$C$3/EchelleFPAparam!$E$3))*(SIN('Standard Settings'!$F13)+SIN('Standard Settings'!$F13+EchelleFPAparam!$M$3+EchelleFPAparam!$K$3*EchelleFPAparam!$B$6*COS(EchelleFPAparam!$AC$3)-(BC18-1024)*SIN(EchelleFPAparam!$AC$3)*EchelleFPAparam!$C$3/EchelleFPAparam!$E$3))</f>
        <v>2369.2448576948459</v>
      </c>
      <c r="EP18" s="26">
        <f>(EchelleFPAparam!$S$3/($U18+E$53)*COS((BD18-EchelleFPAparam!$AE14)*EchelleFPAparam!$C$3/EchelleFPAparam!$E$3))*(SIN('Standard Settings'!$F13)+SIN('Standard Settings'!$F13+EchelleFPAparam!$M$3+EchelleFPAparam!$K$3*EchelleFPAparam!$B$6*COS(EchelleFPAparam!$AC$3)-(BD18-1024)*SIN(EchelleFPAparam!$AC$3)*EchelleFPAparam!$C$3/EchelleFPAparam!$E$3))</f>
        <v>2274.6120044482946</v>
      </c>
      <c r="EQ18" s="26">
        <f>(EchelleFPAparam!$S$3/($U18+F$53)*COS((BE18-EchelleFPAparam!$AE14)*EchelleFPAparam!$C$3/EchelleFPAparam!$E$3))*(SIN('Standard Settings'!$F13)+SIN('Standard Settings'!$F13+EchelleFPAparam!$M$3+EchelleFPAparam!$K$3*EchelleFPAparam!$B$6*COS(EchelleFPAparam!$AC$3)-(BE18-1024)*SIN(EchelleFPAparam!$AC$3)*EchelleFPAparam!$C$3/EchelleFPAparam!$E$3))</f>
        <v>2187.2183894806926</v>
      </c>
      <c r="ER18" s="26">
        <f>(EchelleFPAparam!$S$3/($U18+G$53)*COS((BF18-EchelleFPAparam!$AE14)*EchelleFPAparam!$C$3/EchelleFPAparam!$E$3))*(SIN('Standard Settings'!$F13)+SIN('Standard Settings'!$F13+EchelleFPAparam!$M$3+EchelleFPAparam!$K$3*EchelleFPAparam!$B$6*COS(EchelleFPAparam!$AC$3)-(BF18-1024)*SIN(EchelleFPAparam!$AC$3)*EchelleFPAparam!$C$3/EchelleFPAparam!$E$3))</f>
        <v>2106.2665937419952</v>
      </c>
      <c r="ES18" s="26">
        <f>(EchelleFPAparam!$S$3/($U18+H$53)*COS((BG18-EchelleFPAparam!$AE14)*EchelleFPAparam!$C$3/EchelleFPAparam!$E$3))*(SIN('Standard Settings'!$F13)+SIN('Standard Settings'!$F13+EchelleFPAparam!$M$3+EchelleFPAparam!$K$3*EchelleFPAparam!$B$6*COS(EchelleFPAparam!$AC$3)-(BG18-1024)*SIN(EchelleFPAparam!$AC$3)*EchelleFPAparam!$C$3/EchelleFPAparam!$E$3))</f>
        <v>2031.0728519393099</v>
      </c>
      <c r="ET18" s="26">
        <f>(EchelleFPAparam!$S$3/($U18+I$53)*COS((BH18-EchelleFPAparam!$AE14)*EchelleFPAparam!$C$3/EchelleFPAparam!$E$3))*(SIN('Standard Settings'!$F13)+SIN('Standard Settings'!$F13+EchelleFPAparam!$M$3+EchelleFPAparam!$K$3*EchelleFPAparam!$B$6*COS(EchelleFPAparam!$AC$3)-(BH18-1024)*SIN(EchelleFPAparam!$AC$3)*EchelleFPAparam!$C$3/EchelleFPAparam!$E$3))</f>
        <v>1961.0460957674873</v>
      </c>
      <c r="EU18" s="26">
        <f>(EchelleFPAparam!$S$3/($U18+J$53)*COS((BI18-EchelleFPAparam!$AE14)*EchelleFPAparam!$C$3/EchelleFPAparam!$E$3))*(SIN('Standard Settings'!$F13)+SIN('Standard Settings'!$F13+EchelleFPAparam!$M$3+EchelleFPAparam!$K$3*EchelleFPAparam!$B$6*COS(EchelleFPAparam!$AC$3)-(BI18-1024)*SIN(EchelleFPAparam!$AC$3)*EchelleFPAparam!$C$3/EchelleFPAparam!$E$3))</f>
        <v>1895.0715020247449</v>
      </c>
      <c r="EV18" s="26">
        <f>(EchelleFPAparam!$S$3/($U18+K$53)*COS((BJ18-EchelleFPAparam!$AE14)*EchelleFPAparam!$C$3/EchelleFPAparam!$E$3))*(SIN('Standard Settings'!$F13)+SIN('Standard Settings'!$F13+EchelleFPAparam!$M$3+EchelleFPAparam!$K$3*EchelleFPAparam!$B$6*COS(EchelleFPAparam!$AC$3)-(BJ18-1024)*SIN(EchelleFPAparam!$AC$3)*EchelleFPAparam!$C$3/EchelleFPAparam!$E$3))</f>
        <v>1833.9401632497531</v>
      </c>
      <c r="EW18" s="60">
        <f t="shared" si="40"/>
        <v>1921.2563706298511</v>
      </c>
      <c r="EX18" s="60">
        <f t="shared" ref="EX18:EX35" si="41">EN18</f>
        <v>2472.0481712524975</v>
      </c>
      <c r="EY18" s="90">
        <v>0</v>
      </c>
      <c r="EZ18" s="90">
        <v>0</v>
      </c>
      <c r="FA18" s="50">
        <v>5000</v>
      </c>
      <c r="FB18" s="50">
        <v>5000</v>
      </c>
      <c r="FC18" s="50">
        <v>5000</v>
      </c>
      <c r="FD18" s="50">
        <v>4000</v>
      </c>
      <c r="FE18" s="95">
        <v>100</v>
      </c>
      <c r="FF18" s="50">
        <v>5000</v>
      </c>
      <c r="FG18" s="50">
        <v>1000</v>
      </c>
      <c r="FH18" s="50">
        <f t="shared" si="27"/>
        <v>1250</v>
      </c>
      <c r="FI18" s="50">
        <f t="shared" si="28"/>
        <v>1250</v>
      </c>
      <c r="FJ18" s="50">
        <f t="shared" si="29"/>
        <v>1000</v>
      </c>
      <c r="FK18" s="95">
        <f t="shared" si="30"/>
        <v>25</v>
      </c>
      <c r="FL18" s="50">
        <f t="shared" si="31"/>
        <v>1250</v>
      </c>
      <c r="FM18" s="50">
        <f t="shared" si="32"/>
        <v>250</v>
      </c>
      <c r="FN18" s="50">
        <v>500</v>
      </c>
      <c r="FO18" s="91">
        <f>1/(F18*EchelleFPAparam!$Q$3)</f>
        <v>-5531.0484415715709</v>
      </c>
      <c r="FP18" s="91">
        <f t="shared" si="23"/>
        <v>-38.163519448149721</v>
      </c>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2">
        <f t="shared" si="24"/>
        <v>2750.9747046013081</v>
      </c>
      <c r="JX18" s="27">
        <f t="shared" si="25"/>
        <v>313888.30361180688</v>
      </c>
      <c r="JY18" s="108">
        <f>JW18*EchelleFPAparam!$Q$3</f>
        <v>-2.6203034061327457E-2</v>
      </c>
    </row>
    <row r="19" spans="1:285" x14ac:dyDescent="0.2">
      <c r="A19" s="53">
        <f t="shared" si="35"/>
        <v>13</v>
      </c>
      <c r="B19" s="97">
        <f t="shared" si="0"/>
        <v>2147.4105387002774</v>
      </c>
      <c r="C19" s="27" t="str">
        <f>'Standard Settings'!B14</f>
        <v>K/4/4</v>
      </c>
      <c r="D19" s="27">
        <f>'Standard Settings'!H14</f>
        <v>26</v>
      </c>
      <c r="E19" s="19">
        <f t="shared" si="1"/>
        <v>7.1120361896153117E-3</v>
      </c>
      <c r="F19" s="18">
        <f>((EchelleFPAparam!$S$3/('crmcfgWLEN.txt'!$U19+F$53))*(SIN('Standard Settings'!$F14+0.0005)+SIN('Standard Settings'!$F14+0.0005+EchelleFPAparam!$M$3))-(EchelleFPAparam!$S$3/('crmcfgWLEN.txt'!$U19+F$53))*(SIN('Standard Settings'!$F14-0.0005)+SIN('Standard Settings'!$F14-0.0005+EchelleFPAparam!$M$3)))*1000*EchelleFPAparam!$O$3/180</f>
        <v>19.607117616322089</v>
      </c>
      <c r="G19" s="20" t="str">
        <f>'Standard Settings'!C14</f>
        <v>K</v>
      </c>
      <c r="H19" s="46"/>
      <c r="I19" s="59" t="s">
        <v>362</v>
      </c>
      <c r="J19" s="57"/>
      <c r="K19" s="27" t="str">
        <f>'Standard Settings'!$D14</f>
        <v>HK</v>
      </c>
      <c r="L19" s="46"/>
      <c r="M19" s="12">
        <v>0</v>
      </c>
      <c r="N19" s="12">
        <v>0</v>
      </c>
      <c r="O19" s="27" t="str">
        <f>'Standard Settings'!$D14</f>
        <v>HK</v>
      </c>
      <c r="P19" s="46"/>
      <c r="Q19" s="27">
        <f>'Standard Settings'!$E14</f>
        <v>63.98745000000001</v>
      </c>
      <c r="R19" s="107">
        <f>($Q19-EchelleFPAparam!$R$3)/EchelleFPAparam!$Q$3</f>
        <v>673590.55118110194</v>
      </c>
      <c r="S19" s="21">
        <f>'Standard Settings'!$G14</f>
        <v>23</v>
      </c>
      <c r="T19" s="21">
        <f>'Standard Settings'!$I14</f>
        <v>29</v>
      </c>
      <c r="U19" s="22">
        <f t="shared" si="2"/>
        <v>22</v>
      </c>
      <c r="V19" s="22">
        <f t="shared" si="26"/>
        <v>31</v>
      </c>
      <c r="W19" s="23">
        <f>(EchelleFPAparam!$S$3/('crmcfgWLEN.txt'!$U19+B$53))*(SIN('Standard Settings'!$F14)+SIN('Standard Settings'!$F14+EchelleFPAparam!$M$3))</f>
        <v>2537.8488184639641</v>
      </c>
      <c r="X19" s="23">
        <f>(EchelleFPAparam!$S$3/('crmcfgWLEN.txt'!$U19+C$53))*(SIN('Standard Settings'!$F14)+SIN('Standard Settings'!$F14+EchelleFPAparam!$M$3))</f>
        <v>2427.5075654872699</v>
      </c>
      <c r="Y19" s="23">
        <f>(EchelleFPAparam!$S$3/('crmcfgWLEN.txt'!$U19+D$53))*(SIN('Standard Settings'!$F14)+SIN('Standard Settings'!$F14+EchelleFPAparam!$M$3))</f>
        <v>2326.3614169253005</v>
      </c>
      <c r="Z19" s="23">
        <f>(EchelleFPAparam!$S$3/('crmcfgWLEN.txt'!$U19+E$53))*(SIN('Standard Settings'!$F14)+SIN('Standard Settings'!$F14+EchelleFPAparam!$M$3))</f>
        <v>2233.3069602482883</v>
      </c>
      <c r="AA19" s="23">
        <f>(EchelleFPAparam!$S$3/('crmcfgWLEN.txt'!$U19+F$53))*(SIN('Standard Settings'!$F14)+SIN('Standard Settings'!$F14+EchelleFPAparam!$M$3))</f>
        <v>2147.4105387002774</v>
      </c>
      <c r="AB19" s="23">
        <f>(EchelleFPAparam!$S$3/('crmcfgWLEN.txt'!$U19+G$53))*(SIN('Standard Settings'!$F14)+SIN('Standard Settings'!$F14+EchelleFPAparam!$M$3))</f>
        <v>2067.8768150447113</v>
      </c>
      <c r="AC19" s="23">
        <f>(EchelleFPAparam!$S$3/('crmcfgWLEN.txt'!$U19+H$53))*(SIN('Standard Settings'!$F14)+SIN('Standard Settings'!$F14+EchelleFPAparam!$M$3))</f>
        <v>1994.0240716502574</v>
      </c>
      <c r="AD19" s="23">
        <f>(EchelleFPAparam!$S$3/('crmcfgWLEN.txt'!$U19+I$53))*(SIN('Standard Settings'!$F14)+SIN('Standard Settings'!$F14+EchelleFPAparam!$M$3))</f>
        <v>1925.2646209036968</v>
      </c>
      <c r="AE19" s="23">
        <f>(EchelleFPAparam!$S$3/('crmcfgWLEN.txt'!$U19+J$53))*(SIN('Standard Settings'!$F14)+SIN('Standard Settings'!$F14+EchelleFPAparam!$M$3))</f>
        <v>1861.0891335402403</v>
      </c>
      <c r="AF19" s="23">
        <f>(EchelleFPAparam!$S$3/('crmcfgWLEN.txt'!$U19+K$53))*(SIN('Standard Settings'!$F14)+SIN('Standard Settings'!$F14+EchelleFPAparam!$M$3))</f>
        <v>1801.0540002002326</v>
      </c>
      <c r="AG19" s="113">
        <v>-100.1</v>
      </c>
      <c r="AH19" s="113">
        <v>287.989934332757</v>
      </c>
      <c r="AI19" s="113">
        <v>647.52291041471801</v>
      </c>
      <c r="AJ19" s="113">
        <v>975.04302719122597</v>
      </c>
      <c r="AK19" s="113">
        <v>1277.99598756603</v>
      </c>
      <c r="AL19" s="113">
        <v>1555.80715120687</v>
      </c>
      <c r="AM19" s="113">
        <v>1813.41424239448</v>
      </c>
      <c r="AN19" s="113">
        <v>2040</v>
      </c>
      <c r="AO19" s="113">
        <v>-100.1</v>
      </c>
      <c r="AP19" s="113">
        <v>-100.1</v>
      </c>
      <c r="AQ19" s="113">
        <v>-100.1</v>
      </c>
      <c r="AR19" s="113">
        <v>297.52750261007901</v>
      </c>
      <c r="AS19" s="113">
        <v>653.399138810213</v>
      </c>
      <c r="AT19" s="113">
        <v>978.34182872697204</v>
      </c>
      <c r="AU19" s="113">
        <v>1278.26419671236</v>
      </c>
      <c r="AV19" s="113">
        <v>1552.9416961961099</v>
      </c>
      <c r="AW19" s="113">
        <v>1809.4970835771901</v>
      </c>
      <c r="AX19" s="113">
        <v>2040</v>
      </c>
      <c r="AY19" s="113">
        <v>-100.1</v>
      </c>
      <c r="AZ19" s="113">
        <v>-100.1</v>
      </c>
      <c r="BA19" s="113">
        <v>-100.1</v>
      </c>
      <c r="BB19" s="113">
        <v>287.989934332757</v>
      </c>
      <c r="BC19" s="113">
        <v>647.52291041471801</v>
      </c>
      <c r="BD19" s="113">
        <v>975.04302719122597</v>
      </c>
      <c r="BE19" s="113">
        <v>1277.99598756603</v>
      </c>
      <c r="BF19" s="113">
        <v>1555.80715120687</v>
      </c>
      <c r="BG19" s="113">
        <v>1813.41424239448</v>
      </c>
      <c r="BH19" s="113">
        <v>2060</v>
      </c>
      <c r="BI19" s="113">
        <v>-100.1</v>
      </c>
      <c r="BJ19" s="113">
        <v>-100.1</v>
      </c>
      <c r="BK19" s="24">
        <f>EchelleFPAparam!$S$3/('crmcfgWLEN.txt'!$U19+B$53)*(SIN(EchelleFPAparam!$T$3-EchelleFPAparam!$M$3/2)+SIN('Standard Settings'!$F14+EchelleFPAparam!$M$3))</f>
        <v>2552.565905371298</v>
      </c>
      <c r="BL19" s="24">
        <f>EchelleFPAparam!$S$3/('crmcfgWLEN.txt'!$U19+C$53)*(SIN(EchelleFPAparam!$T$3-EchelleFPAparam!$M$3/2)+SIN('Standard Settings'!$F14+EchelleFPAparam!$M$3))</f>
        <v>2441.5847790508064</v>
      </c>
      <c r="BM19" s="24">
        <f>EchelleFPAparam!$S$3/('crmcfgWLEN.txt'!$U19+D$53)*(SIN(EchelleFPAparam!$T$3-EchelleFPAparam!$M$3/2)+SIN('Standard Settings'!$F14+EchelleFPAparam!$M$3))</f>
        <v>2339.8520799236894</v>
      </c>
      <c r="BN19" s="24">
        <f>EchelleFPAparam!$S$3/('crmcfgWLEN.txt'!$U19+E$53)*(SIN(EchelleFPAparam!$T$3-EchelleFPAparam!$M$3/2)+SIN('Standard Settings'!$F14+EchelleFPAparam!$M$3))</f>
        <v>2246.257996726742</v>
      </c>
      <c r="BO19" s="24">
        <f>EchelleFPAparam!$S$3/('crmcfgWLEN.txt'!$U19+F$53)*(SIN(EchelleFPAparam!$T$3-EchelleFPAparam!$M$3/2)+SIN('Standard Settings'!$F14+EchelleFPAparam!$M$3))</f>
        <v>2159.863458391098</v>
      </c>
      <c r="BP19" s="24">
        <f>EchelleFPAparam!$S$3/('crmcfgWLEN.txt'!$U19+G$53)*(SIN(EchelleFPAparam!$T$3-EchelleFPAparam!$M$3/2)+SIN('Standard Settings'!$F14+EchelleFPAparam!$M$3))</f>
        <v>2079.8685154877239</v>
      </c>
      <c r="BQ19" s="24">
        <f>EchelleFPAparam!$S$3/('crmcfgWLEN.txt'!$U19+H$53)*(SIN(EchelleFPAparam!$T$3-EchelleFPAparam!$M$3/2)+SIN('Standard Settings'!$F14+EchelleFPAparam!$M$3))</f>
        <v>2005.5874970774482</v>
      </c>
      <c r="BR19" s="24">
        <f>EchelleFPAparam!$S$3/('crmcfgWLEN.txt'!$U19+I$53)*(SIN(EchelleFPAparam!$T$3-EchelleFPAparam!$M$3/2)+SIN('Standard Settings'!$F14+EchelleFPAparam!$M$3))</f>
        <v>1936.4293075230535</v>
      </c>
      <c r="BS19" s="24">
        <f>EchelleFPAparam!$S$3/('crmcfgWLEN.txt'!$U19+J$53)*(SIN(EchelleFPAparam!$T$3-EchelleFPAparam!$M$3/2)+SIN('Standard Settings'!$F14+EchelleFPAparam!$M$3))</f>
        <v>1871.8816639389515</v>
      </c>
      <c r="BT19" s="24">
        <f>EchelleFPAparam!$S$3/('crmcfgWLEN.txt'!$U19+K$53)*(SIN(EchelleFPAparam!$T$3-EchelleFPAparam!$M$3/2)+SIN('Standard Settings'!$F14+EchelleFPAparam!$M$3))</f>
        <v>1811.49838445705</v>
      </c>
      <c r="BU19" s="25">
        <f t="shared" si="33"/>
        <v>2504.4042845152358</v>
      </c>
      <c r="BV19" s="25">
        <f t="shared" si="3"/>
        <v>2397.1923285226098</v>
      </c>
      <c r="BW19" s="25">
        <f t="shared" si="4"/>
        <v>2298.8020434338</v>
      </c>
      <c r="BX19" s="25">
        <f t="shared" si="5"/>
        <v>2208.1858272906957</v>
      </c>
      <c r="BY19" s="25">
        <f t="shared" si="6"/>
        <v>2124.4558607125555</v>
      </c>
      <c r="BZ19" s="25">
        <f t="shared" si="7"/>
        <v>2046.8547295276012</v>
      </c>
      <c r="CA19" s="25">
        <f t="shared" si="8"/>
        <v>1974.7323048147184</v>
      </c>
      <c r="CB19" s="25">
        <f t="shared" si="9"/>
        <v>1907.5273775600228</v>
      </c>
      <c r="CC19" s="25">
        <f t="shared" si="10"/>
        <v>1844.7529441717204</v>
      </c>
      <c r="CD19" s="25">
        <f t="shared" si="11"/>
        <v>1785.9843227041338</v>
      </c>
      <c r="CE19" s="25">
        <f t="shared" si="34"/>
        <v>2602.6162172413233</v>
      </c>
      <c r="CF19" s="25">
        <f t="shared" si="12"/>
        <v>2487.6524163913878</v>
      </c>
      <c r="CG19" s="25">
        <f t="shared" si="13"/>
        <v>2382.3948450132107</v>
      </c>
      <c r="CH19" s="25">
        <f t="shared" si="14"/>
        <v>2285.6660317570359</v>
      </c>
      <c r="CI19" s="25">
        <f t="shared" si="15"/>
        <v>2196.4713136180658</v>
      </c>
      <c r="CJ19" s="25">
        <f t="shared" si="16"/>
        <v>2113.9647206596537</v>
      </c>
      <c r="CK19" s="25">
        <f t="shared" si="17"/>
        <v>2037.4222192532807</v>
      </c>
      <c r="CL19" s="25">
        <f t="shared" si="18"/>
        <v>1966.2205276387926</v>
      </c>
      <c r="CM19" s="25">
        <f t="shared" si="19"/>
        <v>1899.8201962365479</v>
      </c>
      <c r="CN19" s="25">
        <f t="shared" si="20"/>
        <v>1837.7519842317899</v>
      </c>
      <c r="CO19" s="26">
        <f>(EchelleFPAparam!$S$3/($U19+B$53)*COS((AG19-EchelleFPAparam!$AE15)*EchelleFPAparam!$C$3/EchelleFPAparam!$E$3))*(SIN('Standard Settings'!$F14)+SIN('Standard Settings'!$F14+EchelleFPAparam!$M$3+(EchelleFPAparam!$F$3*EchelleFPAparam!$B$6)*COS(EchelleFPAparam!$AC$3)-(AG19-1024)*SIN(EchelleFPAparam!$AC$3)*EchelleFPAparam!$C$3/EchelleFPAparam!$E$3))</f>
        <v>2509.169555889644</v>
      </c>
      <c r="CP19" s="26">
        <f>(EchelleFPAparam!$S$3/($U19+C$53)*COS((AH19-EchelleFPAparam!$AE15)*EchelleFPAparam!$C$3/EchelleFPAparam!$E$3))*(SIN('Standard Settings'!$F14)+SIN('Standard Settings'!$F14+EchelleFPAparam!$M$3+(EchelleFPAparam!$F$3*EchelleFPAparam!$B$6)*COS(EchelleFPAparam!$AC$3)-(AH19-1024)*SIN(EchelleFPAparam!$AC$3)*EchelleFPAparam!$C$3/EchelleFPAparam!$E$3))</f>
        <v>2400.3445848422393</v>
      </c>
      <c r="CQ19" s="26">
        <f>(EchelleFPAparam!$S$3/($U19+D$53)*COS((AI19-EchelleFPAparam!$AE15)*EchelleFPAparam!$C$3/EchelleFPAparam!$E$3))*(SIN('Standard Settings'!$F14)+SIN('Standard Settings'!$F14+EchelleFPAparam!$M$3+(EchelleFPAparam!$F$3*EchelleFPAparam!$B$6)*COS(EchelleFPAparam!$AC$3)-(AI19-1024)*SIN(EchelleFPAparam!$AC$3)*EchelleFPAparam!$C$3/EchelleFPAparam!$E$3))</f>
        <v>2300.5255493120362</v>
      </c>
      <c r="CR19" s="26">
        <f>(EchelleFPAparam!$S$3/($U19+E$53)*COS((AJ19-EchelleFPAparam!$AE15)*EchelleFPAparam!$C$3/EchelleFPAparam!$E$3))*(SIN('Standard Settings'!$F14)+SIN('Standard Settings'!$F14+EchelleFPAparam!$M$3+(EchelleFPAparam!$F$3*EchelleFPAparam!$B$6)*COS(EchelleFPAparam!$AC$3)-(AJ19-1024)*SIN(EchelleFPAparam!$AC$3)*EchelleFPAparam!$C$3/EchelleFPAparam!$E$3))</f>
        <v>2208.6401206309833</v>
      </c>
      <c r="CS19" s="26">
        <f>(EchelleFPAparam!$S$3/($U19+F$53)*COS((AK19-EchelleFPAparam!$AE15)*EchelleFPAparam!$C$3/EchelleFPAparam!$E$3))*(SIN('Standard Settings'!$F14)+SIN('Standard Settings'!$F14+EchelleFPAparam!$M$3+(EchelleFPAparam!$F$3*EchelleFPAparam!$B$6)*COS(EchelleFPAparam!$AC$3)-(AK19-1024)*SIN(EchelleFPAparam!$AC$3)*EchelleFPAparam!$C$3/EchelleFPAparam!$E$3))</f>
        <v>2123.784273235296</v>
      </c>
      <c r="CT19" s="26">
        <f>(EchelleFPAparam!$S$3/($U19+G$53)*COS((AL19-EchelleFPAparam!$AE15)*EchelleFPAparam!$C$3/EchelleFPAparam!$E$3))*(SIN('Standard Settings'!$F14)+SIN('Standard Settings'!$F14+EchelleFPAparam!$M$3+(EchelleFPAparam!$F$3*EchelleFPAparam!$B$6)*COS(EchelleFPAparam!$AC$3)-(AL19-1024)*SIN(EchelleFPAparam!$AC$3)*EchelleFPAparam!$C$3/EchelleFPAparam!$E$3))</f>
        <v>2045.183316602079</v>
      </c>
      <c r="CU19" s="26">
        <f>(EchelleFPAparam!$S$3/($U19+H$53)*COS((AM19-EchelleFPAparam!$AE15)*EchelleFPAparam!$C$3/EchelleFPAparam!$E$3))*(SIN('Standard Settings'!$F14)+SIN('Standard Settings'!$F14+EchelleFPAparam!$M$3+(EchelleFPAparam!$F$3*EchelleFPAparam!$B$6)*COS(EchelleFPAparam!$AC$3)-(AM19-1024)*SIN(EchelleFPAparam!$AC$3)*EchelleFPAparam!$C$3/EchelleFPAparam!$E$3))</f>
        <v>1972.1733855338316</v>
      </c>
      <c r="CV19" s="26">
        <f>(EchelleFPAparam!$S$3/($U19+I$53)*COS((AN19-EchelleFPAparam!$AE15)*EchelleFPAparam!$C$3/EchelleFPAparam!$E$3))*(SIN('Standard Settings'!$F14)+SIN('Standard Settings'!$F14+EchelleFPAparam!$M$3+(EchelleFPAparam!$F$3*EchelleFPAparam!$B$6)*COS(EchelleFPAparam!$AC$3)-(AN19-1024)*SIN(EchelleFPAparam!$AC$3)*EchelleFPAparam!$C$3/EchelleFPAparam!$E$3))</f>
        <v>1904.1800547511314</v>
      </c>
      <c r="CW19" s="26">
        <f>(EchelleFPAparam!$S$3/($U19+J$53)*COS((AO19-EchelleFPAparam!$AE15)*EchelleFPAparam!$C$3/EchelleFPAparam!$E$3))*(SIN('Standard Settings'!$F14)+SIN('Standard Settings'!$F14+EchelleFPAparam!$M$3+(EchelleFPAparam!$F$3*EchelleFPAparam!$B$6)*COS(EchelleFPAparam!$AC$3)-(AO19-1024)*SIN(EchelleFPAparam!$AC$3)*EchelleFPAparam!$C$3/EchelleFPAparam!$E$3))</f>
        <v>1840.0576743190718</v>
      </c>
      <c r="CX19" s="26">
        <f>(EchelleFPAparam!$S$3/($U19+K$53)*COS((AP19-EchelleFPAparam!$AE15)*EchelleFPAparam!$C$3/EchelleFPAparam!$E$3))*(SIN('Standard Settings'!$F14)+SIN('Standard Settings'!$F14+EchelleFPAparam!$M$3+(EchelleFPAparam!$F$3*EchelleFPAparam!$B$6)*COS(EchelleFPAparam!$AC$3)-(AP19-1024)*SIN(EchelleFPAparam!$AC$3)*EchelleFPAparam!$C$3/EchelleFPAparam!$E$3))</f>
        <v>1780.7009751474891</v>
      </c>
      <c r="CY19" s="26">
        <f>(EchelleFPAparam!$S$3/($U19+B$53)*COS((AG19-EchelleFPAparam!$AE15)*EchelleFPAparam!$C$3/EchelleFPAparam!$E$3))*(SIN('Standard Settings'!$F14)+SIN('Standard Settings'!$F14+EchelleFPAparam!$M$3+EchelleFPAparam!$G$3*EchelleFPAparam!$B$6*COS(EchelleFPAparam!$AC$3)-(AG19-1024)*SIN(EchelleFPAparam!$AC$3)*EchelleFPAparam!$C$3/EchelleFPAparam!$E$3))</f>
        <v>2527.1968537407051</v>
      </c>
      <c r="CZ19" s="26">
        <f>(EchelleFPAparam!$S$3/($U19+C$53)*COS((AH19-EchelleFPAparam!$AE15)*EchelleFPAparam!$C$3/EchelleFPAparam!$E$3))*(SIN('Standard Settings'!$F14)+SIN('Standard Settings'!$F14+EchelleFPAparam!$M$3+EchelleFPAparam!$G$3*EchelleFPAparam!$B$6*COS(EchelleFPAparam!$AC$3)-(AH19-1024)*SIN(EchelleFPAparam!$AC$3)*EchelleFPAparam!$C$3/EchelleFPAparam!$E$3))</f>
        <v>2417.5862527626505</v>
      </c>
      <c r="DA19" s="26">
        <f>(EchelleFPAparam!$S$3/($U19+D$53)*COS((AI19-EchelleFPAparam!$AE15)*EchelleFPAparam!$C$3/EchelleFPAparam!$E$3))*(SIN('Standard Settings'!$F14)+SIN('Standard Settings'!$F14+EchelleFPAparam!$M$3+EchelleFPAparam!$G$3*EchelleFPAparam!$B$6*COS(EchelleFPAparam!$AC$3)-(AI19-1024)*SIN(EchelleFPAparam!$AC$3)*EchelleFPAparam!$C$3/EchelleFPAparam!$E$3))</f>
        <v>2317.0468705355433</v>
      </c>
      <c r="DB19" s="26">
        <f>(EchelleFPAparam!$S$3/($U19+E$53)*COS((AJ19-EchelleFPAparam!$AE15)*EchelleFPAparam!$C$3/EchelleFPAparam!$E$3))*(SIN('Standard Settings'!$F14)+SIN('Standard Settings'!$F14+EchelleFPAparam!$M$3+EchelleFPAparam!$G$3*EchelleFPAparam!$B$6*COS(EchelleFPAparam!$AC$3)-(AJ19-1024)*SIN(EchelleFPAparam!$AC$3)*EchelleFPAparam!$C$3/EchelleFPAparam!$E$3))</f>
        <v>2224.4986357853031</v>
      </c>
      <c r="DC19" s="26">
        <f>(EchelleFPAparam!$S$3/($U19+F$53)*COS((AK19-EchelleFPAparam!$AE15)*EchelleFPAparam!$C$3/EchelleFPAparam!$E$3))*(SIN('Standard Settings'!$F14)+SIN('Standard Settings'!$F14+EchelleFPAparam!$M$3+EchelleFPAparam!$G$3*EchelleFPAparam!$B$6*COS(EchelleFPAparam!$AC$3)-(AK19-1024)*SIN(EchelleFPAparam!$AC$3)*EchelleFPAparam!$C$3/EchelleFPAparam!$E$3))</f>
        <v>2139.0309016600513</v>
      </c>
      <c r="DD19" s="26">
        <f>(EchelleFPAparam!$S$3/($U19+G$53)*COS((AL19-EchelleFPAparam!$AE15)*EchelleFPAparam!$C$3/EchelleFPAparam!$E$3))*(SIN('Standard Settings'!$F14)+SIN('Standard Settings'!$F14+EchelleFPAparam!$M$3+EchelleFPAparam!$G$3*EchelleFPAparam!$B$6*COS(EchelleFPAparam!$AC$3)-(AL19-1024)*SIN(EchelleFPAparam!$AC$3)*EchelleFPAparam!$C$3/EchelleFPAparam!$E$3))</f>
        <v>2059.863370584842</v>
      </c>
      <c r="DE19" s="26">
        <f>(EchelleFPAparam!$S$3/($U19+H$53)*COS((AM19-EchelleFPAparam!$AE15)*EchelleFPAparam!$C$3/EchelleFPAparam!$E$3))*(SIN('Standard Settings'!$F14)+SIN('Standard Settings'!$F14+EchelleFPAparam!$M$3+EchelleFPAparam!$G$3*EchelleFPAparam!$B$6*COS(EchelleFPAparam!$AC$3)-(AM19-1024)*SIN(EchelleFPAparam!$AC$3)*EchelleFPAparam!$C$3/EchelleFPAparam!$E$3))</f>
        <v>1986.3273284019187</v>
      </c>
      <c r="DF19" s="26">
        <f>(EchelleFPAparam!$S$3/($U19+I$53)*COS((AN19-EchelleFPAparam!$AE15)*EchelleFPAparam!$C$3/EchelleFPAparam!$E$3))*(SIN('Standard Settings'!$F14)+SIN('Standard Settings'!$F14+EchelleFPAparam!$M$3+EchelleFPAparam!$G$3*EchelleFPAparam!$B$6*COS(EchelleFPAparam!$AC$3)-(AN19-1024)*SIN(EchelleFPAparam!$AC$3)*EchelleFPAparam!$C$3/EchelleFPAparam!$E$3))</f>
        <v>1917.8442757654659</v>
      </c>
      <c r="DG19" s="26">
        <f>(EchelleFPAparam!$S$3/($U19+J$53)*COS((AO19-EchelleFPAparam!$AE15)*EchelleFPAparam!$C$3/EchelleFPAparam!$E$3))*(SIN('Standard Settings'!$F14)+SIN('Standard Settings'!$F14+EchelleFPAparam!$M$3+EchelleFPAparam!$G$3*EchelleFPAparam!$B$6*COS(EchelleFPAparam!$AC$3)-(AO19-1024)*SIN(EchelleFPAparam!$AC$3)*EchelleFPAparam!$C$3/EchelleFPAparam!$E$3))</f>
        <v>1853.2776927431833</v>
      </c>
      <c r="DH19" s="26">
        <f>(EchelleFPAparam!$S$3/($U19+K$53)*COS((AP19-EchelleFPAparam!$AE15)*EchelleFPAparam!$C$3/EchelleFPAparam!$E$3))*(SIN('Standard Settings'!$F14)+SIN('Standard Settings'!$F14+EchelleFPAparam!$M$3+EchelleFPAparam!$G$3*EchelleFPAparam!$B$6*COS(EchelleFPAparam!$AC$3)-(AP19-1024)*SIN(EchelleFPAparam!$AC$3)*EchelleFPAparam!$C$3/EchelleFPAparam!$E$3))</f>
        <v>1793.4945413643711</v>
      </c>
      <c r="DI19" s="26">
        <f>(EchelleFPAparam!$S$3/($U19+B$53)*COS((AQ19-EchelleFPAparam!$AE15)*EchelleFPAparam!$C$3/EchelleFPAparam!$E$3))*(SIN('Standard Settings'!$F14)+SIN('Standard Settings'!$F14+EchelleFPAparam!$M$3+EchelleFPAparam!$H$3*EchelleFPAparam!$B$6*COS(EchelleFPAparam!$AC$3)-(AQ19-1024)*SIN(EchelleFPAparam!$AC$3)*EchelleFPAparam!$C$3/EchelleFPAparam!$E$3))</f>
        <v>2528.4376812293681</v>
      </c>
      <c r="DJ19" s="26">
        <f>(EchelleFPAparam!$S$3/($U19+C$53)*COS((AR19-EchelleFPAparam!$AE15)*EchelleFPAparam!$C$3/EchelleFPAparam!$E$3))*(SIN('Standard Settings'!$F14)+SIN('Standard Settings'!$F14+EchelleFPAparam!$M$3+EchelleFPAparam!$H$3*EchelleFPAparam!$B$6*COS(EchelleFPAparam!$AC$3)-(AR19-1024)*SIN(EchelleFPAparam!$AC$3)*EchelleFPAparam!$C$3/EchelleFPAparam!$E$3))</f>
        <v>2418.7789194721126</v>
      </c>
      <c r="DK19" s="26">
        <f>(EchelleFPAparam!$S$3/($U19+D$53)*COS((AS19-EchelleFPAparam!$AE15)*EchelleFPAparam!$C$3/EchelleFPAparam!$E$3))*(SIN('Standard Settings'!$F14)+SIN('Standard Settings'!$F14+EchelleFPAparam!$M$3+EchelleFPAparam!$H$3*EchelleFPAparam!$B$6*COS(EchelleFPAparam!$AC$3)-(AS19-1024)*SIN(EchelleFPAparam!$AC$3)*EchelleFPAparam!$C$3/EchelleFPAparam!$E$3))</f>
        <v>2318.1868340004212</v>
      </c>
      <c r="DL19" s="26">
        <f>(EchelleFPAparam!$S$3/($U19+E$53)*COS((AT19-EchelleFPAparam!$AE15)*EchelleFPAparam!$C$3/EchelleFPAparam!$E$3))*(SIN('Standard Settings'!$F14)+SIN('Standard Settings'!$F14+EchelleFPAparam!$M$3+EchelleFPAparam!$H$3*EchelleFPAparam!$B$6*COS(EchelleFPAparam!$AC$3)-(AT19-1024)*SIN(EchelleFPAparam!$AC$3)*EchelleFPAparam!$C$3/EchelleFPAparam!$E$3))</f>
        <v>2225.5913401887997</v>
      </c>
      <c r="DM19" s="26">
        <f>(EchelleFPAparam!$S$3/($U19+F$53)*COS((AU19-EchelleFPAparam!$AE15)*EchelleFPAparam!$C$3/EchelleFPAparam!$E$3))*(SIN('Standard Settings'!$F14)+SIN('Standard Settings'!$F14+EchelleFPAparam!$M$3+EchelleFPAparam!$H$3*EchelleFPAparam!$B$6*COS(EchelleFPAparam!$AC$3)-(AU19-1024)*SIN(EchelleFPAparam!$AC$3)*EchelleFPAparam!$C$3/EchelleFPAparam!$E$3))</f>
        <v>2140.080380251683</v>
      </c>
      <c r="DN19" s="26">
        <f>(EchelleFPAparam!$S$3/($U19+G$53)*COS((AV19-EchelleFPAparam!$AE15)*EchelleFPAparam!$C$3/EchelleFPAparam!$E$3))*(SIN('Standard Settings'!$F14)+SIN('Standard Settings'!$F14+EchelleFPAparam!$M$3+EchelleFPAparam!$H$3*EchelleFPAparam!$B$6*COS(EchelleFPAparam!$AC$3)-(AV19-1024)*SIN(EchelleFPAparam!$AC$3)*EchelleFPAparam!$C$3/EchelleFPAparam!$E$3))</f>
        <v>2060.873321669369</v>
      </c>
      <c r="DO19" s="26">
        <f>(EchelleFPAparam!$S$3/($U19+H$53)*COS((AW19-EchelleFPAparam!$AE15)*EchelleFPAparam!$C$3/EchelleFPAparam!$E$3))*(SIN('Standard Settings'!$F14)+SIN('Standard Settings'!$F14+EchelleFPAparam!$M$3+EchelleFPAparam!$H$3*EchelleFPAparam!$B$6*COS(EchelleFPAparam!$AC$3)-(AW19-1024)*SIN(EchelleFPAparam!$AC$3)*EchelleFPAparam!$C$3/EchelleFPAparam!$E$3))</f>
        <v>1987.3012017121337</v>
      </c>
      <c r="DP19" s="26">
        <f>(EchelleFPAparam!$S$3/($U19+I$53)*COS((AX19-EchelleFPAparam!$AE15)*EchelleFPAparam!$C$3/EchelleFPAparam!$E$3))*(SIN('Standard Settings'!$F14)+SIN('Standard Settings'!$F14+EchelleFPAparam!$M$3+EchelleFPAparam!$H$3*EchelleFPAparam!$B$6*COS(EchelleFPAparam!$AC$3)-(AX19-1024)*SIN(EchelleFPAparam!$AC$3)*EchelleFPAparam!$C$3/EchelleFPAparam!$E$3))</f>
        <v>1918.7847610359718</v>
      </c>
      <c r="DQ19" s="26">
        <f>(EchelleFPAparam!$S$3/($U19+J$53)*COS((AY19-EchelleFPAparam!$AE15)*EchelleFPAparam!$C$3/EchelleFPAparam!$E$3))*(SIN('Standard Settings'!$F14)+SIN('Standard Settings'!$F14+EchelleFPAparam!$M$3+EchelleFPAparam!$H$3*EchelleFPAparam!$B$6*COS(EchelleFPAparam!$AC$3)-(AY19-1024)*SIN(EchelleFPAparam!$AC$3)*EchelleFPAparam!$C$3/EchelleFPAparam!$E$3))</f>
        <v>1854.1876329015363</v>
      </c>
      <c r="DR19" s="26">
        <f>(EchelleFPAparam!$S$3/($U19+K$53)*COS((AZ19-EchelleFPAparam!$AE15)*EchelleFPAparam!$C$3/EchelleFPAparam!$E$3))*(SIN('Standard Settings'!$F14)+SIN('Standard Settings'!$F14+EchelleFPAparam!$M$3+EchelleFPAparam!$H$3*EchelleFPAparam!$B$6*COS(EchelleFPAparam!$AC$3)-(AZ19-1024)*SIN(EchelleFPAparam!$AC$3)*EchelleFPAparam!$C$3/EchelleFPAparam!$E$3))</f>
        <v>1794.37512861439</v>
      </c>
      <c r="DS19" s="26">
        <f>(EchelleFPAparam!$S$3/($U19+B$53)*COS((AQ19-EchelleFPAparam!$AE15)*EchelleFPAparam!$C$3/EchelleFPAparam!$E$3))*(SIN('Standard Settings'!$F14)+SIN('Standard Settings'!$F14+EchelleFPAparam!$M$3+EchelleFPAparam!$I$3*EchelleFPAparam!$B$6*COS(EchelleFPAparam!$AC$3)-(AQ19-1024)*SIN(EchelleFPAparam!$AC$3)*EchelleFPAparam!$C$3/EchelleFPAparam!$E$3))</f>
        <v>2545.6602833692955</v>
      </c>
      <c r="DT19" s="26">
        <f>(EchelleFPAparam!$S$3/($U19+C$53)*COS((AR19-EchelleFPAparam!$AE15)*EchelleFPAparam!$C$3/EchelleFPAparam!$E$3))*(SIN('Standard Settings'!$F14)+SIN('Standard Settings'!$F14+EchelleFPAparam!$M$3+EchelleFPAparam!$I$3*EchelleFPAparam!$B$6*COS(EchelleFPAparam!$AC$3)-(AR19-1024)*SIN(EchelleFPAparam!$AC$3)*EchelleFPAparam!$C$3/EchelleFPAparam!$E$3))</f>
        <v>2435.2507160975592</v>
      </c>
      <c r="DU19" s="26">
        <f>(EchelleFPAparam!$S$3/($U19+D$53)*COS((AS19-EchelleFPAparam!$AE15)*EchelleFPAparam!$C$3/EchelleFPAparam!$E$3))*(SIN('Standard Settings'!$F14)+SIN('Standard Settings'!$F14+EchelleFPAparam!$M$3+EchelleFPAparam!$I$3*EchelleFPAparam!$B$6*COS(EchelleFPAparam!$AC$3)-(AS19-1024)*SIN(EchelleFPAparam!$AC$3)*EchelleFPAparam!$C$3/EchelleFPAparam!$E$3))</f>
        <v>2333.9702926801647</v>
      </c>
      <c r="DV19" s="26">
        <f>(EchelleFPAparam!$S$3/($U19+E$53)*COS((AT19-EchelleFPAparam!$AE15)*EchelleFPAparam!$C$3/EchelleFPAparam!$E$3))*(SIN('Standard Settings'!$F14)+SIN('Standard Settings'!$F14+EchelleFPAparam!$M$3+EchelleFPAparam!$I$3*EchelleFPAparam!$B$6*COS(EchelleFPAparam!$AC$3)-(AT19-1024)*SIN(EchelleFPAparam!$AC$3)*EchelleFPAparam!$C$3/EchelleFPAparam!$E$3))</f>
        <v>2240.7414580351037</v>
      </c>
      <c r="DW19" s="26">
        <f>(EchelleFPAparam!$S$3/($U19+F$53)*COS((AU19-EchelleFPAparam!$AE15)*EchelleFPAparam!$C$3/EchelleFPAparam!$E$3))*(SIN('Standard Settings'!$F14)+SIN('Standard Settings'!$F14+EchelleFPAparam!$M$3+EchelleFPAparam!$I$3*EchelleFPAparam!$B$6*COS(EchelleFPAparam!$AC$3)-(AU19-1024)*SIN(EchelleFPAparam!$AC$3)*EchelleFPAparam!$C$3/EchelleFPAparam!$E$3))</f>
        <v>2154.6458303680151</v>
      </c>
      <c r="DX19" s="26">
        <f>(EchelleFPAparam!$S$3/($U19+G$53)*COS((AV19-EchelleFPAparam!$AE15)*EchelleFPAparam!$C$3/EchelleFPAparam!$E$3))*(SIN('Standard Settings'!$F14)+SIN('Standard Settings'!$F14+EchelleFPAparam!$M$3+EchelleFPAparam!$I$3*EchelleFPAparam!$B$6*COS(EchelleFPAparam!$AC$3)-(AV19-1024)*SIN(EchelleFPAparam!$AC$3)*EchelleFPAparam!$C$3/EchelleFPAparam!$E$3))</f>
        <v>2074.8974155244</v>
      </c>
      <c r="DY19" s="26">
        <f>(EchelleFPAparam!$S$3/($U19+H$53)*COS((AW19-EchelleFPAparam!$AE15)*EchelleFPAparam!$C$3/EchelleFPAparam!$E$3))*(SIN('Standard Settings'!$F14)+SIN('Standard Settings'!$F14+EchelleFPAparam!$M$3+EchelleFPAparam!$I$3*EchelleFPAparam!$B$6*COS(EchelleFPAparam!$AC$3)-(AW19-1024)*SIN(EchelleFPAparam!$AC$3)*EchelleFPAparam!$C$3/EchelleFPAparam!$E$3))</f>
        <v>2000.8225975008311</v>
      </c>
      <c r="DZ19" s="26">
        <f>(EchelleFPAparam!$S$3/($U19+I$53)*COS((AX19-EchelleFPAparam!$AE15)*EchelleFPAparam!$C$3/EchelleFPAparam!$E$3))*(SIN('Standard Settings'!$F14)+SIN('Standard Settings'!$F14+EchelleFPAparam!$M$3+EchelleFPAparam!$I$3*EchelleFPAparam!$B$6*COS(EchelleFPAparam!$AC$3)-(AX19-1024)*SIN(EchelleFPAparam!$AC$3)*EchelleFPAparam!$C$3/EchelleFPAparam!$E$3))</f>
        <v>1931.8382038639027</v>
      </c>
      <c r="EA19" s="26">
        <f>(EchelleFPAparam!$S$3/($U19+J$53)*COS((AY19-EchelleFPAparam!$AE15)*EchelleFPAparam!$C$3/EchelleFPAparam!$E$3))*(SIN('Standard Settings'!$F14)+SIN('Standard Settings'!$F14+EchelleFPAparam!$M$3+EchelleFPAparam!$I$3*EchelleFPAparam!$B$6*COS(EchelleFPAparam!$AC$3)-(AY19-1024)*SIN(EchelleFPAparam!$AC$3)*EchelleFPAparam!$C$3/EchelleFPAparam!$E$3))</f>
        <v>1866.8175411374832</v>
      </c>
      <c r="EB19" s="26">
        <f>(EchelleFPAparam!$S$3/($U19+K$53)*COS((AZ19-EchelleFPAparam!$AE15)*EchelleFPAparam!$C$3/EchelleFPAparam!$E$3))*(SIN('Standard Settings'!$F14)+SIN('Standard Settings'!$F14+EchelleFPAparam!$M$3+EchelleFPAparam!$I$3*EchelleFPAparam!$B$6*COS(EchelleFPAparam!$AC$3)-(AZ19-1024)*SIN(EchelleFPAparam!$AC$3)*EchelleFPAparam!$C$3/EchelleFPAparam!$E$3))</f>
        <v>1806.5976204556289</v>
      </c>
      <c r="EC19" s="26">
        <f>(EchelleFPAparam!$S$3/($U19+B$53)*COS((BA19-EchelleFPAparam!$AE15)*EchelleFPAparam!$C$3/EchelleFPAparam!$E$3))*(SIN('Standard Settings'!$F14)+SIN('Standard Settings'!$F14+EchelleFPAparam!$M$3+EchelleFPAparam!$J$3*EchelleFPAparam!$B$6*COS(EchelleFPAparam!$AC$3)-(BA19-1024)*SIN(EchelleFPAparam!$AC$3)*EchelleFPAparam!$C$3/EchelleFPAparam!$E$3))</f>
        <v>2546.8781942688129</v>
      </c>
      <c r="ED19" s="26">
        <f>(EchelleFPAparam!$S$3/($U19+C$53)*COS((BB19-EchelleFPAparam!$AE15)*EchelleFPAparam!$C$3/EchelleFPAparam!$E$3))*(SIN('Standard Settings'!$F14)+SIN('Standard Settings'!$F14+EchelleFPAparam!$M$3+EchelleFPAparam!$J$3*EchelleFPAparam!$B$6*COS(EchelleFPAparam!$AC$3)-(BB19-1024)*SIN(EchelleFPAparam!$AC$3)*EchelleFPAparam!$C$3/EchelleFPAparam!$E$3))</f>
        <v>2436.4096605101272</v>
      </c>
      <c r="EE19" s="26">
        <f>(EchelleFPAparam!$S$3/($U19+D$53)*COS((BC19-EchelleFPAparam!$AE15)*EchelleFPAparam!$C$3/EchelleFPAparam!$E$3))*(SIN('Standard Settings'!$F14)+SIN('Standard Settings'!$F14+EchelleFPAparam!$M$3+EchelleFPAparam!$J$3*EchelleFPAparam!$B$6*COS(EchelleFPAparam!$AC$3)-(BC19-1024)*SIN(EchelleFPAparam!$AC$3)*EchelleFPAparam!$C$3/EchelleFPAparam!$E$3))</f>
        <v>2335.0836523810358</v>
      </c>
      <c r="EF19" s="26">
        <f>(EchelleFPAparam!$S$3/($U19+E$53)*COS((BD19-EchelleFPAparam!$AE15)*EchelleFPAparam!$C$3/EchelleFPAparam!$E$3))*(SIN('Standard Settings'!$F14)+SIN('Standard Settings'!$F14+EchelleFPAparam!$M$3+EchelleFPAparam!$J$3*EchelleFPAparam!$B$6*COS(EchelleFPAparam!$AC$3)-(BD19-1024)*SIN(EchelleFPAparam!$AC$3)*EchelleFPAparam!$C$3/EchelleFPAparam!$E$3))</f>
        <v>2241.8116433622326</v>
      </c>
      <c r="EG19" s="26">
        <f>(EchelleFPAparam!$S$3/($U19+F$53)*COS((BE19-EchelleFPAparam!$AE15)*EchelleFPAparam!$C$3/EchelleFPAparam!$E$3))*(SIN('Standard Settings'!$F14)+SIN('Standard Settings'!$F14+EchelleFPAparam!$M$3+EchelleFPAparam!$J$3*EchelleFPAparam!$B$6*COS(EchelleFPAparam!$AC$3)-(BE19-1024)*SIN(EchelleFPAparam!$AC$3)*EchelleFPAparam!$C$3/EchelleFPAparam!$E$3))</f>
        <v>2155.6757504387751</v>
      </c>
      <c r="EH19" s="26">
        <f>(EchelleFPAparam!$S$3/($U19+G$53)*COS((BF19-EchelleFPAparam!$AE15)*EchelleFPAparam!$C$3/EchelleFPAparam!$E$3))*(SIN('Standard Settings'!$F14)+SIN('Standard Settings'!$F14+EchelleFPAparam!$M$3+EchelleFPAparam!$J$3*EchelleFPAparam!$B$6*COS(EchelleFPAparam!$AC$3)-(BF19-1024)*SIN(EchelleFPAparam!$AC$3)*EchelleFPAparam!$C$3/EchelleFPAparam!$E$3))</f>
        <v>2075.889552121032</v>
      </c>
      <c r="EI19" s="26">
        <f>(EchelleFPAparam!$S$3/($U19+H$53)*COS((BG19-EchelleFPAparam!$AE15)*EchelleFPAparam!$C$3/EchelleFPAparam!$E$3))*(SIN('Standard Settings'!$F14)+SIN('Standard Settings'!$F14+EchelleFPAparam!$M$3+EchelleFPAparam!$J$3*EchelleFPAparam!$B$6*COS(EchelleFPAparam!$AC$3)-(BG19-1024)*SIN(EchelleFPAparam!$AC$3)*EchelleFPAparam!$C$3/EchelleFPAparam!$E$3))</f>
        <v>2001.7790357630724</v>
      </c>
      <c r="EJ19" s="26">
        <f>(EchelleFPAparam!$S$3/($U19+I$53)*COS((BH19-EchelleFPAparam!$AE15)*EchelleFPAparam!$C$3/EchelleFPAparam!$E$3))*(SIN('Standard Settings'!$F14)+SIN('Standard Settings'!$F14+EchelleFPAparam!$M$3+EchelleFPAparam!$J$3*EchelleFPAparam!$B$6*COS(EchelleFPAparam!$AC$3)-(BH19-1024)*SIN(EchelleFPAparam!$AC$3)*EchelleFPAparam!$C$3/EchelleFPAparam!$E$3))</f>
        <v>1932.7613834385011</v>
      </c>
      <c r="EK19" s="26">
        <f>(EchelleFPAparam!$S$3/($U19+J$53)*COS((BI19-EchelleFPAparam!$AE15)*EchelleFPAparam!$C$3/EchelleFPAparam!$E$3))*(SIN('Standard Settings'!$F14)+SIN('Standard Settings'!$F14+EchelleFPAparam!$M$3+EchelleFPAparam!$J$3*EchelleFPAparam!$B$6*COS(EchelleFPAparam!$AC$3)-(BI19-1024)*SIN(EchelleFPAparam!$AC$3)*EchelleFPAparam!$C$3/EchelleFPAparam!$E$3))</f>
        <v>1867.7106757971292</v>
      </c>
      <c r="EL19" s="26">
        <f>(EchelleFPAparam!$S$3/($U19+K$53)*COS((BJ19-EchelleFPAparam!$AE15)*EchelleFPAparam!$C$3/EchelleFPAparam!$E$3))*(SIN('Standard Settings'!$F14)+SIN('Standard Settings'!$F14+EchelleFPAparam!$M$3+EchelleFPAparam!$J$3*EchelleFPAparam!$B$6*COS(EchelleFPAparam!$AC$3)-(BJ19-1024)*SIN(EchelleFPAparam!$AC$3)*EchelleFPAparam!$C$3/EchelleFPAparam!$E$3))</f>
        <v>1807.4619443198023</v>
      </c>
      <c r="EM19" s="26">
        <f>(EchelleFPAparam!$S$3/($U19+B$53)*COS((BA19-EchelleFPAparam!$AE15)*EchelleFPAparam!$C$3/EchelleFPAparam!$E$3))*(SIN('Standard Settings'!$F14)+SIN('Standard Settings'!$F14+EchelleFPAparam!$M$3+EchelleFPAparam!$K$3*EchelleFPAparam!$B$6*COS(EchelleFPAparam!$AC$3)-(BA19-1024)*SIN(EchelleFPAparam!$AC$3)*EchelleFPAparam!$C$3/EchelleFPAparam!$E$3))</f>
        <v>2563.2825795042245</v>
      </c>
      <c r="EN19" s="26">
        <f>(EchelleFPAparam!$S$3/($U19+C$53)*COS((BB19-EchelleFPAparam!$AE15)*EchelleFPAparam!$C$3/EchelleFPAparam!$E$3))*(SIN('Standard Settings'!$F14)+SIN('Standard Settings'!$F14+EchelleFPAparam!$M$3+EchelleFPAparam!$K$3*EchelleFPAparam!$B$6*COS(EchelleFPAparam!$AC$3)-(BB19-1024)*SIN(EchelleFPAparam!$AC$3)*EchelleFPAparam!$C$3/EchelleFPAparam!$E$3))</f>
        <v>2452.0987581157201</v>
      </c>
      <c r="EO19" s="26">
        <f>(EchelleFPAparam!$S$3/($U19+D$53)*COS((BC19-EchelleFPAparam!$AE15)*EchelleFPAparam!$C$3/EchelleFPAparam!$E$3))*(SIN('Standard Settings'!$F14)+SIN('Standard Settings'!$F14+EchelleFPAparam!$M$3+EchelleFPAparam!$K$3*EchelleFPAparam!$B$6*COS(EchelleFPAparam!$AC$3)-(BC19-1024)*SIN(EchelleFPAparam!$AC$3)*EchelleFPAparam!$C$3/EchelleFPAparam!$E$3))</f>
        <v>2350.1169275284892</v>
      </c>
      <c r="EP19" s="26">
        <f>(EchelleFPAparam!$S$3/($U19+E$53)*COS((BD19-EchelleFPAparam!$AE15)*EchelleFPAparam!$C$3/EchelleFPAparam!$E$3))*(SIN('Standard Settings'!$F14)+SIN('Standard Settings'!$F14+EchelleFPAparam!$M$3+EchelleFPAparam!$K$3*EchelleFPAparam!$B$6*COS(EchelleFPAparam!$AC$3)-(BD19-1024)*SIN(EchelleFPAparam!$AC$3)*EchelleFPAparam!$C$3/EchelleFPAparam!$E$3))</f>
        <v>2256.2415117309347</v>
      </c>
      <c r="EQ19" s="26">
        <f>(EchelleFPAparam!$S$3/($U19+F$53)*COS((BE19-EchelleFPAparam!$AE15)*EchelleFPAparam!$C$3/EchelleFPAparam!$E$3))*(SIN('Standard Settings'!$F14)+SIN('Standard Settings'!$F14+EchelleFPAparam!$M$3+EchelleFPAparam!$K$3*EchelleFPAparam!$B$6*COS(EchelleFPAparam!$AC$3)-(BE19-1024)*SIN(EchelleFPAparam!$AC$3)*EchelleFPAparam!$C$3/EchelleFPAparam!$E$3))</f>
        <v>2169.5485896312184</v>
      </c>
      <c r="ER19" s="26">
        <f>(EchelleFPAparam!$S$3/($U19+G$53)*COS((BF19-EchelleFPAparam!$AE15)*EchelleFPAparam!$C$3/EchelleFPAparam!$E$3))*(SIN('Standard Settings'!$F14)+SIN('Standard Settings'!$F14+EchelleFPAparam!$M$3+EchelleFPAparam!$K$3*EchelleFPAparam!$B$6*COS(EchelleFPAparam!$AC$3)-(BF19-1024)*SIN(EchelleFPAparam!$AC$3)*EchelleFPAparam!$C$3/EchelleFPAparam!$E$3))</f>
        <v>2089.2466332588333</v>
      </c>
      <c r="ES19" s="26">
        <f>(EchelleFPAparam!$S$3/($U19+H$53)*COS((BG19-EchelleFPAparam!$AE15)*EchelleFPAparam!$C$3/EchelleFPAparam!$E$3))*(SIN('Standard Settings'!$F14)+SIN('Standard Settings'!$F14+EchelleFPAparam!$M$3+EchelleFPAparam!$K$3*EchelleFPAparam!$B$6*COS(EchelleFPAparam!$AC$3)-(BG19-1024)*SIN(EchelleFPAparam!$AC$3)*EchelleFPAparam!$C$3/EchelleFPAparam!$E$3))</f>
        <v>2014.6572094443807</v>
      </c>
      <c r="ET19" s="26">
        <f>(EchelleFPAparam!$S$3/($U19+I$53)*COS((BH19-EchelleFPAparam!$AE15)*EchelleFPAparam!$C$3/EchelleFPAparam!$E$3))*(SIN('Standard Settings'!$F14)+SIN('Standard Settings'!$F14+EchelleFPAparam!$M$3+EchelleFPAparam!$K$3*EchelleFPAparam!$B$6*COS(EchelleFPAparam!$AC$3)-(BH19-1024)*SIN(EchelleFPAparam!$AC$3)*EchelleFPAparam!$C$3/EchelleFPAparam!$E$3))</f>
        <v>1945.1936453876745</v>
      </c>
      <c r="EU19" s="26">
        <f>(EchelleFPAparam!$S$3/($U19+J$53)*COS((BI19-EchelleFPAparam!$AE15)*EchelleFPAparam!$C$3/EchelleFPAparam!$E$3))*(SIN('Standard Settings'!$F14)+SIN('Standard Settings'!$F14+EchelleFPAparam!$M$3+EchelleFPAparam!$K$3*EchelleFPAparam!$B$6*COS(EchelleFPAparam!$AC$3)-(BI19-1024)*SIN(EchelleFPAparam!$AC$3)*EchelleFPAparam!$C$3/EchelleFPAparam!$E$3))</f>
        <v>1879.7405583030977</v>
      </c>
      <c r="EV19" s="26">
        <f>(EchelleFPAparam!$S$3/($U19+K$53)*COS((BJ19-EchelleFPAparam!$AE15)*EchelleFPAparam!$C$3/EchelleFPAparam!$E$3))*(SIN('Standard Settings'!$F14)+SIN('Standard Settings'!$F14+EchelleFPAparam!$M$3+EchelleFPAparam!$K$3*EchelleFPAparam!$B$6*COS(EchelleFPAparam!$AC$3)-(BJ19-1024)*SIN(EchelleFPAparam!$AC$3)*EchelleFPAparam!$C$3/EchelleFPAparam!$E$3))</f>
        <v>1819.1037660997722</v>
      </c>
      <c r="EW19" s="60">
        <f t="shared" si="40"/>
        <v>1904.1800547511314</v>
      </c>
      <c r="EX19" s="60">
        <f t="shared" si="41"/>
        <v>2452.0987581157201</v>
      </c>
      <c r="EY19" s="90">
        <v>0</v>
      </c>
      <c r="EZ19" s="90">
        <v>0</v>
      </c>
      <c r="FA19" s="50">
        <v>5000</v>
      </c>
      <c r="FB19" s="50">
        <v>5000</v>
      </c>
      <c r="FC19" s="50">
        <v>5000</v>
      </c>
      <c r="FD19" s="50">
        <v>4000</v>
      </c>
      <c r="FE19" s="95">
        <v>100</v>
      </c>
      <c r="FF19" s="50">
        <v>5000</v>
      </c>
      <c r="FG19" s="50">
        <v>1000</v>
      </c>
      <c r="FH19" s="50">
        <f t="shared" si="27"/>
        <v>1250</v>
      </c>
      <c r="FI19" s="50">
        <f t="shared" si="28"/>
        <v>1250</v>
      </c>
      <c r="FJ19" s="50">
        <f t="shared" si="29"/>
        <v>1000</v>
      </c>
      <c r="FK19" s="95">
        <f t="shared" si="30"/>
        <v>25</v>
      </c>
      <c r="FL19" s="50">
        <f t="shared" si="31"/>
        <v>1250</v>
      </c>
      <c r="FM19" s="50">
        <f t="shared" si="32"/>
        <v>250</v>
      </c>
      <c r="FN19" s="50">
        <v>500</v>
      </c>
      <c r="FO19" s="91">
        <f>1/(F19*EchelleFPAparam!$Q$3)</f>
        <v>-5354.5288346219158</v>
      </c>
      <c r="FP19" s="91">
        <f t="shared" si="23"/>
        <v>-38.081602850169766</v>
      </c>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2">
        <f t="shared" si="24"/>
        <v>2756.8922729824626</v>
      </c>
      <c r="JX19" s="27">
        <f t="shared" si="25"/>
        <v>301940.32783970272</v>
      </c>
      <c r="JY19" s="108">
        <f>JW19*EchelleFPAparam!$Q$3</f>
        <v>-2.6259398900157955E-2</v>
      </c>
    </row>
    <row r="20" spans="1:285" x14ac:dyDescent="0.2">
      <c r="A20" s="53">
        <f t="shared" si="35"/>
        <v>14</v>
      </c>
      <c r="B20" s="97">
        <f t="shared" si="0"/>
        <v>3425.5946441421906</v>
      </c>
      <c r="C20" s="27" t="str">
        <f>'Standard Settings'!B15</f>
        <v>L/1/7</v>
      </c>
      <c r="D20" s="27">
        <f>'Standard Settings'!H15</f>
        <v>17</v>
      </c>
      <c r="E20" s="19">
        <f t="shared" si="1"/>
        <v>9.0839792503427663E-3</v>
      </c>
      <c r="F20" s="18">
        <f>((EchelleFPAparam!$S$3/('crmcfgWLEN.txt'!$U20+F$53))*(SIN('Standard Settings'!$F15+0.0005)+SIN('Standard Settings'!$F15+0.0005+EchelleFPAparam!$M$3))-(EchelleFPAparam!$S$3/('crmcfgWLEN.txt'!$U20+F$53))*(SIN('Standard Settings'!$F15-0.0005)+SIN('Standard Settings'!$F15-0.0005+EchelleFPAparam!$M$3)))*1000*EchelleFPAparam!$O$3/180</f>
        <v>24.706114974122247</v>
      </c>
      <c r="G20" s="20" t="str">
        <f>'Standard Settings'!C15</f>
        <v>L</v>
      </c>
      <c r="H20" s="46"/>
      <c r="I20" s="59" t="s">
        <v>362</v>
      </c>
      <c r="J20" s="57"/>
      <c r="K20" s="27" t="str">
        <f>'Standard Settings'!$D15</f>
        <v>LM</v>
      </c>
      <c r="L20" s="46"/>
      <c r="M20" s="12">
        <v>0</v>
      </c>
      <c r="N20" s="12">
        <v>0</v>
      </c>
      <c r="O20" s="47" t="s">
        <v>385</v>
      </c>
      <c r="P20" s="47" t="s">
        <v>385</v>
      </c>
      <c r="Q20" s="27">
        <f>'Standard Settings'!$E15</f>
        <v>69.151650000000004</v>
      </c>
      <c r="R20" s="107">
        <f>($Q20-EchelleFPAparam!$R$3)/EchelleFPAparam!$Q$3</f>
        <v>131417.32283464581</v>
      </c>
      <c r="S20" s="21">
        <f>'Standard Settings'!$G15</f>
        <v>14</v>
      </c>
      <c r="T20" s="21">
        <f>'Standard Settings'!$I15</f>
        <v>20</v>
      </c>
      <c r="U20" s="22">
        <f t="shared" si="2"/>
        <v>13</v>
      </c>
      <c r="V20" s="22">
        <f t="shared" si="26"/>
        <v>22</v>
      </c>
      <c r="W20" s="23">
        <f>(EchelleFPAparam!$S$3/('crmcfgWLEN.txt'!$U20+B$53))*(SIN('Standard Settings'!$F15)+SIN('Standard Settings'!$F15+EchelleFPAparam!$M$3))</f>
        <v>4479.6237654167116</v>
      </c>
      <c r="X20" s="23">
        <f>(EchelleFPAparam!$S$3/('crmcfgWLEN.txt'!$U20+C$53))*(SIN('Standard Settings'!$F15)+SIN('Standard Settings'!$F15+EchelleFPAparam!$M$3))</f>
        <v>4159.6506393155169</v>
      </c>
      <c r="Y20" s="23">
        <f>(EchelleFPAparam!$S$3/('crmcfgWLEN.txt'!$U20+D$53))*(SIN('Standard Settings'!$F15)+SIN('Standard Settings'!$F15+EchelleFPAparam!$M$3))</f>
        <v>3882.3405966944824</v>
      </c>
      <c r="Z20" s="23">
        <f>(EchelleFPAparam!$S$3/('crmcfgWLEN.txt'!$U20+E$53))*(SIN('Standard Settings'!$F15)+SIN('Standard Settings'!$F15+EchelleFPAparam!$M$3))</f>
        <v>3639.6943094010776</v>
      </c>
      <c r="AA20" s="23">
        <f>(EchelleFPAparam!$S$3/('crmcfgWLEN.txt'!$U20+F$53))*(SIN('Standard Settings'!$F15)+SIN('Standard Settings'!$F15+EchelleFPAparam!$M$3))</f>
        <v>3425.5946441421906</v>
      </c>
      <c r="AB20" s="23">
        <f>(EchelleFPAparam!$S$3/('crmcfgWLEN.txt'!$U20+G$53))*(SIN('Standard Settings'!$F15)+SIN('Standard Settings'!$F15+EchelleFPAparam!$M$3))</f>
        <v>3235.2838305787359</v>
      </c>
      <c r="AC20" s="23">
        <f>(EchelleFPAparam!$S$3/('crmcfgWLEN.txt'!$U20+H$53))*(SIN('Standard Settings'!$F15)+SIN('Standard Settings'!$F15+EchelleFPAparam!$M$3))</f>
        <v>3065.0057342324867</v>
      </c>
      <c r="AD20" s="23">
        <f>(EchelleFPAparam!$S$3/('crmcfgWLEN.txt'!$U20+I$53))*(SIN('Standard Settings'!$F15)+SIN('Standard Settings'!$F15+EchelleFPAparam!$M$3))</f>
        <v>2911.7554475208622</v>
      </c>
      <c r="AE20" s="23">
        <f>(EchelleFPAparam!$S$3/('crmcfgWLEN.txt'!$U20+J$53))*(SIN('Standard Settings'!$F15)+SIN('Standard Settings'!$F15+EchelleFPAparam!$M$3))</f>
        <v>2773.1004262103452</v>
      </c>
      <c r="AF20" s="23">
        <f>(EchelleFPAparam!$S$3/('crmcfgWLEN.txt'!$U20+K$53))*(SIN('Standard Settings'!$F15)+SIN('Standard Settings'!$F15+EchelleFPAparam!$M$3))</f>
        <v>2647.0504068371474</v>
      </c>
      <c r="AG20" s="115">
        <v>-100.1</v>
      </c>
      <c r="AH20" s="115">
        <v>-100.1</v>
      </c>
      <c r="AI20" s="115">
        <v>290.10000000000002</v>
      </c>
      <c r="AJ20" s="115">
        <v>640.1</v>
      </c>
      <c r="AK20" s="115">
        <v>950.1</v>
      </c>
      <c r="AL20" s="115">
        <v>1220.0999999999999</v>
      </c>
      <c r="AM20" s="115">
        <v>1460.1</v>
      </c>
      <c r="AN20" s="115">
        <v>1670.1</v>
      </c>
      <c r="AO20" s="115">
        <v>-100.1</v>
      </c>
      <c r="AP20" s="115">
        <v>-100.1</v>
      </c>
      <c r="AQ20" s="115">
        <v>-100.1</v>
      </c>
      <c r="AR20" s="115">
        <v>-100.1</v>
      </c>
      <c r="AS20" s="115">
        <v>300.10000000000002</v>
      </c>
      <c r="AT20" s="115">
        <v>660.1</v>
      </c>
      <c r="AU20" s="115">
        <v>970.1</v>
      </c>
      <c r="AV20" s="115">
        <v>1240.0999999999999</v>
      </c>
      <c r="AW20" s="115">
        <v>1485.1</v>
      </c>
      <c r="AX20" s="115">
        <v>1700.1</v>
      </c>
      <c r="AY20" s="115">
        <v>-100.1</v>
      </c>
      <c r="AZ20" s="115">
        <v>-100.1</v>
      </c>
      <c r="BA20" s="115">
        <v>-100.1</v>
      </c>
      <c r="BB20" s="115">
        <v>-100.1</v>
      </c>
      <c r="BC20" s="115">
        <v>320.10000000000002</v>
      </c>
      <c r="BD20" s="115">
        <v>680.1</v>
      </c>
      <c r="BE20" s="115">
        <v>990.1</v>
      </c>
      <c r="BF20" s="115">
        <v>1265.0999999999999</v>
      </c>
      <c r="BG20" s="115">
        <v>1510.1</v>
      </c>
      <c r="BH20" s="115">
        <v>1725.1</v>
      </c>
      <c r="BI20" s="115">
        <v>-100.1</v>
      </c>
      <c r="BJ20" s="115">
        <v>-100.1</v>
      </c>
      <c r="BK20" s="24">
        <f>EchelleFPAparam!$S$3/('crmcfgWLEN.txt'!$U20+B$53)*(SIN(EchelleFPAparam!$T$3-EchelleFPAparam!$M$3/2)+SIN('Standard Settings'!$F15+EchelleFPAparam!$M$3))</f>
        <v>4417.6667839870452</v>
      </c>
      <c r="BL20" s="24">
        <f>EchelleFPAparam!$S$3/('crmcfgWLEN.txt'!$U20+C$53)*(SIN(EchelleFPAparam!$T$3-EchelleFPAparam!$M$3/2)+SIN('Standard Settings'!$F15+EchelleFPAparam!$M$3))</f>
        <v>4102.119156559399</v>
      </c>
      <c r="BM20" s="24">
        <f>EchelleFPAparam!$S$3/('crmcfgWLEN.txt'!$U20+D$53)*(SIN(EchelleFPAparam!$T$3-EchelleFPAparam!$M$3/2)+SIN('Standard Settings'!$F15+EchelleFPAparam!$M$3))</f>
        <v>3828.6445461221051</v>
      </c>
      <c r="BN20" s="24">
        <f>EchelleFPAparam!$S$3/('crmcfgWLEN.txt'!$U20+E$53)*(SIN(EchelleFPAparam!$T$3-EchelleFPAparam!$M$3/2)+SIN('Standard Settings'!$F15+EchelleFPAparam!$M$3))</f>
        <v>3589.3542619894738</v>
      </c>
      <c r="BO20" s="24">
        <f>EchelleFPAparam!$S$3/('crmcfgWLEN.txt'!$U20+F$53)*(SIN(EchelleFPAparam!$T$3-EchelleFPAparam!$M$3/2)+SIN('Standard Settings'!$F15+EchelleFPAparam!$M$3))</f>
        <v>3378.2157759900933</v>
      </c>
      <c r="BP20" s="24">
        <f>EchelleFPAparam!$S$3/('crmcfgWLEN.txt'!$U20+G$53)*(SIN(EchelleFPAparam!$T$3-EchelleFPAparam!$M$3/2)+SIN('Standard Settings'!$F15+EchelleFPAparam!$M$3))</f>
        <v>3190.5371217684215</v>
      </c>
      <c r="BQ20" s="24">
        <f>EchelleFPAparam!$S$3/('crmcfgWLEN.txt'!$U20+H$53)*(SIN(EchelleFPAparam!$T$3-EchelleFPAparam!$M$3/2)+SIN('Standard Settings'!$F15+EchelleFPAparam!$M$3))</f>
        <v>3022.6141153595572</v>
      </c>
      <c r="BR20" s="24">
        <f>EchelleFPAparam!$S$3/('crmcfgWLEN.txt'!$U20+I$53)*(SIN(EchelleFPAparam!$T$3-EchelleFPAparam!$M$3/2)+SIN('Standard Settings'!$F15+EchelleFPAparam!$M$3))</f>
        <v>2871.4834095915794</v>
      </c>
      <c r="BS20" s="24">
        <f>EchelleFPAparam!$S$3/('crmcfgWLEN.txt'!$U20+J$53)*(SIN(EchelleFPAparam!$T$3-EchelleFPAparam!$M$3/2)+SIN('Standard Settings'!$F15+EchelleFPAparam!$M$3))</f>
        <v>2734.7461043729327</v>
      </c>
      <c r="BT20" s="24">
        <f>EchelleFPAparam!$S$3/('crmcfgWLEN.txt'!$U20+K$53)*(SIN(EchelleFPAparam!$T$3-EchelleFPAparam!$M$3/2)+SIN('Standard Settings'!$F15+EchelleFPAparam!$M$3))</f>
        <v>2610.4394632650724</v>
      </c>
      <c r="BU20" s="25">
        <f t="shared" si="33"/>
        <v>4291.4477330159871</v>
      </c>
      <c r="BV20" s="25">
        <f t="shared" si="3"/>
        <v>3991.251071246983</v>
      </c>
      <c r="BW20" s="25">
        <f t="shared" si="4"/>
        <v>3730.4741731446152</v>
      </c>
      <c r="BX20" s="25">
        <f t="shared" si="5"/>
        <v>3501.8090360872916</v>
      </c>
      <c r="BY20" s="25">
        <f t="shared" si="6"/>
        <v>3299.6526184089284</v>
      </c>
      <c r="BZ20" s="25">
        <f t="shared" si="7"/>
        <v>3119.6362968402341</v>
      </c>
      <c r="CA20" s="25">
        <f t="shared" si="8"/>
        <v>2958.3031767348857</v>
      </c>
      <c r="CB20" s="25">
        <f t="shared" si="9"/>
        <v>2812.8817073550167</v>
      </c>
      <c r="CC20" s="25">
        <f t="shared" si="10"/>
        <v>2681.123631738169</v>
      </c>
      <c r="CD20" s="25">
        <f t="shared" si="11"/>
        <v>2561.185888486486</v>
      </c>
      <c r="CE20" s="25">
        <f t="shared" si="34"/>
        <v>4551.5354744108945</v>
      </c>
      <c r="CF20" s="25">
        <f t="shared" si="12"/>
        <v>4219.3225610325244</v>
      </c>
      <c r="CG20" s="25">
        <f t="shared" si="13"/>
        <v>3932.1214257470265</v>
      </c>
      <c r="CH20" s="25">
        <f t="shared" si="14"/>
        <v>3681.3889866558702</v>
      </c>
      <c r="CI20" s="25">
        <f t="shared" si="15"/>
        <v>3460.6112827215593</v>
      </c>
      <c r="CJ20" s="25">
        <f t="shared" si="16"/>
        <v>3264.7356594839662</v>
      </c>
      <c r="CK20" s="25">
        <f t="shared" si="17"/>
        <v>3089.7833179231029</v>
      </c>
      <c r="CL20" s="25">
        <f t="shared" si="18"/>
        <v>2932.5788012850171</v>
      </c>
      <c r="CM20" s="25">
        <f t="shared" si="19"/>
        <v>2790.5572493601353</v>
      </c>
      <c r="CN20" s="25">
        <f t="shared" si="20"/>
        <v>2661.6245507800736</v>
      </c>
      <c r="CO20" s="26">
        <f>(EchelleFPAparam!$S$3/($U20+B$53)*COS((AG20-EchelleFPAparam!$AE16)*EchelleFPAparam!$C$3/EchelleFPAparam!$E$3))*(SIN('Standard Settings'!$F15)+SIN('Standard Settings'!$F15+EchelleFPAparam!$M$3+(EchelleFPAparam!$F$3*EchelleFPAparam!$B$6)*COS(EchelleFPAparam!$AC$3)-(AG20-1024)*SIN(EchelleFPAparam!$AC$3)*EchelleFPAparam!$C$3/EchelleFPAparam!$E$3))</f>
        <v>4438.5880535319338</v>
      </c>
      <c r="CP20" s="26">
        <f>(EchelleFPAparam!$S$3/($U20+C$53)*COS((AH20-EchelleFPAparam!$AE16)*EchelleFPAparam!$C$3/EchelleFPAparam!$E$3))*(SIN('Standard Settings'!$F15)+SIN('Standard Settings'!$F15+EchelleFPAparam!$M$3+(EchelleFPAparam!$F$3*EchelleFPAparam!$B$6)*COS(EchelleFPAparam!$AC$3)-(AH20-1024)*SIN(EchelleFPAparam!$AC$3)*EchelleFPAparam!$C$3/EchelleFPAparam!$E$3))</f>
        <v>4121.546049708224</v>
      </c>
      <c r="CQ20" s="26">
        <f>(EchelleFPAparam!$S$3/($U20+D$53)*COS((AI20-EchelleFPAparam!$AE16)*EchelleFPAparam!$C$3/EchelleFPAparam!$E$3))*(SIN('Standard Settings'!$F15)+SIN('Standard Settings'!$F15+EchelleFPAparam!$M$3+(EchelleFPAparam!$F$3*EchelleFPAparam!$B$6)*COS(EchelleFPAparam!$AC$3)-(AI20-1024)*SIN(EchelleFPAparam!$AC$3)*EchelleFPAparam!$C$3/EchelleFPAparam!$E$3))</f>
        <v>3847.186229822039</v>
      </c>
      <c r="CR20" s="26">
        <f>(EchelleFPAparam!$S$3/($U20+E$53)*COS((AJ20-EchelleFPAparam!$AE16)*EchelleFPAparam!$C$3/EchelleFPAparam!$E$3))*(SIN('Standard Settings'!$F15)+SIN('Standard Settings'!$F15+EchelleFPAparam!$M$3+(EchelleFPAparam!$F$3*EchelleFPAparam!$B$6)*COS(EchelleFPAparam!$AC$3)-(AJ20-1024)*SIN(EchelleFPAparam!$AC$3)*EchelleFPAparam!$C$3/EchelleFPAparam!$E$3))</f>
        <v>3607.0155758823512</v>
      </c>
      <c r="CS20" s="26">
        <f>(EchelleFPAparam!$S$3/($U20+F$53)*COS((AK20-EchelleFPAparam!$AE16)*EchelleFPAparam!$C$3/EchelleFPAparam!$E$3))*(SIN('Standard Settings'!$F15)+SIN('Standard Settings'!$F15+EchelleFPAparam!$M$3+(EchelleFPAparam!$F$3*EchelleFPAparam!$B$6)*COS(EchelleFPAparam!$AC$3)-(AK20-1024)*SIN(EchelleFPAparam!$AC$3)*EchelleFPAparam!$C$3/EchelleFPAparam!$E$3))</f>
        <v>3395.0211114544986</v>
      </c>
      <c r="CT20" s="26">
        <f>(EchelleFPAparam!$S$3/($U20+G$53)*COS((AL20-EchelleFPAparam!$AE16)*EchelleFPAparam!$C$3/EchelleFPAparam!$E$3))*(SIN('Standard Settings'!$F15)+SIN('Standard Settings'!$F15+EchelleFPAparam!$M$3+(EchelleFPAparam!$F$3*EchelleFPAparam!$B$6)*COS(EchelleFPAparam!$AC$3)-(AL20-1024)*SIN(EchelleFPAparam!$AC$3)*EchelleFPAparam!$C$3/EchelleFPAparam!$E$3))</f>
        <v>3206.5237076610674</v>
      </c>
      <c r="CU20" s="26">
        <f>(EchelleFPAparam!$S$3/($U20+H$53)*COS((AM20-EchelleFPAparam!$AE16)*EchelleFPAparam!$C$3/EchelleFPAparam!$E$3))*(SIN('Standard Settings'!$F15)+SIN('Standard Settings'!$F15+EchelleFPAparam!$M$3+(EchelleFPAparam!$F$3*EchelleFPAparam!$B$6)*COS(EchelleFPAparam!$AC$3)-(AM20-1024)*SIN(EchelleFPAparam!$AC$3)*EchelleFPAparam!$C$3/EchelleFPAparam!$E$3))</f>
        <v>3037.829689139945</v>
      </c>
      <c r="CV20" s="26">
        <f>(EchelleFPAparam!$S$3/($U20+I$53)*COS((AN20-EchelleFPAparam!$AE16)*EchelleFPAparam!$C$3/EchelleFPAparam!$E$3))*(SIN('Standard Settings'!$F15)+SIN('Standard Settings'!$F15+EchelleFPAparam!$M$3+(EchelleFPAparam!$F$3*EchelleFPAparam!$B$6)*COS(EchelleFPAparam!$AC$3)-(AN20-1024)*SIN(EchelleFPAparam!$AC$3)*EchelleFPAparam!$C$3/EchelleFPAparam!$E$3))</f>
        <v>2885.9773833642225</v>
      </c>
      <c r="CW20" s="26">
        <f>(EchelleFPAparam!$S$3/($U20+J$53)*COS((AO20-EchelleFPAparam!$AE16)*EchelleFPAparam!$C$3/EchelleFPAparam!$E$3))*(SIN('Standard Settings'!$F15)+SIN('Standard Settings'!$F15+EchelleFPAparam!$M$3+(EchelleFPAparam!$F$3*EchelleFPAparam!$B$6)*COS(EchelleFPAparam!$AC$3)-(AO20-1024)*SIN(EchelleFPAparam!$AC$3)*EchelleFPAparam!$C$3/EchelleFPAparam!$E$3))</f>
        <v>2747.6973664721495</v>
      </c>
      <c r="CX20" s="26">
        <f>(EchelleFPAparam!$S$3/($U20+K$53)*COS((AP20-EchelleFPAparam!$AE16)*EchelleFPAparam!$C$3/EchelleFPAparam!$E$3))*(SIN('Standard Settings'!$F15)+SIN('Standard Settings'!$F15+EchelleFPAparam!$M$3+(EchelleFPAparam!$F$3*EchelleFPAparam!$B$6)*COS(EchelleFPAparam!$AC$3)-(AP20-1024)*SIN(EchelleFPAparam!$AC$3)*EchelleFPAparam!$C$3/EchelleFPAparam!$E$3))</f>
        <v>2622.8020316325064</v>
      </c>
      <c r="CY20" s="26">
        <f>(EchelleFPAparam!$S$3/($U20+B$53)*COS((AG20-EchelleFPAparam!$AE16)*EchelleFPAparam!$C$3/EchelleFPAparam!$E$3))*(SIN('Standard Settings'!$F15)+SIN('Standard Settings'!$F15+EchelleFPAparam!$M$3+EchelleFPAparam!$G$3*EchelleFPAparam!$B$6*COS(EchelleFPAparam!$AC$3)-(AG20-1024)*SIN(EchelleFPAparam!$AC$3)*EchelleFPAparam!$C$3/EchelleFPAparam!$E$3))</f>
        <v>4464.3558949869566</v>
      </c>
      <c r="CZ20" s="26">
        <f>(EchelleFPAparam!$S$3/($U20+C$53)*COS((AH20-EchelleFPAparam!$AE16)*EchelleFPAparam!$C$3/EchelleFPAparam!$E$3))*(SIN('Standard Settings'!$F15)+SIN('Standard Settings'!$F15+EchelleFPAparam!$M$3+EchelleFPAparam!$G$3*EchelleFPAparam!$B$6*COS(EchelleFPAparam!$AC$3)-(AH20-1024)*SIN(EchelleFPAparam!$AC$3)*EchelleFPAparam!$C$3/EchelleFPAparam!$E$3))</f>
        <v>4145.4733310593165</v>
      </c>
      <c r="DA20" s="26">
        <f>(EchelleFPAparam!$S$3/($U20+D$53)*COS((AI20-EchelleFPAparam!$AE16)*EchelleFPAparam!$C$3/EchelleFPAparam!$E$3))*(SIN('Standard Settings'!$F15)+SIN('Standard Settings'!$F15+EchelleFPAparam!$M$3+EchelleFPAparam!$G$3*EchelleFPAparam!$B$6*COS(EchelleFPAparam!$AC$3)-(AI20-1024)*SIN(EchelleFPAparam!$AC$3)*EchelleFPAparam!$C$3/EchelleFPAparam!$E$3))</f>
        <v>3869.5149578743926</v>
      </c>
      <c r="DB20" s="26">
        <f>(EchelleFPAparam!$S$3/($U20+E$53)*COS((AJ20-EchelleFPAparam!$AE16)*EchelleFPAparam!$C$3/EchelleFPAparam!$E$3))*(SIN('Standard Settings'!$F15)+SIN('Standard Settings'!$F15+EchelleFPAparam!$M$3+EchelleFPAparam!$G$3*EchelleFPAparam!$B$6*COS(EchelleFPAparam!$AC$3)-(AJ20-1024)*SIN(EchelleFPAparam!$AC$3)*EchelleFPAparam!$C$3/EchelleFPAparam!$E$3))</f>
        <v>3627.9455132133339</v>
      </c>
      <c r="DC20" s="26">
        <f>(EchelleFPAparam!$S$3/($U20+F$53)*COS((AK20-EchelleFPAparam!$AE16)*EchelleFPAparam!$C$3/EchelleFPAparam!$E$3))*(SIN('Standard Settings'!$F15)+SIN('Standard Settings'!$F15+EchelleFPAparam!$M$3+EchelleFPAparam!$G$3*EchelleFPAparam!$B$6*COS(EchelleFPAparam!$AC$3)-(AK20-1024)*SIN(EchelleFPAparam!$AC$3)*EchelleFPAparam!$C$3/EchelleFPAparam!$E$3))</f>
        <v>3414.7168846716813</v>
      </c>
      <c r="DD20" s="26">
        <f>(EchelleFPAparam!$S$3/($U20+G$53)*COS((AL20-EchelleFPAparam!$AE16)*EchelleFPAparam!$C$3/EchelleFPAparam!$E$3))*(SIN('Standard Settings'!$F15)+SIN('Standard Settings'!$F15+EchelleFPAparam!$M$3+EchelleFPAparam!$G$3*EchelleFPAparam!$B$6*COS(EchelleFPAparam!$AC$3)-(AL20-1024)*SIN(EchelleFPAparam!$AC$3)*EchelleFPAparam!$C$3/EchelleFPAparam!$E$3))</f>
        <v>3225.1226039584235</v>
      </c>
      <c r="DE20" s="26">
        <f>(EchelleFPAparam!$S$3/($U20+H$53)*COS((AM20-EchelleFPAparam!$AE16)*EchelleFPAparam!$C$3/EchelleFPAparam!$E$3))*(SIN('Standard Settings'!$F15)+SIN('Standard Settings'!$F15+EchelleFPAparam!$M$3+EchelleFPAparam!$G$3*EchelleFPAparam!$B$6*COS(EchelleFPAparam!$AC$3)-(AM20-1024)*SIN(EchelleFPAparam!$AC$3)*EchelleFPAparam!$C$3/EchelleFPAparam!$E$3))</f>
        <v>3055.4472970399943</v>
      </c>
      <c r="DF20" s="26">
        <f>(EchelleFPAparam!$S$3/($U20+I$53)*COS((AN20-EchelleFPAparam!$AE16)*EchelleFPAparam!$C$3/EchelleFPAparam!$E$3))*(SIN('Standard Settings'!$F15)+SIN('Standard Settings'!$F15+EchelleFPAparam!$M$3+EchelleFPAparam!$G$3*EchelleFPAparam!$B$6*COS(EchelleFPAparam!$AC$3)-(AN20-1024)*SIN(EchelleFPAparam!$AC$3)*EchelleFPAparam!$C$3/EchelleFPAparam!$E$3))</f>
        <v>2902.712004449605</v>
      </c>
      <c r="DG20" s="26">
        <f>(EchelleFPAparam!$S$3/($U20+J$53)*COS((AO20-EchelleFPAparam!$AE16)*EchelleFPAparam!$C$3/EchelleFPAparam!$E$3))*(SIN('Standard Settings'!$F15)+SIN('Standard Settings'!$F15+EchelleFPAparam!$M$3+EchelleFPAparam!$G$3*EchelleFPAparam!$B$6*COS(EchelleFPAparam!$AC$3)-(AO20-1024)*SIN(EchelleFPAparam!$AC$3)*EchelleFPAparam!$C$3/EchelleFPAparam!$E$3))</f>
        <v>2763.6488873728777</v>
      </c>
      <c r="DH20" s="26">
        <f>(EchelleFPAparam!$S$3/($U20+K$53)*COS((AP20-EchelleFPAparam!$AE16)*EchelleFPAparam!$C$3/EchelleFPAparam!$E$3))*(SIN('Standard Settings'!$F15)+SIN('Standard Settings'!$F15+EchelleFPAparam!$M$3+EchelleFPAparam!$G$3*EchelleFPAparam!$B$6*COS(EchelleFPAparam!$AC$3)-(AP20-1024)*SIN(EchelleFPAparam!$AC$3)*EchelleFPAparam!$C$3/EchelleFPAparam!$E$3))</f>
        <v>2638.0284834013837</v>
      </c>
      <c r="DI20" s="26">
        <f>(EchelleFPAparam!$S$3/($U20+B$53)*COS((AQ20-EchelleFPAparam!$AE16)*EchelleFPAparam!$C$3/EchelleFPAparam!$E$3))*(SIN('Standard Settings'!$F15)+SIN('Standard Settings'!$F15+EchelleFPAparam!$M$3+EchelleFPAparam!$H$3*EchelleFPAparam!$B$6*COS(EchelleFPAparam!$AC$3)-(AQ20-1024)*SIN(EchelleFPAparam!$AC$3)*EchelleFPAparam!$C$3/EchelleFPAparam!$E$3))</f>
        <v>4466.1197642368752</v>
      </c>
      <c r="DJ20" s="26">
        <f>(EchelleFPAparam!$S$3/($U20+C$53)*COS((AR20-EchelleFPAparam!$AE16)*EchelleFPAparam!$C$3/EchelleFPAparam!$E$3))*(SIN('Standard Settings'!$F15)+SIN('Standard Settings'!$F15+EchelleFPAparam!$M$3+EchelleFPAparam!$H$3*EchelleFPAparam!$B$6*COS(EchelleFPAparam!$AC$3)-(AR20-1024)*SIN(EchelleFPAparam!$AC$3)*EchelleFPAparam!$C$3/EchelleFPAparam!$E$3))</f>
        <v>4147.1112096485267</v>
      </c>
      <c r="DK20" s="26">
        <f>(EchelleFPAparam!$S$3/($U20+D$53)*COS((AS20-EchelleFPAparam!$AE16)*EchelleFPAparam!$C$3/EchelleFPAparam!$E$3))*(SIN('Standard Settings'!$F15)+SIN('Standard Settings'!$F15+EchelleFPAparam!$M$3+EchelleFPAparam!$H$3*EchelleFPAparam!$B$6*COS(EchelleFPAparam!$AC$3)-(AS20-1024)*SIN(EchelleFPAparam!$AC$3)*EchelleFPAparam!$C$3/EchelleFPAparam!$E$3))</f>
        <v>3871.0527133884229</v>
      </c>
      <c r="DL20" s="26">
        <f>(EchelleFPAparam!$S$3/($U20+E$53)*COS((AT20-EchelleFPAparam!$AE16)*EchelleFPAparam!$C$3/EchelleFPAparam!$E$3))*(SIN('Standard Settings'!$F15)+SIN('Standard Settings'!$F15+EchelleFPAparam!$M$3+EchelleFPAparam!$H$3*EchelleFPAparam!$B$6*COS(EchelleFPAparam!$AC$3)-(AT20-1024)*SIN(EchelleFPAparam!$AC$3)*EchelleFPAparam!$C$3/EchelleFPAparam!$E$3))</f>
        <v>3629.3920059444099</v>
      </c>
      <c r="DM20" s="26">
        <f>(EchelleFPAparam!$S$3/($U20+F$53)*COS((AU20-EchelleFPAparam!$AE16)*EchelleFPAparam!$C$3/EchelleFPAparam!$E$3))*(SIN('Standard Settings'!$F15)+SIN('Standard Settings'!$F15+EchelleFPAparam!$M$3+EchelleFPAparam!$H$3*EchelleFPAparam!$B$6*COS(EchelleFPAparam!$AC$3)-(AU20-1024)*SIN(EchelleFPAparam!$AC$3)*EchelleFPAparam!$C$3/EchelleFPAparam!$E$3))</f>
        <v>3416.0750740462877</v>
      </c>
      <c r="DN20" s="26">
        <f>(EchelleFPAparam!$S$3/($U20+G$53)*COS((AV20-EchelleFPAparam!$AE16)*EchelleFPAparam!$C$3/EchelleFPAparam!$E$3))*(SIN('Standard Settings'!$F15)+SIN('Standard Settings'!$F15+EchelleFPAparam!$M$3+EchelleFPAparam!$H$3*EchelleFPAparam!$B$6*COS(EchelleFPAparam!$AC$3)-(AV20-1024)*SIN(EchelleFPAparam!$AC$3)*EchelleFPAparam!$C$3/EchelleFPAparam!$E$3))</f>
        <v>3226.4026789725017</v>
      </c>
      <c r="DO20" s="26">
        <f>(EchelleFPAparam!$S$3/($U20+H$53)*COS((AW20-EchelleFPAparam!$AE16)*EchelleFPAparam!$C$3/EchelleFPAparam!$E$3))*(SIN('Standard Settings'!$F15)+SIN('Standard Settings'!$F15+EchelleFPAparam!$M$3+EchelleFPAparam!$H$3*EchelleFPAparam!$B$6*COS(EchelleFPAparam!$AC$3)-(AW20-1024)*SIN(EchelleFPAparam!$AC$3)*EchelleFPAparam!$C$3/EchelleFPAparam!$E$3))</f>
        <v>3056.6588537332414</v>
      </c>
      <c r="DP20" s="26">
        <f>(EchelleFPAparam!$S$3/($U20+I$53)*COS((AX20-EchelleFPAparam!$AE16)*EchelleFPAparam!$C$3/EchelleFPAparam!$E$3))*(SIN('Standard Settings'!$F15)+SIN('Standard Settings'!$F15+EchelleFPAparam!$M$3+EchelleFPAparam!$H$3*EchelleFPAparam!$B$6*COS(EchelleFPAparam!$AC$3)-(AX20-1024)*SIN(EchelleFPAparam!$AC$3)*EchelleFPAparam!$C$3/EchelleFPAparam!$E$3))</f>
        <v>2903.8612793152256</v>
      </c>
      <c r="DQ20" s="26">
        <f>(EchelleFPAparam!$S$3/($U20+J$53)*COS((AY20-EchelleFPAparam!$AE16)*EchelleFPAparam!$C$3/EchelleFPAparam!$E$3))*(SIN('Standard Settings'!$F15)+SIN('Standard Settings'!$F15+EchelleFPAparam!$M$3+EchelleFPAparam!$H$3*EchelleFPAparam!$B$6*COS(EchelleFPAparam!$AC$3)-(AY20-1024)*SIN(EchelleFPAparam!$AC$3)*EchelleFPAparam!$C$3/EchelleFPAparam!$E$3))</f>
        <v>2764.7408064323513</v>
      </c>
      <c r="DR20" s="26">
        <f>(EchelleFPAparam!$S$3/($U20+K$53)*COS((AZ20-EchelleFPAparam!$AE16)*EchelleFPAparam!$C$3/EchelleFPAparam!$E$3))*(SIN('Standard Settings'!$F15)+SIN('Standard Settings'!$F15+EchelleFPAparam!$M$3+EchelleFPAparam!$H$3*EchelleFPAparam!$B$6*COS(EchelleFPAparam!$AC$3)-(AZ20-1024)*SIN(EchelleFPAparam!$AC$3)*EchelleFPAparam!$C$3/EchelleFPAparam!$E$3))</f>
        <v>2639.0707697763355</v>
      </c>
      <c r="DS20" s="26">
        <f>(EchelleFPAparam!$S$3/($U20+B$53)*COS((AQ20-EchelleFPAparam!$AE16)*EchelleFPAparam!$C$3/EchelleFPAparam!$E$3))*(SIN('Standard Settings'!$F15)+SIN('Standard Settings'!$F15+EchelleFPAparam!$M$3+EchelleFPAparam!$I$3*EchelleFPAparam!$B$6*COS(EchelleFPAparam!$AC$3)-(AQ20-1024)*SIN(EchelleFPAparam!$AC$3)*EchelleFPAparam!$C$3/EchelleFPAparam!$E$3))</f>
        <v>4490.4605923792687</v>
      </c>
      <c r="DT20" s="26">
        <f>(EchelleFPAparam!$S$3/($U20+C$53)*COS((AR20-EchelleFPAparam!$AE16)*EchelleFPAparam!$C$3/EchelleFPAparam!$E$3))*(SIN('Standard Settings'!$F15)+SIN('Standard Settings'!$F15+EchelleFPAparam!$M$3+EchelleFPAparam!$I$3*EchelleFPAparam!$B$6*COS(EchelleFPAparam!$AC$3)-(AR20-1024)*SIN(EchelleFPAparam!$AC$3)*EchelleFPAparam!$C$3/EchelleFPAparam!$E$3))</f>
        <v>4169.7134072093204</v>
      </c>
      <c r="DU20" s="26">
        <f>(EchelleFPAparam!$S$3/($U20+D$53)*COS((AS20-EchelleFPAparam!$AE16)*EchelleFPAparam!$C$3/EchelleFPAparam!$E$3))*(SIN('Standard Settings'!$F15)+SIN('Standard Settings'!$F15+EchelleFPAparam!$M$3+EchelleFPAparam!$I$3*EchelleFPAparam!$B$6*COS(EchelleFPAparam!$AC$3)-(AS20-1024)*SIN(EchelleFPAparam!$AC$3)*EchelleFPAparam!$C$3/EchelleFPAparam!$E$3))</f>
        <v>3892.1444371388075</v>
      </c>
      <c r="DV20" s="26">
        <f>(EchelleFPAparam!$S$3/($U20+E$53)*COS((AT20-EchelleFPAparam!$AE16)*EchelleFPAparam!$C$3/EchelleFPAparam!$E$3))*(SIN('Standard Settings'!$F15)+SIN('Standard Settings'!$F15+EchelleFPAparam!$M$3+EchelleFPAparam!$I$3*EchelleFPAparam!$B$6*COS(EchelleFPAparam!$AC$3)-(AT20-1024)*SIN(EchelleFPAparam!$AC$3)*EchelleFPAparam!$C$3/EchelleFPAparam!$E$3))</f>
        <v>3649.1620255431917</v>
      </c>
      <c r="DW20" s="26">
        <f>(EchelleFPAparam!$S$3/($U20+F$53)*COS((AU20-EchelleFPAparam!$AE16)*EchelleFPAparam!$C$3/EchelleFPAparam!$E$3))*(SIN('Standard Settings'!$F15)+SIN('Standard Settings'!$F15+EchelleFPAparam!$M$3+EchelleFPAparam!$I$3*EchelleFPAparam!$B$6*COS(EchelleFPAparam!$AC$3)-(AU20-1024)*SIN(EchelleFPAparam!$AC$3)*EchelleFPAparam!$C$3/EchelleFPAparam!$E$3))</f>
        <v>3434.6790635509897</v>
      </c>
      <c r="DX20" s="26">
        <f>(EchelleFPAparam!$S$3/($U20+G$53)*COS((AV20-EchelleFPAparam!$AE16)*EchelleFPAparam!$C$3/EchelleFPAparam!$E$3))*(SIN('Standard Settings'!$F15)+SIN('Standard Settings'!$F15+EchelleFPAparam!$M$3+EchelleFPAparam!$I$3*EchelleFPAparam!$B$6*COS(EchelleFPAparam!$AC$3)-(AV20-1024)*SIN(EchelleFPAparam!$AC$3)*EchelleFPAparam!$C$3/EchelleFPAparam!$E$3))</f>
        <v>3243.9703783344444</v>
      </c>
      <c r="DY20" s="26">
        <f>(EchelleFPAparam!$S$3/($U20+H$53)*COS((AW20-EchelleFPAparam!$AE16)*EchelleFPAparam!$C$3/EchelleFPAparam!$E$3))*(SIN('Standard Settings'!$F15)+SIN('Standard Settings'!$F15+EchelleFPAparam!$M$3+EchelleFPAparam!$I$3*EchelleFPAparam!$B$6*COS(EchelleFPAparam!$AC$3)-(AW20-1024)*SIN(EchelleFPAparam!$AC$3)*EchelleFPAparam!$C$3/EchelleFPAparam!$E$3))</f>
        <v>3073.2994371037908</v>
      </c>
      <c r="DZ20" s="26">
        <f>(EchelleFPAparam!$S$3/($U20+I$53)*COS((AX20-EchelleFPAparam!$AE16)*EchelleFPAparam!$C$3/EchelleFPAparam!$E$3))*(SIN('Standard Settings'!$F15)+SIN('Standard Settings'!$F15+EchelleFPAparam!$M$3+EchelleFPAparam!$I$3*EchelleFPAparam!$B$6*COS(EchelleFPAparam!$AC$3)-(AX20-1024)*SIN(EchelleFPAparam!$AC$3)*EchelleFPAparam!$C$3/EchelleFPAparam!$E$3))</f>
        <v>2919.667638274851</v>
      </c>
      <c r="EA20" s="26">
        <f>(EchelleFPAparam!$S$3/($U20+J$53)*COS((AY20-EchelleFPAparam!$AE16)*EchelleFPAparam!$C$3/EchelleFPAparam!$E$3))*(SIN('Standard Settings'!$F15)+SIN('Standard Settings'!$F15+EchelleFPAparam!$M$3+EchelleFPAparam!$I$3*EchelleFPAparam!$B$6*COS(EchelleFPAparam!$AC$3)-(AY20-1024)*SIN(EchelleFPAparam!$AC$3)*EchelleFPAparam!$C$3/EchelleFPAparam!$E$3))</f>
        <v>2779.8089381395475</v>
      </c>
      <c r="EB20" s="26">
        <f>(EchelleFPAparam!$S$3/($U20+K$53)*COS((AZ20-EchelleFPAparam!$AE16)*EchelleFPAparam!$C$3/EchelleFPAparam!$E$3))*(SIN('Standard Settings'!$F15)+SIN('Standard Settings'!$F15+EchelleFPAparam!$M$3+EchelleFPAparam!$I$3*EchelleFPAparam!$B$6*COS(EchelleFPAparam!$AC$3)-(AZ20-1024)*SIN(EchelleFPAparam!$AC$3)*EchelleFPAparam!$C$3/EchelleFPAparam!$E$3))</f>
        <v>2653.453986405932</v>
      </c>
      <c r="EC20" s="26">
        <f>(EchelleFPAparam!$S$3/($U20+B$53)*COS((BA20-EchelleFPAparam!$AE16)*EchelleFPAparam!$C$3/EchelleFPAparam!$E$3))*(SIN('Standard Settings'!$F15)+SIN('Standard Settings'!$F15+EchelleFPAparam!$M$3+EchelleFPAparam!$J$3*EchelleFPAparam!$B$6*COS(EchelleFPAparam!$AC$3)-(BA20-1024)*SIN(EchelleFPAparam!$AC$3)*EchelleFPAparam!$C$3/EchelleFPAparam!$E$3))</f>
        <v>4492.1713611661226</v>
      </c>
      <c r="ED20" s="26">
        <f>(EchelleFPAparam!$S$3/($U20+C$53)*COS((BB20-EchelleFPAparam!$AE16)*EchelleFPAparam!$C$3/EchelleFPAparam!$E$3))*(SIN('Standard Settings'!$F15)+SIN('Standard Settings'!$F15+EchelleFPAparam!$M$3+EchelleFPAparam!$J$3*EchelleFPAparam!$B$6*COS(EchelleFPAparam!$AC$3)-(BB20-1024)*SIN(EchelleFPAparam!$AC$3)*EchelleFPAparam!$C$3/EchelleFPAparam!$E$3))</f>
        <v>4171.3019782256843</v>
      </c>
      <c r="EE20" s="26">
        <f>(EchelleFPAparam!$S$3/($U20+D$53)*COS((BC20-EchelleFPAparam!$AE16)*EchelleFPAparam!$C$3/EchelleFPAparam!$E$3))*(SIN('Standard Settings'!$F15)+SIN('Standard Settings'!$F15+EchelleFPAparam!$M$3+EchelleFPAparam!$J$3*EchelleFPAparam!$B$6*COS(EchelleFPAparam!$AC$3)-(BC20-1024)*SIN(EchelleFPAparam!$AC$3)*EchelleFPAparam!$C$3/EchelleFPAparam!$E$3))</f>
        <v>3893.6450857358377</v>
      </c>
      <c r="EF20" s="26">
        <f>(EchelleFPAparam!$S$3/($U20+E$53)*COS((BD20-EchelleFPAparam!$AE16)*EchelleFPAparam!$C$3/EchelleFPAparam!$E$3))*(SIN('Standard Settings'!$F15)+SIN('Standard Settings'!$F15+EchelleFPAparam!$M$3+EchelleFPAparam!$J$3*EchelleFPAparam!$B$6*COS(EchelleFPAparam!$AC$3)-(BD20-1024)*SIN(EchelleFPAparam!$AC$3)*EchelleFPAparam!$C$3/EchelleFPAparam!$E$3))</f>
        <v>3650.5649024637673</v>
      </c>
      <c r="EG20" s="26">
        <f>(EchelleFPAparam!$S$3/($U20+F$53)*COS((BE20-EchelleFPAparam!$AE16)*EchelleFPAparam!$C$3/EchelleFPAparam!$E$3))*(SIN('Standard Settings'!$F15)+SIN('Standard Settings'!$F15+EchelleFPAparam!$M$3+EchelleFPAparam!$J$3*EchelleFPAparam!$B$6*COS(EchelleFPAparam!$AC$3)-(BE20-1024)*SIN(EchelleFPAparam!$AC$3)*EchelleFPAparam!$C$3/EchelleFPAparam!$E$3))</f>
        <v>3435.9961721636546</v>
      </c>
      <c r="EH20" s="26">
        <f>(EchelleFPAparam!$S$3/($U20+G$53)*COS((BF20-EchelleFPAparam!$AE16)*EchelleFPAparam!$C$3/EchelleFPAparam!$E$3))*(SIN('Standard Settings'!$F15)+SIN('Standard Settings'!$F15+EchelleFPAparam!$M$3+EchelleFPAparam!$J$3*EchelleFPAparam!$B$6*COS(EchelleFPAparam!$AC$3)-(BF20-1024)*SIN(EchelleFPAparam!$AC$3)*EchelleFPAparam!$C$3/EchelleFPAparam!$E$3))</f>
        <v>3245.2132422684576</v>
      </c>
      <c r="EI20" s="26">
        <f>(EchelleFPAparam!$S$3/($U20+H$53)*COS((BG20-EchelleFPAparam!$AE16)*EchelleFPAparam!$C$3/EchelleFPAparam!$E$3))*(SIN('Standard Settings'!$F15)+SIN('Standard Settings'!$F15+EchelleFPAparam!$M$3+EchelleFPAparam!$J$3*EchelleFPAparam!$B$6*COS(EchelleFPAparam!$AC$3)-(BG20-1024)*SIN(EchelleFPAparam!$AC$3)*EchelleFPAparam!$C$3/EchelleFPAparam!$E$3))</f>
        <v>3074.4740352545782</v>
      </c>
      <c r="EJ20" s="26">
        <f>(EchelleFPAparam!$S$3/($U20+I$53)*COS((BH20-EchelleFPAparam!$AE16)*EchelleFPAparam!$C$3/EchelleFPAparam!$E$3))*(SIN('Standard Settings'!$F15)+SIN('Standard Settings'!$F15+EchelleFPAparam!$M$3+EchelleFPAparam!$J$3*EchelleFPAparam!$B$6*COS(EchelleFPAparam!$AC$3)-(BH20-1024)*SIN(EchelleFPAparam!$AC$3)*EchelleFPAparam!$C$3/EchelleFPAparam!$E$3))</f>
        <v>2920.7811210832924</v>
      </c>
      <c r="EK20" s="26">
        <f>(EchelleFPAparam!$S$3/($U20+J$53)*COS((BI20-EchelleFPAparam!$AE16)*EchelleFPAparam!$C$3/EchelleFPAparam!$E$3))*(SIN('Standard Settings'!$F15)+SIN('Standard Settings'!$F15+EchelleFPAparam!$M$3+EchelleFPAparam!$J$3*EchelleFPAparam!$B$6*COS(EchelleFPAparam!$AC$3)-(BI20-1024)*SIN(EchelleFPAparam!$AC$3)*EchelleFPAparam!$C$3/EchelleFPAparam!$E$3))</f>
        <v>2780.8679854837897</v>
      </c>
      <c r="EL20" s="26">
        <f>(EchelleFPAparam!$S$3/($U20+K$53)*COS((BJ20-EchelleFPAparam!$AE16)*EchelleFPAparam!$C$3/EchelleFPAparam!$E$3))*(SIN('Standard Settings'!$F15)+SIN('Standard Settings'!$F15+EchelleFPAparam!$M$3+EchelleFPAparam!$J$3*EchelleFPAparam!$B$6*COS(EchelleFPAparam!$AC$3)-(BJ20-1024)*SIN(EchelleFPAparam!$AC$3)*EchelleFPAparam!$C$3/EchelleFPAparam!$E$3))</f>
        <v>2654.4648952345269</v>
      </c>
      <c r="EM20" s="26">
        <f>(EchelleFPAparam!$S$3/($U20+B$53)*COS((BA20-EchelleFPAparam!$AE16)*EchelleFPAparam!$C$3/EchelleFPAparam!$E$3))*(SIN('Standard Settings'!$F15)+SIN('Standard Settings'!$F15+EchelleFPAparam!$M$3+EchelleFPAparam!$K$3*EchelleFPAparam!$B$6*COS(EchelleFPAparam!$AC$3)-(BA20-1024)*SIN(EchelleFPAparam!$AC$3)*EchelleFPAparam!$C$3/EchelleFPAparam!$E$3))</f>
        <v>4515.0655158294894</v>
      </c>
      <c r="EN20" s="26">
        <f>(EchelleFPAparam!$S$3/($U20+C$53)*COS((BB20-EchelleFPAparam!$AE16)*EchelleFPAparam!$C$3/EchelleFPAparam!$E$3))*(SIN('Standard Settings'!$F15)+SIN('Standard Settings'!$F15+EchelleFPAparam!$M$3+EchelleFPAparam!$K$3*EchelleFPAparam!$B$6*COS(EchelleFPAparam!$AC$3)-(BB20-1024)*SIN(EchelleFPAparam!$AC$3)*EchelleFPAparam!$C$3/EchelleFPAparam!$E$3))</f>
        <v>4192.5608361273826</v>
      </c>
      <c r="EO20" s="26">
        <f>(EchelleFPAparam!$S$3/($U20+D$53)*COS((BC20-EchelleFPAparam!$AE16)*EchelleFPAparam!$C$3/EchelleFPAparam!$E$3))*(SIN('Standard Settings'!$F15)+SIN('Standard Settings'!$F15+EchelleFPAparam!$M$3+EchelleFPAparam!$K$3*EchelleFPAparam!$B$6*COS(EchelleFPAparam!$AC$3)-(BC20-1024)*SIN(EchelleFPAparam!$AC$3)*EchelleFPAparam!$C$3/EchelleFPAparam!$E$3))</f>
        <v>3913.4826591551441</v>
      </c>
      <c r="EP20" s="26">
        <f>(EchelleFPAparam!$S$3/($U20+E$53)*COS((BD20-EchelleFPAparam!$AE16)*EchelleFPAparam!$C$3/EchelleFPAparam!$E$3))*(SIN('Standard Settings'!$F15)+SIN('Standard Settings'!$F15+EchelleFPAparam!$M$3+EchelleFPAparam!$K$3*EchelleFPAparam!$B$6*COS(EchelleFPAparam!$AC$3)-(BD20-1024)*SIN(EchelleFPAparam!$AC$3)*EchelleFPAparam!$C$3/EchelleFPAparam!$E$3))</f>
        <v>3669.1590218768747</v>
      </c>
      <c r="EQ20" s="26">
        <f>(EchelleFPAparam!$S$3/($U20+F$53)*COS((BE20-EchelleFPAparam!$AE16)*EchelleFPAparam!$C$3/EchelleFPAparam!$E$3))*(SIN('Standard Settings'!$F15)+SIN('Standard Settings'!$F15+EchelleFPAparam!$M$3+EchelleFPAparam!$K$3*EchelleFPAparam!$B$6*COS(EchelleFPAparam!$AC$3)-(BE20-1024)*SIN(EchelleFPAparam!$AC$3)*EchelleFPAparam!$C$3/EchelleFPAparam!$E$3))</f>
        <v>3453.4933395792036</v>
      </c>
      <c r="ER20" s="26">
        <f>(EchelleFPAparam!$S$3/($U20+G$53)*COS((BF20-EchelleFPAparam!$AE16)*EchelleFPAparam!$C$3/EchelleFPAparam!$E$3))*(SIN('Standard Settings'!$F15)+SIN('Standard Settings'!$F15+EchelleFPAparam!$M$3+EchelleFPAparam!$K$3*EchelleFPAparam!$B$6*COS(EchelleFPAparam!$AC$3)-(BF20-1024)*SIN(EchelleFPAparam!$AC$3)*EchelleFPAparam!$C$3/EchelleFPAparam!$E$3))</f>
        <v>3261.7354917193265</v>
      </c>
      <c r="ES20" s="26">
        <f>(EchelleFPAparam!$S$3/($U20+H$53)*COS((BG20-EchelleFPAparam!$AE16)*EchelleFPAparam!$C$3/EchelleFPAparam!$E$3))*(SIN('Standard Settings'!$F15)+SIN('Standard Settings'!$F15+EchelleFPAparam!$M$3+EchelleFPAparam!$K$3*EchelleFPAparam!$B$6*COS(EchelleFPAparam!$AC$3)-(BG20-1024)*SIN(EchelleFPAparam!$AC$3)*EchelleFPAparam!$C$3/EchelleFPAparam!$E$3))</f>
        <v>3090.1241431063731</v>
      </c>
      <c r="ET20" s="26">
        <f>(EchelleFPAparam!$S$3/($U20+I$53)*COS((BH20-EchelleFPAparam!$AE16)*EchelleFPAparam!$C$3/EchelleFPAparam!$E$3))*(SIN('Standard Settings'!$F15)+SIN('Standard Settings'!$F15+EchelleFPAparam!$M$3+EchelleFPAparam!$K$3*EchelleFPAparam!$B$6*COS(EchelleFPAparam!$AC$3)-(BH20-1024)*SIN(EchelleFPAparam!$AC$3)*EchelleFPAparam!$C$3/EchelleFPAparam!$E$3))</f>
        <v>2935.6464938122858</v>
      </c>
      <c r="EU20" s="26">
        <f>(EchelleFPAparam!$S$3/($U20+J$53)*COS((BI20-EchelleFPAparam!$AE16)*EchelleFPAparam!$C$3/EchelleFPAparam!$E$3))*(SIN('Standard Settings'!$F15)+SIN('Standard Settings'!$F15+EchelleFPAparam!$M$3+EchelleFPAparam!$K$3*EchelleFPAparam!$B$6*COS(EchelleFPAparam!$AC$3)-(BI20-1024)*SIN(EchelleFPAparam!$AC$3)*EchelleFPAparam!$C$3/EchelleFPAparam!$E$3))</f>
        <v>2795.0405574182555</v>
      </c>
      <c r="EV20" s="26">
        <f>(EchelleFPAparam!$S$3/($U20+K$53)*COS((BJ20-EchelleFPAparam!$AE16)*EchelleFPAparam!$C$3/EchelleFPAparam!$E$3))*(SIN('Standard Settings'!$F15)+SIN('Standard Settings'!$F15+EchelleFPAparam!$M$3+EchelleFPAparam!$K$3*EchelleFPAparam!$B$6*COS(EchelleFPAparam!$AC$3)-(BJ20-1024)*SIN(EchelleFPAparam!$AC$3)*EchelleFPAparam!$C$3/EchelleFPAparam!$E$3))</f>
        <v>2667.9932593537897</v>
      </c>
      <c r="EW20" s="60">
        <f t="shared" si="40"/>
        <v>2885.9773833642225</v>
      </c>
      <c r="EX20" s="60">
        <f t="shared" si="41"/>
        <v>4192.5608361273826</v>
      </c>
      <c r="EY20" s="90">
        <v>0</v>
      </c>
      <c r="EZ20" s="90">
        <v>0</v>
      </c>
      <c r="FA20" s="95">
        <v>1000</v>
      </c>
      <c r="FB20" s="95">
        <v>1000</v>
      </c>
      <c r="FC20" s="95">
        <v>1000</v>
      </c>
      <c r="FD20" s="50">
        <v>2500</v>
      </c>
      <c r="FE20" s="50">
        <v>2000</v>
      </c>
      <c r="FF20" s="50">
        <v>5000</v>
      </c>
      <c r="FG20" s="50">
        <v>1000</v>
      </c>
      <c r="FH20" s="95">
        <f t="shared" si="27"/>
        <v>250</v>
      </c>
      <c r="FI20" s="95">
        <f t="shared" si="28"/>
        <v>250</v>
      </c>
      <c r="FJ20" s="50">
        <f t="shared" si="29"/>
        <v>625</v>
      </c>
      <c r="FK20" s="50">
        <f t="shared" si="30"/>
        <v>500</v>
      </c>
      <c r="FL20" s="50">
        <f t="shared" si="31"/>
        <v>1250</v>
      </c>
      <c r="FM20" s="50">
        <f t="shared" si="32"/>
        <v>250</v>
      </c>
      <c r="FN20" s="50">
        <v>500</v>
      </c>
      <c r="FO20" s="91">
        <f>1/(F20*EchelleFPAparam!$Q$3)</f>
        <v>-4249.4288053943583</v>
      </c>
      <c r="FP20" s="91">
        <f t="shared" si="23"/>
        <v>-38.601723094011199</v>
      </c>
      <c r="FQ20" s="50"/>
      <c r="FR20" s="50"/>
      <c r="FS20" s="50"/>
      <c r="FT20" s="50"/>
      <c r="FU20" s="50"/>
      <c r="FV20" s="50"/>
      <c r="FW20" s="50"/>
      <c r="FX20" s="50"/>
      <c r="FY20" s="50"/>
      <c r="FZ20" s="50"/>
      <c r="GA20" s="50"/>
      <c r="GB20" s="50"/>
      <c r="GC20" s="50"/>
      <c r="GD20" s="50"/>
      <c r="GE20" s="50"/>
      <c r="GF20" s="50"/>
      <c r="GG20" s="50"/>
      <c r="GH20" s="50"/>
      <c r="GI20" s="50"/>
      <c r="GJ20" s="50"/>
      <c r="GK20" s="50"/>
      <c r="GL20" s="50"/>
      <c r="GM20" s="50"/>
      <c r="GN20" s="50"/>
      <c r="GO20" s="50"/>
      <c r="GP20" s="50"/>
      <c r="GQ20" s="50"/>
      <c r="GR20" s="50"/>
      <c r="GS20" s="50"/>
      <c r="GT20" s="50"/>
      <c r="GU20" s="50"/>
      <c r="GV20" s="50"/>
      <c r="GW20" s="50"/>
      <c r="GX20" s="50"/>
      <c r="GY20" s="50"/>
      <c r="GZ20" s="50"/>
      <c r="HA20" s="50"/>
      <c r="HB20" s="50"/>
      <c r="HC20" s="50"/>
      <c r="HD20" s="50"/>
      <c r="HE20" s="50"/>
      <c r="HF20" s="50"/>
      <c r="HG20" s="50"/>
      <c r="HH20" s="50"/>
      <c r="HI20" s="50"/>
      <c r="HJ20" s="50"/>
      <c r="HK20" s="50"/>
      <c r="HL20" s="50"/>
      <c r="HM20" s="50"/>
      <c r="HN20" s="50"/>
      <c r="HO20" s="50"/>
      <c r="HP20" s="50"/>
      <c r="HQ20" s="50"/>
      <c r="HR20" s="50"/>
      <c r="HS20" s="50"/>
      <c r="HT20" s="50"/>
      <c r="HU20" s="50"/>
      <c r="HV20" s="50"/>
      <c r="HW20" s="50"/>
      <c r="HX20" s="50"/>
      <c r="HY20" s="50"/>
      <c r="HZ20" s="50"/>
      <c r="IA20" s="50"/>
      <c r="IB20" s="50"/>
      <c r="IC20" s="50"/>
      <c r="ID20" s="50"/>
      <c r="IE20" s="50"/>
      <c r="IF20" s="50"/>
      <c r="IG20" s="50"/>
      <c r="IH20" s="50"/>
      <c r="II20" s="50"/>
      <c r="IJ20" s="50"/>
      <c r="IK20" s="50"/>
      <c r="IL20" s="50"/>
      <c r="IM20" s="50"/>
      <c r="IN20" s="50"/>
      <c r="IO20" s="50"/>
      <c r="IP20" s="50"/>
      <c r="IQ20" s="50"/>
      <c r="IR20" s="50"/>
      <c r="IS20" s="50"/>
      <c r="IT20" s="50"/>
      <c r="IU20" s="50"/>
      <c r="IV20" s="50"/>
      <c r="IW20" s="50"/>
      <c r="IX20" s="50"/>
      <c r="IY20" s="50"/>
      <c r="IZ20" s="50"/>
      <c r="JA20" s="50"/>
      <c r="JB20" s="50"/>
      <c r="JC20" s="50"/>
      <c r="JD20" s="50"/>
      <c r="JE20" s="50"/>
      <c r="JF20" s="50"/>
      <c r="JG20" s="50"/>
      <c r="JH20" s="50"/>
      <c r="JI20" s="50"/>
      <c r="JJ20" s="50"/>
      <c r="JK20" s="50"/>
      <c r="JL20" s="50"/>
      <c r="JM20" s="50"/>
      <c r="JN20" s="50"/>
      <c r="JO20" s="50"/>
      <c r="JP20" s="50"/>
      <c r="JQ20" s="50"/>
      <c r="JR20" s="50"/>
      <c r="JS20" s="50"/>
      <c r="JT20" s="50"/>
      <c r="JU20" s="50"/>
      <c r="JV20" s="50"/>
      <c r="JW20" s="52">
        <f t="shared" si="24"/>
        <v>2719.7458617257421</v>
      </c>
      <c r="JX20" s="27">
        <f t="shared" si="25"/>
        <v>377102.86975974019</v>
      </c>
      <c r="JY20" s="108">
        <f>JW20*EchelleFPAparam!$Q$3</f>
        <v>-2.5905579332937693E-2</v>
      </c>
    </row>
    <row r="21" spans="1:285" x14ac:dyDescent="0.2">
      <c r="A21" s="53">
        <f t="shared" si="35"/>
        <v>15</v>
      </c>
      <c r="B21" s="97">
        <f t="shared" si="0"/>
        <v>3411.3049251267739</v>
      </c>
      <c r="C21" s="27" t="str">
        <f>'Standard Settings'!B16</f>
        <v>L/2/7</v>
      </c>
      <c r="D21" s="27">
        <f>'Standard Settings'!H16</f>
        <v>17</v>
      </c>
      <c r="E21" s="19">
        <f t="shared" si="1"/>
        <v>9.2864980846283363E-3</v>
      </c>
      <c r="F21" s="18">
        <f>((EchelleFPAparam!$S$3/('crmcfgWLEN.txt'!$U21+F$53))*(SIN('Standard Settings'!$F16+0.0005)+SIN('Standard Settings'!$F16+0.0005+EchelleFPAparam!$M$3))-(EchelleFPAparam!$S$3/('crmcfgWLEN.txt'!$U21+F$53))*(SIN('Standard Settings'!$F16-0.0005)+SIN('Standard Settings'!$F16-0.0005+EchelleFPAparam!$M$3)))*1000*EchelleFPAparam!$O$3/180</f>
        <v>25.301233911315478</v>
      </c>
      <c r="G21" s="20" t="str">
        <f>'Standard Settings'!C16</f>
        <v>L</v>
      </c>
      <c r="H21" s="46"/>
      <c r="I21" s="59" t="s">
        <v>362</v>
      </c>
      <c r="J21" s="57"/>
      <c r="K21" s="27" t="str">
        <f>'Standard Settings'!$D16</f>
        <v>LM</v>
      </c>
      <c r="L21" s="46"/>
      <c r="M21" s="12">
        <v>0</v>
      </c>
      <c r="N21" s="12">
        <v>0</v>
      </c>
      <c r="O21" s="47" t="s">
        <v>385</v>
      </c>
      <c r="P21" s="47" t="s">
        <v>385</v>
      </c>
      <c r="Q21" s="27">
        <f>'Standard Settings'!$E16</f>
        <v>68.580150000000003</v>
      </c>
      <c r="R21" s="107">
        <f>($Q21-EchelleFPAparam!$R$3)/EchelleFPAparam!$Q$3</f>
        <v>191417.32283464583</v>
      </c>
      <c r="S21" s="21">
        <f>'Standard Settings'!$G16</f>
        <v>14</v>
      </c>
      <c r="T21" s="21">
        <f>'Standard Settings'!$I16</f>
        <v>20</v>
      </c>
      <c r="U21" s="22">
        <f t="shared" si="2"/>
        <v>13</v>
      </c>
      <c r="V21" s="22">
        <f t="shared" si="26"/>
        <v>22</v>
      </c>
      <c r="W21" s="23">
        <f>(EchelleFPAparam!$S$3/('crmcfgWLEN.txt'!$U21+B$53))*(SIN('Standard Settings'!$F16)+SIN('Standard Settings'!$F16+EchelleFPAparam!$M$3))</f>
        <v>4460.9372097811656</v>
      </c>
      <c r="X21" s="23">
        <f>(EchelleFPAparam!$S$3/('crmcfgWLEN.txt'!$U21+C$53))*(SIN('Standard Settings'!$F16)+SIN('Standard Settings'!$F16+EchelleFPAparam!$M$3))</f>
        <v>4142.2988376539397</v>
      </c>
      <c r="Y21" s="23">
        <f>(EchelleFPAparam!$S$3/('crmcfgWLEN.txt'!$U21+D$53))*(SIN('Standard Settings'!$F16)+SIN('Standard Settings'!$F16+EchelleFPAparam!$M$3))</f>
        <v>3866.1455818103432</v>
      </c>
      <c r="Z21" s="23">
        <f>(EchelleFPAparam!$S$3/('crmcfgWLEN.txt'!$U21+E$53))*(SIN('Standard Settings'!$F16)+SIN('Standard Settings'!$F16+EchelleFPAparam!$M$3))</f>
        <v>3624.5114829471972</v>
      </c>
      <c r="AA21" s="23">
        <f>(EchelleFPAparam!$S$3/('crmcfgWLEN.txt'!$U21+F$53))*(SIN('Standard Settings'!$F16)+SIN('Standard Settings'!$F16+EchelleFPAparam!$M$3))</f>
        <v>3411.3049251267739</v>
      </c>
      <c r="AB21" s="23">
        <f>(EchelleFPAparam!$S$3/('crmcfgWLEN.txt'!$U21+G$53))*(SIN('Standard Settings'!$F16)+SIN('Standard Settings'!$F16+EchelleFPAparam!$M$3))</f>
        <v>3221.7879848419529</v>
      </c>
      <c r="AC21" s="23">
        <f>(EchelleFPAparam!$S$3/('crmcfgWLEN.txt'!$U21+H$53))*(SIN('Standard Settings'!$F16)+SIN('Standard Settings'!$F16+EchelleFPAparam!$M$3))</f>
        <v>3052.2201961660608</v>
      </c>
      <c r="AD21" s="23">
        <f>(EchelleFPAparam!$S$3/('crmcfgWLEN.txt'!$U21+I$53))*(SIN('Standard Settings'!$F16)+SIN('Standard Settings'!$F16+EchelleFPAparam!$M$3))</f>
        <v>2899.6091863577581</v>
      </c>
      <c r="AE21" s="23">
        <f>(EchelleFPAparam!$S$3/('crmcfgWLEN.txt'!$U21+J$53))*(SIN('Standard Settings'!$F16)+SIN('Standard Settings'!$F16+EchelleFPAparam!$M$3))</f>
        <v>2761.5325584359598</v>
      </c>
      <c r="AF21" s="23">
        <f>(EchelleFPAparam!$S$3/('crmcfgWLEN.txt'!$U21+K$53))*(SIN('Standard Settings'!$F16)+SIN('Standard Settings'!$F16+EchelleFPAparam!$M$3))</f>
        <v>2636.0083512343253</v>
      </c>
      <c r="AG21" s="115">
        <v>-100.1</v>
      </c>
      <c r="AH21" s="115">
        <v>-100.1</v>
      </c>
      <c r="AI21" s="115">
        <v>290.10000000000002</v>
      </c>
      <c r="AJ21" s="115">
        <v>640.1</v>
      </c>
      <c r="AK21" s="115">
        <v>950.1</v>
      </c>
      <c r="AL21" s="115">
        <v>1220.0999999999999</v>
      </c>
      <c r="AM21" s="115">
        <v>1460.1</v>
      </c>
      <c r="AN21" s="115">
        <v>1670.1</v>
      </c>
      <c r="AO21" s="115">
        <v>-100.1</v>
      </c>
      <c r="AP21" s="115">
        <v>-100.1</v>
      </c>
      <c r="AQ21" s="115">
        <v>-100.1</v>
      </c>
      <c r="AR21" s="115">
        <v>-100.1</v>
      </c>
      <c r="AS21" s="115">
        <v>300.10000000000002</v>
      </c>
      <c r="AT21" s="115">
        <v>660.1</v>
      </c>
      <c r="AU21" s="115">
        <v>970.1</v>
      </c>
      <c r="AV21" s="115">
        <v>1240.0999999999999</v>
      </c>
      <c r="AW21" s="115">
        <v>1485.1</v>
      </c>
      <c r="AX21" s="115">
        <v>1700.1</v>
      </c>
      <c r="AY21" s="115">
        <v>-100.1</v>
      </c>
      <c r="AZ21" s="115">
        <v>-100.1</v>
      </c>
      <c r="BA21" s="115">
        <v>-100.1</v>
      </c>
      <c r="BB21" s="115">
        <v>-100.1</v>
      </c>
      <c r="BC21" s="115">
        <v>320.10000000000002</v>
      </c>
      <c r="BD21" s="115">
        <v>680.1</v>
      </c>
      <c r="BE21" s="115">
        <v>990.1</v>
      </c>
      <c r="BF21" s="115">
        <v>1265.0999999999999</v>
      </c>
      <c r="BG21" s="115">
        <v>1510.1</v>
      </c>
      <c r="BH21" s="115">
        <v>1725.1</v>
      </c>
      <c r="BI21" s="115">
        <v>-100.1</v>
      </c>
      <c r="BJ21" s="115">
        <v>-100.1</v>
      </c>
      <c r="BK21" s="24">
        <f>EchelleFPAparam!$S$3/('crmcfgWLEN.txt'!$U21+B$53)*(SIN(EchelleFPAparam!$T$3-EchelleFPAparam!$M$3/2)+SIN('Standard Settings'!$F16+EchelleFPAparam!$M$3))</f>
        <v>4407.699395320863</v>
      </c>
      <c r="BL21" s="24">
        <f>EchelleFPAparam!$S$3/('crmcfgWLEN.txt'!$U21+C$53)*(SIN(EchelleFPAparam!$T$3-EchelleFPAparam!$M$3/2)+SIN('Standard Settings'!$F16+EchelleFPAparam!$M$3))</f>
        <v>4092.8637242265154</v>
      </c>
      <c r="BM21" s="24">
        <f>EchelleFPAparam!$S$3/('crmcfgWLEN.txt'!$U21+D$53)*(SIN(EchelleFPAparam!$T$3-EchelleFPAparam!$M$3/2)+SIN('Standard Settings'!$F16+EchelleFPAparam!$M$3))</f>
        <v>3820.0061426114144</v>
      </c>
      <c r="BN21" s="24">
        <f>EchelleFPAparam!$S$3/('crmcfgWLEN.txt'!$U21+E$53)*(SIN(EchelleFPAparam!$T$3-EchelleFPAparam!$M$3/2)+SIN('Standard Settings'!$F16+EchelleFPAparam!$M$3))</f>
        <v>3581.2557586982011</v>
      </c>
      <c r="BO21" s="24">
        <f>EchelleFPAparam!$S$3/('crmcfgWLEN.txt'!$U21+F$53)*(SIN(EchelleFPAparam!$T$3-EchelleFPAparam!$M$3/2)+SIN('Standard Settings'!$F16+EchelleFPAparam!$M$3))</f>
        <v>3370.5936552453659</v>
      </c>
      <c r="BP21" s="24">
        <f>EchelleFPAparam!$S$3/('crmcfgWLEN.txt'!$U21+G$53)*(SIN(EchelleFPAparam!$T$3-EchelleFPAparam!$M$3/2)+SIN('Standard Settings'!$F16+EchelleFPAparam!$M$3))</f>
        <v>3183.3384521761786</v>
      </c>
      <c r="BQ21" s="24">
        <f>EchelleFPAparam!$S$3/('crmcfgWLEN.txt'!$U21+H$53)*(SIN(EchelleFPAparam!$T$3-EchelleFPAparam!$M$3/2)+SIN('Standard Settings'!$F16+EchelleFPAparam!$M$3))</f>
        <v>3015.7943231142744</v>
      </c>
      <c r="BR21" s="24">
        <f>EchelleFPAparam!$S$3/('crmcfgWLEN.txt'!$U21+I$53)*(SIN(EchelleFPAparam!$T$3-EchelleFPAparam!$M$3/2)+SIN('Standard Settings'!$F16+EchelleFPAparam!$M$3))</f>
        <v>2865.004606958561</v>
      </c>
      <c r="BS21" s="24">
        <f>EchelleFPAparam!$S$3/('crmcfgWLEN.txt'!$U21+J$53)*(SIN(EchelleFPAparam!$T$3-EchelleFPAparam!$M$3/2)+SIN('Standard Settings'!$F16+EchelleFPAparam!$M$3))</f>
        <v>2728.5758161510103</v>
      </c>
      <c r="BT21" s="24">
        <f>EchelleFPAparam!$S$3/('crmcfgWLEN.txt'!$U21+K$53)*(SIN(EchelleFPAparam!$T$3-EchelleFPAparam!$M$3/2)+SIN('Standard Settings'!$F16+EchelleFPAparam!$M$3))</f>
        <v>2604.5496426896011</v>
      </c>
      <c r="BU21" s="25">
        <f t="shared" si="33"/>
        <v>4281.7651268831241</v>
      </c>
      <c r="BV21" s="25">
        <f t="shared" si="3"/>
        <v>3982.2457857339073</v>
      </c>
      <c r="BW21" s="25">
        <f t="shared" si="4"/>
        <v>3722.0572671598397</v>
      </c>
      <c r="BX21" s="25">
        <f t="shared" si="5"/>
        <v>3493.9080572665375</v>
      </c>
      <c r="BY21" s="25">
        <f t="shared" si="6"/>
        <v>3292.2077562861714</v>
      </c>
      <c r="BZ21" s="25">
        <f t="shared" si="7"/>
        <v>3112.5975976833747</v>
      </c>
      <c r="CA21" s="25">
        <f t="shared" si="8"/>
        <v>2951.6284864522686</v>
      </c>
      <c r="CB21" s="25">
        <f t="shared" si="9"/>
        <v>2806.5351251838965</v>
      </c>
      <c r="CC21" s="25">
        <f t="shared" si="10"/>
        <v>2675.074329559814</v>
      </c>
      <c r="CD21" s="25">
        <f t="shared" si="11"/>
        <v>2555.4071966011179</v>
      </c>
      <c r="CE21" s="25">
        <f t="shared" si="34"/>
        <v>4541.2660436639189</v>
      </c>
      <c r="CF21" s="25">
        <f t="shared" si="12"/>
        <v>4209.8026877758439</v>
      </c>
      <c r="CG21" s="25">
        <f t="shared" si="13"/>
        <v>3923.2495518711821</v>
      </c>
      <c r="CH21" s="25">
        <f t="shared" si="14"/>
        <v>3673.0828294340522</v>
      </c>
      <c r="CI21" s="25">
        <f t="shared" si="15"/>
        <v>3452.8032565928138</v>
      </c>
      <c r="CJ21" s="25">
        <f t="shared" si="16"/>
        <v>3257.3695789709736</v>
      </c>
      <c r="CK21" s="25">
        <f t="shared" si="17"/>
        <v>3082.811974739036</v>
      </c>
      <c r="CL21" s="25">
        <f t="shared" si="18"/>
        <v>2925.9621517874662</v>
      </c>
      <c r="CM21" s="25">
        <f t="shared" si="19"/>
        <v>2784.2610368887858</v>
      </c>
      <c r="CN21" s="25">
        <f t="shared" si="20"/>
        <v>2655.6192435266521</v>
      </c>
      <c r="CO21" s="26">
        <f>(EchelleFPAparam!$S$3/($U21+B$53)*COS((AG21-EchelleFPAparam!$AE17)*EchelleFPAparam!$C$3/EchelleFPAparam!$E$3))*(SIN('Standard Settings'!$F16)+SIN('Standard Settings'!$F16+EchelleFPAparam!$M$3+(EchelleFPAparam!$F$3*EchelleFPAparam!$B$6)*COS(EchelleFPAparam!$AC$3)-(AG21-1024)*SIN(EchelleFPAparam!$AC$3)*EchelleFPAparam!$C$3/EchelleFPAparam!$E$3))</f>
        <v>4419.0541513396793</v>
      </c>
      <c r="CP21" s="26">
        <f>(EchelleFPAparam!$S$3/($U21+C$53)*COS((AH21-EchelleFPAparam!$AE17)*EchelleFPAparam!$C$3/EchelleFPAparam!$E$3))*(SIN('Standard Settings'!$F16)+SIN('Standard Settings'!$F16+EchelleFPAparam!$M$3+(EchelleFPAparam!$F$3*EchelleFPAparam!$B$6)*COS(EchelleFPAparam!$AC$3)-(AH21-1024)*SIN(EchelleFPAparam!$AC$3)*EchelleFPAparam!$C$3/EchelleFPAparam!$E$3))</f>
        <v>4103.4074262439872</v>
      </c>
      <c r="CQ21" s="26">
        <f>(EchelleFPAparam!$S$3/($U21+D$53)*COS((AI21-EchelleFPAparam!$AE17)*EchelleFPAparam!$C$3/EchelleFPAparam!$E$3))*(SIN('Standard Settings'!$F16)+SIN('Standard Settings'!$F16+EchelleFPAparam!$M$3+(EchelleFPAparam!$F$3*EchelleFPAparam!$B$6)*COS(EchelleFPAparam!$AC$3)-(AI21-1024)*SIN(EchelleFPAparam!$AC$3)*EchelleFPAparam!$C$3/EchelleFPAparam!$E$3))</f>
        <v>3830.2575802661304</v>
      </c>
      <c r="CR21" s="26">
        <f>(EchelleFPAparam!$S$3/($U21+E$53)*COS((AJ21-EchelleFPAparam!$AE17)*EchelleFPAparam!$C$3/EchelleFPAparam!$E$3))*(SIN('Standard Settings'!$F16)+SIN('Standard Settings'!$F16+EchelleFPAparam!$M$3+(EchelleFPAparam!$F$3*EchelleFPAparam!$B$6)*COS(EchelleFPAparam!$AC$3)-(AJ21-1024)*SIN(EchelleFPAparam!$AC$3)*EchelleFPAparam!$C$3/EchelleFPAparam!$E$3))</f>
        <v>3591.1458744410406</v>
      </c>
      <c r="CS21" s="26">
        <f>(EchelleFPAparam!$S$3/($U21+F$53)*COS((AK21-EchelleFPAparam!$AE17)*EchelleFPAparam!$C$3/EchelleFPAparam!$E$3))*(SIN('Standard Settings'!$F16)+SIN('Standard Settings'!$F16+EchelleFPAparam!$M$3+(EchelleFPAparam!$F$3*EchelleFPAparam!$B$6)*COS(EchelleFPAparam!$AC$3)-(AK21-1024)*SIN(EchelleFPAparam!$AC$3)*EchelleFPAparam!$C$3/EchelleFPAparam!$E$3))</f>
        <v>3380.0858951236055</v>
      </c>
      <c r="CT21" s="26">
        <f>(EchelleFPAparam!$S$3/($U21+G$53)*COS((AL21-EchelleFPAparam!$AE17)*EchelleFPAparam!$C$3/EchelleFPAparam!$E$3))*(SIN('Standard Settings'!$F16)+SIN('Standard Settings'!$F16+EchelleFPAparam!$M$3+(EchelleFPAparam!$F$3*EchelleFPAparam!$B$6)*COS(EchelleFPAparam!$AC$3)-(AL21-1024)*SIN(EchelleFPAparam!$AC$3)*EchelleFPAparam!$C$3/EchelleFPAparam!$E$3))</f>
        <v>3192.4191827930472</v>
      </c>
      <c r="CU21" s="26">
        <f>(EchelleFPAparam!$S$3/($U21+H$53)*COS((AM21-EchelleFPAparam!$AE17)*EchelleFPAparam!$C$3/EchelleFPAparam!$E$3))*(SIN('Standard Settings'!$F16)+SIN('Standard Settings'!$F16+EchelleFPAparam!$M$3+(EchelleFPAparam!$F$3*EchelleFPAparam!$B$6)*COS(EchelleFPAparam!$AC$3)-(AM21-1024)*SIN(EchelleFPAparam!$AC$3)*EchelleFPAparam!$C$3/EchelleFPAparam!$E$3))</f>
        <v>3024.4684297251242</v>
      </c>
      <c r="CV21" s="26">
        <f>(EchelleFPAparam!$S$3/($U21+I$53)*COS((AN21-EchelleFPAparam!$AE17)*EchelleFPAparam!$C$3/EchelleFPAparam!$E$3))*(SIN('Standard Settings'!$F16)+SIN('Standard Settings'!$F16+EchelleFPAparam!$M$3+(EchelleFPAparam!$F$3*EchelleFPAparam!$B$6)*COS(EchelleFPAparam!$AC$3)-(AN21-1024)*SIN(EchelleFPAparam!$AC$3)*EchelleFPAparam!$C$3/EchelleFPAparam!$E$3))</f>
        <v>2873.285038395928</v>
      </c>
      <c r="CW21" s="26">
        <f>(EchelleFPAparam!$S$3/($U21+J$53)*COS((AO21-EchelleFPAparam!$AE17)*EchelleFPAparam!$C$3/EchelleFPAparam!$E$3))*(SIN('Standard Settings'!$F16)+SIN('Standard Settings'!$F16+EchelleFPAparam!$M$3+(EchelleFPAparam!$F$3*EchelleFPAparam!$B$6)*COS(EchelleFPAparam!$AC$3)-(AO21-1024)*SIN(EchelleFPAparam!$AC$3)*EchelleFPAparam!$C$3/EchelleFPAparam!$E$3))</f>
        <v>2735.6049508293254</v>
      </c>
      <c r="CX21" s="26">
        <f>(EchelleFPAparam!$S$3/($U21+K$53)*COS((AP21-EchelleFPAparam!$AE17)*EchelleFPAparam!$C$3/EchelleFPAparam!$E$3))*(SIN('Standard Settings'!$F16)+SIN('Standard Settings'!$F16+EchelleFPAparam!$M$3+(EchelleFPAparam!$F$3*EchelleFPAparam!$B$6)*COS(EchelleFPAparam!$AC$3)-(AP21-1024)*SIN(EchelleFPAparam!$AC$3)*EchelleFPAparam!$C$3/EchelleFPAparam!$E$3))</f>
        <v>2611.2592712461746</v>
      </c>
      <c r="CY21" s="26">
        <f>(EchelleFPAparam!$S$3/($U21+B$53)*COS((AG21-EchelleFPAparam!$AE17)*EchelleFPAparam!$C$3/EchelleFPAparam!$E$3))*(SIN('Standard Settings'!$F16)+SIN('Standard Settings'!$F16+EchelleFPAparam!$M$3+EchelleFPAparam!$G$3*EchelleFPAparam!$B$6*COS(EchelleFPAparam!$AC$3)-(AG21-1024)*SIN(EchelleFPAparam!$AC$3)*EchelleFPAparam!$C$3/EchelleFPAparam!$E$3))</f>
        <v>4445.3575476195583</v>
      </c>
      <c r="CZ21" s="26">
        <f>(EchelleFPAparam!$S$3/($U21+C$53)*COS((AH21-EchelleFPAparam!$AE17)*EchelleFPAparam!$C$3/EchelleFPAparam!$E$3))*(SIN('Standard Settings'!$F16)+SIN('Standard Settings'!$F16+EchelleFPAparam!$M$3+EchelleFPAparam!$G$3*EchelleFPAparam!$B$6*COS(EchelleFPAparam!$AC$3)-(AH21-1024)*SIN(EchelleFPAparam!$AC$3)*EchelleFPAparam!$C$3/EchelleFPAparam!$E$3))</f>
        <v>4127.8320085038758</v>
      </c>
      <c r="DA21" s="26">
        <f>(EchelleFPAparam!$S$3/($U21+D$53)*COS((AI21-EchelleFPAparam!$AE17)*EchelleFPAparam!$C$3/EchelleFPAparam!$E$3))*(SIN('Standard Settings'!$F16)+SIN('Standard Settings'!$F16+EchelleFPAparam!$M$3+EchelleFPAparam!$G$3*EchelleFPAparam!$B$6*COS(EchelleFPAparam!$AC$3)-(AI21-1024)*SIN(EchelleFPAparam!$AC$3)*EchelleFPAparam!$C$3/EchelleFPAparam!$E$3))</f>
        <v>3853.0505178212707</v>
      </c>
      <c r="DB21" s="26">
        <f>(EchelleFPAparam!$S$3/($U21+E$53)*COS((AJ21-EchelleFPAparam!$AE17)*EchelleFPAparam!$C$3/EchelleFPAparam!$E$3))*(SIN('Standard Settings'!$F16)+SIN('Standard Settings'!$F16+EchelleFPAparam!$M$3+EchelleFPAparam!$G$3*EchelleFPAparam!$B$6*COS(EchelleFPAparam!$AC$3)-(AJ21-1024)*SIN(EchelleFPAparam!$AC$3)*EchelleFPAparam!$C$3/EchelleFPAparam!$E$3))</f>
        <v>3612.5110523163062</v>
      </c>
      <c r="DC21" s="26">
        <f>(EchelleFPAparam!$S$3/($U21+F$53)*COS((AK21-EchelleFPAparam!$AE17)*EchelleFPAparam!$C$3/EchelleFPAparam!$E$3))*(SIN('Standard Settings'!$F16)+SIN('Standard Settings'!$F16+EchelleFPAparam!$M$3+EchelleFPAparam!$G$3*EchelleFPAparam!$B$6*COS(EchelleFPAparam!$AC$3)-(AK21-1024)*SIN(EchelleFPAparam!$AC$3)*EchelleFPAparam!$C$3/EchelleFPAparam!$E$3))</f>
        <v>3400.1913373510597</v>
      </c>
      <c r="DD21" s="26">
        <f>(EchelleFPAparam!$S$3/($U21+G$53)*COS((AL21-EchelleFPAparam!$AE17)*EchelleFPAparam!$C$3/EchelleFPAparam!$E$3))*(SIN('Standard Settings'!$F16)+SIN('Standard Settings'!$F16+EchelleFPAparam!$M$3+EchelleFPAparam!$G$3*EchelleFPAparam!$B$6*COS(EchelleFPAparam!$AC$3)-(AL21-1024)*SIN(EchelleFPAparam!$AC$3)*EchelleFPAparam!$C$3/EchelleFPAparam!$E$3))</f>
        <v>3211.4050097933678</v>
      </c>
      <c r="DE21" s="26">
        <f>(EchelleFPAparam!$S$3/($U21+H$53)*COS((AM21-EchelleFPAparam!$AE17)*EchelleFPAparam!$C$3/EchelleFPAparam!$E$3))*(SIN('Standard Settings'!$F16)+SIN('Standard Settings'!$F16+EchelleFPAparam!$M$3+EchelleFPAparam!$G$3*EchelleFPAparam!$B$6*COS(EchelleFPAparam!$AC$3)-(AM21-1024)*SIN(EchelleFPAparam!$AC$3)*EchelleFPAparam!$C$3/EchelleFPAparam!$E$3))</f>
        <v>3042.4526181267665</v>
      </c>
      <c r="DF21" s="26">
        <f>(EchelleFPAparam!$S$3/($U21+I$53)*COS((AN21-EchelleFPAparam!$AE17)*EchelleFPAparam!$C$3/EchelleFPAparam!$E$3))*(SIN('Standard Settings'!$F16)+SIN('Standard Settings'!$F16+EchelleFPAparam!$M$3+EchelleFPAparam!$G$3*EchelleFPAparam!$B$6*COS(EchelleFPAparam!$AC$3)-(AN21-1024)*SIN(EchelleFPAparam!$AC$3)*EchelleFPAparam!$C$3/EchelleFPAparam!$E$3))</f>
        <v>2890.3679207378746</v>
      </c>
      <c r="DG21" s="26">
        <f>(EchelleFPAparam!$S$3/($U21+J$53)*COS((AO21-EchelleFPAparam!$AE17)*EchelleFPAparam!$C$3/EchelleFPAparam!$E$3))*(SIN('Standard Settings'!$F16)+SIN('Standard Settings'!$F16+EchelleFPAparam!$M$3+EchelleFPAparam!$G$3*EchelleFPAparam!$B$6*COS(EchelleFPAparam!$AC$3)-(AO21-1024)*SIN(EchelleFPAparam!$AC$3)*EchelleFPAparam!$C$3/EchelleFPAparam!$E$3))</f>
        <v>2751.8880056692506</v>
      </c>
      <c r="DH21" s="26">
        <f>(EchelleFPAparam!$S$3/($U21+K$53)*COS((AP21-EchelleFPAparam!$AE17)*EchelleFPAparam!$C$3/EchelleFPAparam!$E$3))*(SIN('Standard Settings'!$F16)+SIN('Standard Settings'!$F16+EchelleFPAparam!$M$3+EchelleFPAparam!$G$3*EchelleFPAparam!$B$6*COS(EchelleFPAparam!$AC$3)-(AP21-1024)*SIN(EchelleFPAparam!$AC$3)*EchelleFPAparam!$C$3/EchelleFPAparam!$E$3))</f>
        <v>2626.8021872297395</v>
      </c>
      <c r="DI21" s="26">
        <f>(EchelleFPAparam!$S$3/($U21+B$53)*COS((AQ21-EchelleFPAparam!$AE17)*EchelleFPAparam!$C$3/EchelleFPAparam!$E$3))*(SIN('Standard Settings'!$F16)+SIN('Standard Settings'!$F16+EchelleFPAparam!$M$3+EchelleFPAparam!$H$3*EchelleFPAparam!$B$6*COS(EchelleFPAparam!$AC$3)-(AQ21-1024)*SIN(EchelleFPAparam!$AC$3)*EchelleFPAparam!$C$3/EchelleFPAparam!$E$3))</f>
        <v>4447.159355184087</v>
      </c>
      <c r="DJ21" s="26">
        <f>(EchelleFPAparam!$S$3/($U21+C$53)*COS((AR21-EchelleFPAparam!$AE17)*EchelleFPAparam!$C$3/EchelleFPAparam!$E$3))*(SIN('Standard Settings'!$F16)+SIN('Standard Settings'!$F16+EchelleFPAparam!$M$3+EchelleFPAparam!$H$3*EchelleFPAparam!$B$6*COS(EchelleFPAparam!$AC$3)-(AR21-1024)*SIN(EchelleFPAparam!$AC$3)*EchelleFPAparam!$C$3/EchelleFPAparam!$E$3))</f>
        <v>4129.5051155280798</v>
      </c>
      <c r="DK21" s="26">
        <f>(EchelleFPAparam!$S$3/($U21+D$53)*COS((AS21-EchelleFPAparam!$AE17)*EchelleFPAparam!$C$3/EchelleFPAparam!$E$3))*(SIN('Standard Settings'!$F16)+SIN('Standard Settings'!$F16+EchelleFPAparam!$M$3+EchelleFPAparam!$H$3*EchelleFPAparam!$B$6*COS(EchelleFPAparam!$AC$3)-(AS21-1024)*SIN(EchelleFPAparam!$AC$3)*EchelleFPAparam!$C$3/EchelleFPAparam!$E$3))</f>
        <v>3854.6211826736808</v>
      </c>
      <c r="DL21" s="26">
        <f>(EchelleFPAparam!$S$3/($U21+E$53)*COS((AT21-EchelleFPAparam!$AE17)*EchelleFPAparam!$C$3/EchelleFPAparam!$E$3))*(SIN('Standard Settings'!$F16)+SIN('Standard Settings'!$F16+EchelleFPAparam!$M$3+EchelleFPAparam!$H$3*EchelleFPAparam!$B$6*COS(EchelleFPAparam!$AC$3)-(AT21-1024)*SIN(EchelleFPAparam!$AC$3)*EchelleFPAparam!$C$3/EchelleFPAparam!$E$3))</f>
        <v>3613.9884397075061</v>
      </c>
      <c r="DM21" s="26">
        <f>(EchelleFPAparam!$S$3/($U21+F$53)*COS((AU21-EchelleFPAparam!$AE17)*EchelleFPAparam!$C$3/EchelleFPAparam!$E$3))*(SIN('Standard Settings'!$F16)+SIN('Standard Settings'!$F16+EchelleFPAparam!$M$3+EchelleFPAparam!$H$3*EchelleFPAparam!$B$6*COS(EchelleFPAparam!$AC$3)-(AU21-1024)*SIN(EchelleFPAparam!$AC$3)*EchelleFPAparam!$C$3/EchelleFPAparam!$E$3))</f>
        <v>3401.5786189452592</v>
      </c>
      <c r="DN21" s="26">
        <f>(EchelleFPAparam!$S$3/($U21+G$53)*COS((AV21-EchelleFPAparam!$AE17)*EchelleFPAparam!$C$3/EchelleFPAparam!$E$3))*(SIN('Standard Settings'!$F16)+SIN('Standard Settings'!$F16+EchelleFPAparam!$M$3+EchelleFPAparam!$H$3*EchelleFPAparam!$B$6*COS(EchelleFPAparam!$AC$3)-(AV21-1024)*SIN(EchelleFPAparam!$AC$3)*EchelleFPAparam!$C$3/EchelleFPAparam!$E$3))</f>
        <v>3212.7125727358143</v>
      </c>
      <c r="DO21" s="26">
        <f>(EchelleFPAparam!$S$3/($U21+H$53)*COS((AW21-EchelleFPAparam!$AE17)*EchelleFPAparam!$C$3/EchelleFPAparam!$E$3))*(SIN('Standard Settings'!$F16)+SIN('Standard Settings'!$F16+EchelleFPAparam!$M$3+EchelleFPAparam!$H$3*EchelleFPAparam!$B$6*COS(EchelleFPAparam!$AC$3)-(AW21-1024)*SIN(EchelleFPAparam!$AC$3)*EchelleFPAparam!$C$3/EchelleFPAparam!$E$3))</f>
        <v>3043.6902466890415</v>
      </c>
      <c r="DP21" s="26">
        <f>(EchelleFPAparam!$S$3/($U21+I$53)*COS((AX21-EchelleFPAparam!$AE17)*EchelleFPAparam!$C$3/EchelleFPAparam!$E$3))*(SIN('Standard Settings'!$F16)+SIN('Standard Settings'!$F16+EchelleFPAparam!$M$3+EchelleFPAparam!$H$3*EchelleFPAparam!$B$6*COS(EchelleFPAparam!$AC$3)-(AX21-1024)*SIN(EchelleFPAparam!$AC$3)*EchelleFPAparam!$C$3/EchelleFPAparam!$E$3))</f>
        <v>2891.5419953961646</v>
      </c>
      <c r="DQ21" s="26">
        <f>(EchelleFPAparam!$S$3/($U21+J$53)*COS((AY21-EchelleFPAparam!$AE17)*EchelleFPAparam!$C$3/EchelleFPAparam!$E$3))*(SIN('Standard Settings'!$F16)+SIN('Standard Settings'!$F16+EchelleFPAparam!$M$3+EchelleFPAparam!$H$3*EchelleFPAparam!$B$6*COS(EchelleFPAparam!$AC$3)-(AY21-1024)*SIN(EchelleFPAparam!$AC$3)*EchelleFPAparam!$C$3/EchelleFPAparam!$E$3))</f>
        <v>2753.0034103520538</v>
      </c>
      <c r="DR21" s="26">
        <f>(EchelleFPAparam!$S$3/($U21+K$53)*COS((AZ21-EchelleFPAparam!$AE17)*EchelleFPAparam!$C$3/EchelleFPAparam!$E$3))*(SIN('Standard Settings'!$F16)+SIN('Standard Settings'!$F16+EchelleFPAparam!$M$3+EchelleFPAparam!$H$3*EchelleFPAparam!$B$6*COS(EchelleFPAparam!$AC$3)-(AZ21-1024)*SIN(EchelleFPAparam!$AC$3)*EchelleFPAparam!$C$3/EchelleFPAparam!$E$3))</f>
        <v>2627.866891699688</v>
      </c>
      <c r="DS21" s="26">
        <f>(EchelleFPAparam!$S$3/($U21+B$53)*COS((AQ21-EchelleFPAparam!$AE17)*EchelleFPAparam!$C$3/EchelleFPAparam!$E$3))*(SIN('Standard Settings'!$F16)+SIN('Standard Settings'!$F16+EchelleFPAparam!$M$3+EchelleFPAparam!$I$3*EchelleFPAparam!$B$6*COS(EchelleFPAparam!$AC$3)-(AQ21-1024)*SIN(EchelleFPAparam!$AC$3)*EchelleFPAparam!$C$3/EchelleFPAparam!$E$3))</f>
        <v>4472.0423945956582</v>
      </c>
      <c r="DT21" s="26">
        <f>(EchelleFPAparam!$S$3/($U21+C$53)*COS((AR21-EchelleFPAparam!$AE17)*EchelleFPAparam!$C$3/EchelleFPAparam!$E$3))*(SIN('Standard Settings'!$F16)+SIN('Standard Settings'!$F16+EchelleFPAparam!$M$3+EchelleFPAparam!$I$3*EchelleFPAparam!$B$6*COS(EchelleFPAparam!$AC$3)-(AR21-1024)*SIN(EchelleFPAparam!$AC$3)*EchelleFPAparam!$C$3/EchelleFPAparam!$E$3))</f>
        <v>4152.6107949816815</v>
      </c>
      <c r="DU21" s="26">
        <f>(EchelleFPAparam!$S$3/($U21+D$53)*COS((AS21-EchelleFPAparam!$AE17)*EchelleFPAparam!$C$3/EchelleFPAparam!$E$3))*(SIN('Standard Settings'!$F16)+SIN('Standard Settings'!$F16+EchelleFPAparam!$M$3+EchelleFPAparam!$I$3*EchelleFPAparam!$B$6*COS(EchelleFPAparam!$AC$3)-(AS21-1024)*SIN(EchelleFPAparam!$AC$3)*EchelleFPAparam!$C$3/EchelleFPAparam!$E$3))</f>
        <v>3876.1828853700895</v>
      </c>
      <c r="DV21" s="26">
        <f>(EchelleFPAparam!$S$3/($U21+E$53)*COS((AT21-EchelleFPAparam!$AE17)*EchelleFPAparam!$C$3/EchelleFPAparam!$E$3))*(SIN('Standard Settings'!$F16)+SIN('Standard Settings'!$F16+EchelleFPAparam!$M$3+EchelleFPAparam!$I$3*EchelleFPAparam!$B$6*COS(EchelleFPAparam!$AC$3)-(AT21-1024)*SIN(EchelleFPAparam!$AC$3)*EchelleFPAparam!$C$3/EchelleFPAparam!$E$3))</f>
        <v>3634.1991087402685</v>
      </c>
      <c r="DW21" s="26">
        <f>(EchelleFPAparam!$S$3/($U21+F$53)*COS((AU21-EchelleFPAparam!$AE17)*EchelleFPAparam!$C$3/EchelleFPAparam!$E$3))*(SIN('Standard Settings'!$F16)+SIN('Standard Settings'!$F16+EchelleFPAparam!$M$3+EchelleFPAparam!$I$3*EchelleFPAparam!$B$6*COS(EchelleFPAparam!$AC$3)-(AU21-1024)*SIN(EchelleFPAparam!$AC$3)*EchelleFPAparam!$C$3/EchelleFPAparam!$E$3))</f>
        <v>3420.5973670225781</v>
      </c>
      <c r="DX21" s="26">
        <f>(EchelleFPAparam!$S$3/($U21+G$53)*COS((AV21-EchelleFPAparam!$AE17)*EchelleFPAparam!$C$3/EchelleFPAparam!$E$3))*(SIN('Standard Settings'!$F16)+SIN('Standard Settings'!$F16+EchelleFPAparam!$M$3+EchelleFPAparam!$I$3*EchelleFPAparam!$B$6*COS(EchelleFPAparam!$AC$3)-(AV21-1024)*SIN(EchelleFPAparam!$AC$3)*EchelleFPAparam!$C$3/EchelleFPAparam!$E$3))</f>
        <v>3230.6720086041396</v>
      </c>
      <c r="DY21" s="26">
        <f>(EchelleFPAparam!$S$3/($U21+H$53)*COS((AW21-EchelleFPAparam!$AE17)*EchelleFPAparam!$C$3/EchelleFPAparam!$E$3))*(SIN('Standard Settings'!$F16)+SIN('Standard Settings'!$F16+EchelleFPAparam!$M$3+EchelleFPAparam!$I$3*EchelleFPAparam!$B$6*COS(EchelleFPAparam!$AC$3)-(AW21-1024)*SIN(EchelleFPAparam!$AC$3)*EchelleFPAparam!$C$3/EchelleFPAparam!$E$3))</f>
        <v>3060.7019627942273</v>
      </c>
      <c r="DZ21" s="26">
        <f>(EchelleFPAparam!$S$3/($U21+I$53)*COS((AX21-EchelleFPAparam!$AE17)*EchelleFPAparam!$C$3/EchelleFPAparam!$E$3))*(SIN('Standard Settings'!$F16)+SIN('Standard Settings'!$F16+EchelleFPAparam!$M$3+EchelleFPAparam!$I$3*EchelleFPAparam!$B$6*COS(EchelleFPAparam!$AC$3)-(AX21-1024)*SIN(EchelleFPAparam!$AC$3)*EchelleFPAparam!$C$3/EchelleFPAparam!$E$3))</f>
        <v>2907.7009396020658</v>
      </c>
      <c r="EA21" s="26">
        <f>(EchelleFPAparam!$S$3/($U21+J$53)*COS((AY21-EchelleFPAparam!$AE17)*EchelleFPAparam!$C$3/EchelleFPAparam!$E$3))*(SIN('Standard Settings'!$F16)+SIN('Standard Settings'!$F16+EchelleFPAparam!$M$3+EchelleFPAparam!$I$3*EchelleFPAparam!$B$6*COS(EchelleFPAparam!$AC$3)-(AY21-1024)*SIN(EchelleFPAparam!$AC$3)*EchelleFPAparam!$C$3/EchelleFPAparam!$E$3))</f>
        <v>2768.4071966544548</v>
      </c>
      <c r="EB21" s="26">
        <f>(EchelleFPAparam!$S$3/($U21+K$53)*COS((AZ21-EchelleFPAparam!$AE17)*EchelleFPAparam!$C$3/EchelleFPAparam!$E$3))*(SIN('Standard Settings'!$F16)+SIN('Standard Settings'!$F16+EchelleFPAparam!$M$3+EchelleFPAparam!$I$3*EchelleFPAparam!$B$6*COS(EchelleFPAparam!$AC$3)-(AZ21-1024)*SIN(EchelleFPAparam!$AC$3)*EchelleFPAparam!$C$3/EchelleFPAparam!$E$3))</f>
        <v>2642.5705058974345</v>
      </c>
      <c r="EC21" s="26">
        <f>(EchelleFPAparam!$S$3/($U21+B$53)*COS((BA21-EchelleFPAparam!$AE17)*EchelleFPAparam!$C$3/EchelleFPAparam!$E$3))*(SIN('Standard Settings'!$F16)+SIN('Standard Settings'!$F16+EchelleFPAparam!$M$3+EchelleFPAparam!$J$3*EchelleFPAparam!$B$6*COS(EchelleFPAparam!$AC$3)-(BA21-1024)*SIN(EchelleFPAparam!$AC$3)*EchelleFPAparam!$C$3/EchelleFPAparam!$E$3))</f>
        <v>4473.7926671467094</v>
      </c>
      <c r="ED21" s="26">
        <f>(EchelleFPAparam!$S$3/($U21+C$53)*COS((BB21-EchelleFPAparam!$AE17)*EchelleFPAparam!$C$3/EchelleFPAparam!$E$3))*(SIN('Standard Settings'!$F16)+SIN('Standard Settings'!$F16+EchelleFPAparam!$M$3+EchelleFPAparam!$J$3*EchelleFPAparam!$B$6*COS(EchelleFPAparam!$AC$3)-(BB21-1024)*SIN(EchelleFPAparam!$AC$3)*EchelleFPAparam!$C$3/EchelleFPAparam!$E$3))</f>
        <v>4154.2360480648013</v>
      </c>
      <c r="EE21" s="26">
        <f>(EchelleFPAparam!$S$3/($U21+D$53)*COS((BC21-EchelleFPAparam!$AE17)*EchelleFPAparam!$C$3/EchelleFPAparam!$E$3))*(SIN('Standard Settings'!$F16)+SIN('Standard Settings'!$F16+EchelleFPAparam!$M$3+EchelleFPAparam!$J$3*EchelleFPAparam!$B$6*COS(EchelleFPAparam!$AC$3)-(BC21-1024)*SIN(EchelleFPAparam!$AC$3)*EchelleFPAparam!$C$3/EchelleFPAparam!$E$3))</f>
        <v>3877.717829070431</v>
      </c>
      <c r="EF21" s="26">
        <f>(EchelleFPAparam!$S$3/($U21+E$53)*COS((BD21-EchelleFPAparam!$AE17)*EchelleFPAparam!$C$3/EchelleFPAparam!$E$3))*(SIN('Standard Settings'!$F16)+SIN('Standard Settings'!$F16+EchelleFPAparam!$M$3+EchelleFPAparam!$J$3*EchelleFPAparam!$B$6*COS(EchelleFPAparam!$AC$3)-(BD21-1024)*SIN(EchelleFPAparam!$AC$3)*EchelleFPAparam!$C$3/EchelleFPAparam!$E$3))</f>
        <v>3635.6341557379869</v>
      </c>
      <c r="EG21" s="26">
        <f>(EchelleFPAparam!$S$3/($U21+F$53)*COS((BE21-EchelleFPAparam!$AE17)*EchelleFPAparam!$C$3/EchelleFPAparam!$E$3))*(SIN('Standard Settings'!$F16)+SIN('Standard Settings'!$F16+EchelleFPAparam!$M$3+EchelleFPAparam!$J$3*EchelleFPAparam!$B$6*COS(EchelleFPAparam!$AC$3)-(BE21-1024)*SIN(EchelleFPAparam!$AC$3)*EchelleFPAparam!$C$3/EchelleFPAparam!$E$3))</f>
        <v>3421.9447678331308</v>
      </c>
      <c r="EH21" s="26">
        <f>(EchelleFPAparam!$S$3/($U21+G$53)*COS((BF21-EchelleFPAparam!$AE17)*EchelleFPAparam!$C$3/EchelleFPAparam!$E$3))*(SIN('Standard Settings'!$F16)+SIN('Standard Settings'!$F16+EchelleFPAparam!$M$3+EchelleFPAparam!$J$3*EchelleFPAparam!$B$6*COS(EchelleFPAparam!$AC$3)-(BF21-1024)*SIN(EchelleFPAparam!$AC$3)*EchelleFPAparam!$C$3/EchelleFPAparam!$E$3))</f>
        <v>3231.9435136440547</v>
      </c>
      <c r="EI21" s="26">
        <f>(EchelleFPAparam!$S$3/($U21+H$53)*COS((BG21-EchelleFPAparam!$AE17)*EchelleFPAparam!$C$3/EchelleFPAparam!$E$3))*(SIN('Standard Settings'!$F16)+SIN('Standard Settings'!$F16+EchelleFPAparam!$M$3+EchelleFPAparam!$J$3*EchelleFPAparam!$B$6*COS(EchelleFPAparam!$AC$3)-(BG21-1024)*SIN(EchelleFPAparam!$AC$3)*EchelleFPAparam!$C$3/EchelleFPAparam!$E$3))</f>
        <v>3061.9037065267471</v>
      </c>
      <c r="EJ21" s="26">
        <f>(EchelleFPAparam!$S$3/($U21+I$53)*COS((BH21-EchelleFPAparam!$AE17)*EchelleFPAparam!$C$3/EchelleFPAparam!$E$3))*(SIN('Standard Settings'!$F16)+SIN('Standard Settings'!$F16+EchelleFPAparam!$M$3+EchelleFPAparam!$J$3*EchelleFPAparam!$B$6*COS(EchelleFPAparam!$AC$3)-(BH21-1024)*SIN(EchelleFPAparam!$AC$3)*EchelleFPAparam!$C$3/EchelleFPAparam!$E$3))</f>
        <v>2908.8402204536524</v>
      </c>
      <c r="EK21" s="26">
        <f>(EchelleFPAparam!$S$3/($U21+J$53)*COS((BI21-EchelleFPAparam!$AE17)*EchelleFPAparam!$C$3/EchelleFPAparam!$E$3))*(SIN('Standard Settings'!$F16)+SIN('Standard Settings'!$F16+EchelleFPAparam!$M$3+EchelleFPAparam!$J$3*EchelleFPAparam!$B$6*COS(EchelleFPAparam!$AC$3)-(BI21-1024)*SIN(EchelleFPAparam!$AC$3)*EchelleFPAparam!$C$3/EchelleFPAparam!$E$3))</f>
        <v>2769.490698709868</v>
      </c>
      <c r="EL21" s="26">
        <f>(EchelleFPAparam!$S$3/($U21+K$53)*COS((BJ21-EchelleFPAparam!$AE17)*EchelleFPAparam!$C$3/EchelleFPAparam!$E$3))*(SIN('Standard Settings'!$F16)+SIN('Standard Settings'!$F16+EchelleFPAparam!$M$3+EchelleFPAparam!$J$3*EchelleFPAparam!$B$6*COS(EchelleFPAparam!$AC$3)-(BJ21-1024)*SIN(EchelleFPAparam!$AC$3)*EchelleFPAparam!$C$3/EchelleFPAparam!$E$3))</f>
        <v>2643.6047578594194</v>
      </c>
      <c r="EM21" s="26">
        <f>(EchelleFPAparam!$S$3/($U21+B$53)*COS((BA21-EchelleFPAparam!$AE17)*EchelleFPAparam!$C$3/EchelleFPAparam!$E$3))*(SIN('Standard Settings'!$F16)+SIN('Standard Settings'!$F16+EchelleFPAparam!$M$3+EchelleFPAparam!$K$3*EchelleFPAparam!$B$6*COS(EchelleFPAparam!$AC$3)-(BA21-1024)*SIN(EchelleFPAparam!$AC$3)*EchelleFPAparam!$C$3/EchelleFPAparam!$E$3))</f>
        <v>4497.2353246321518</v>
      </c>
      <c r="EN21" s="26">
        <f>(EchelleFPAparam!$S$3/($U21+C$53)*COS((BB21-EchelleFPAparam!$AE17)*EchelleFPAparam!$C$3/EchelleFPAparam!$E$3))*(SIN('Standard Settings'!$F16)+SIN('Standard Settings'!$F16+EchelleFPAparam!$M$3+EchelleFPAparam!$K$3*EchelleFPAparam!$B$6*COS(EchelleFPAparam!$AC$3)-(BB21-1024)*SIN(EchelleFPAparam!$AC$3)*EchelleFPAparam!$C$3/EchelleFPAparam!$E$3))</f>
        <v>4176.0042300155683</v>
      </c>
      <c r="EO21" s="26">
        <f>(EchelleFPAparam!$S$3/($U21+D$53)*COS((BC21-EchelleFPAparam!$AE17)*EchelleFPAparam!$C$3/EchelleFPAparam!$E$3))*(SIN('Standard Settings'!$F16)+SIN('Standard Settings'!$F16+EchelleFPAparam!$M$3+EchelleFPAparam!$K$3*EchelleFPAparam!$B$6*COS(EchelleFPAparam!$AC$3)-(BC21-1024)*SIN(EchelleFPAparam!$AC$3)*EchelleFPAparam!$C$3/EchelleFPAparam!$E$3))</f>
        <v>3898.03083592955</v>
      </c>
      <c r="EP21" s="26">
        <f>(EchelleFPAparam!$S$3/($U21+E$53)*COS((BD21-EchelleFPAparam!$AE17)*EchelleFPAparam!$C$3/EchelleFPAparam!$E$3))*(SIN('Standard Settings'!$F16)+SIN('Standard Settings'!$F16+EchelleFPAparam!$M$3+EchelleFPAparam!$K$3*EchelleFPAparam!$B$6*COS(EchelleFPAparam!$AC$3)-(BD21-1024)*SIN(EchelleFPAparam!$AC$3)*EchelleFPAparam!$C$3/EchelleFPAparam!$E$3))</f>
        <v>3654.6740367943917</v>
      </c>
      <c r="EQ21" s="26">
        <f>(EchelleFPAparam!$S$3/($U21+F$53)*COS((BE21-EchelleFPAparam!$AE17)*EchelleFPAparam!$C$3/EchelleFPAparam!$E$3))*(SIN('Standard Settings'!$F16)+SIN('Standard Settings'!$F16+EchelleFPAparam!$M$3+EchelleFPAparam!$K$3*EchelleFPAparam!$B$6*COS(EchelleFPAparam!$AC$3)-(BE21-1024)*SIN(EchelleFPAparam!$AC$3)*EchelleFPAparam!$C$3/EchelleFPAparam!$E$3))</f>
        <v>3439.8615041241469</v>
      </c>
      <c r="ER21" s="26">
        <f>(EchelleFPAparam!$S$3/($U21+G$53)*COS((BF21-EchelleFPAparam!$AE17)*EchelleFPAparam!$C$3/EchelleFPAparam!$E$3))*(SIN('Standard Settings'!$F16)+SIN('Standard Settings'!$F16+EchelleFPAparam!$M$3+EchelleFPAparam!$K$3*EchelleFPAparam!$B$6*COS(EchelleFPAparam!$AC$3)-(BF21-1024)*SIN(EchelleFPAparam!$AC$3)*EchelleFPAparam!$C$3/EchelleFPAparam!$E$3))</f>
        <v>3248.8620419512808</v>
      </c>
      <c r="ES21" s="26">
        <f>(EchelleFPAparam!$S$3/($U21+H$53)*COS((BG21-EchelleFPAparam!$AE17)*EchelleFPAparam!$C$3/EchelleFPAparam!$E$3))*(SIN('Standard Settings'!$F16)+SIN('Standard Settings'!$F16+EchelleFPAparam!$M$3+EchelleFPAparam!$K$3*EchelleFPAparam!$B$6*COS(EchelleFPAparam!$AC$3)-(BG21-1024)*SIN(EchelleFPAparam!$AC$3)*EchelleFPAparam!$C$3/EchelleFPAparam!$E$3))</f>
        <v>3077.9292494046827</v>
      </c>
      <c r="ET21" s="26">
        <f>(EchelleFPAparam!$S$3/($U21+I$53)*COS((BH21-EchelleFPAparam!$AE17)*EchelleFPAparam!$C$3/EchelleFPAparam!$E$3))*(SIN('Standard Settings'!$F16)+SIN('Standard Settings'!$F16+EchelleFPAparam!$M$3+EchelleFPAparam!$K$3*EchelleFPAparam!$B$6*COS(EchelleFPAparam!$AC$3)-(BH21-1024)*SIN(EchelleFPAparam!$AC$3)*EchelleFPAparam!$C$3/EchelleFPAparam!$E$3))</f>
        <v>2924.0622647539885</v>
      </c>
      <c r="EU21" s="26">
        <f>(EchelleFPAparam!$S$3/($U21+J$53)*COS((BI21-EchelleFPAparam!$AE17)*EchelleFPAparam!$C$3/EchelleFPAparam!$E$3))*(SIN('Standard Settings'!$F16)+SIN('Standard Settings'!$F16+EchelleFPAparam!$M$3+EchelleFPAparam!$K$3*EchelleFPAparam!$B$6*COS(EchelleFPAparam!$AC$3)-(BI21-1024)*SIN(EchelleFPAparam!$AC$3)*EchelleFPAparam!$C$3/EchelleFPAparam!$E$3))</f>
        <v>2784.0028200103793</v>
      </c>
      <c r="EV21" s="26">
        <f>(EchelleFPAparam!$S$3/($U21+K$53)*COS((BJ21-EchelleFPAparam!$AE17)*EchelleFPAparam!$C$3/EchelleFPAparam!$E$3))*(SIN('Standard Settings'!$F16)+SIN('Standard Settings'!$F16+EchelleFPAparam!$M$3+EchelleFPAparam!$K$3*EchelleFPAparam!$B$6*COS(EchelleFPAparam!$AC$3)-(BJ21-1024)*SIN(EchelleFPAparam!$AC$3)*EchelleFPAparam!$C$3/EchelleFPAparam!$E$3))</f>
        <v>2657.4572372826351</v>
      </c>
      <c r="EW21" s="60">
        <f t="shared" si="40"/>
        <v>2873.285038395928</v>
      </c>
      <c r="EX21" s="60">
        <f t="shared" si="41"/>
        <v>4176.0042300155683</v>
      </c>
      <c r="EY21" s="90">
        <v>0</v>
      </c>
      <c r="EZ21" s="90">
        <v>0</v>
      </c>
      <c r="FA21" s="95">
        <v>1000</v>
      </c>
      <c r="FB21" s="95">
        <v>1000</v>
      </c>
      <c r="FC21" s="95">
        <v>1000</v>
      </c>
      <c r="FD21" s="50">
        <v>2500</v>
      </c>
      <c r="FE21" s="50">
        <v>2000</v>
      </c>
      <c r="FF21" s="50">
        <v>5000</v>
      </c>
      <c r="FG21" s="50">
        <v>1000</v>
      </c>
      <c r="FH21" s="95">
        <f t="shared" si="27"/>
        <v>250</v>
      </c>
      <c r="FI21" s="95">
        <f t="shared" si="28"/>
        <v>250</v>
      </c>
      <c r="FJ21" s="50">
        <f t="shared" si="29"/>
        <v>625</v>
      </c>
      <c r="FK21" s="50">
        <f t="shared" si="30"/>
        <v>500</v>
      </c>
      <c r="FL21" s="50">
        <f t="shared" si="31"/>
        <v>1250</v>
      </c>
      <c r="FM21" s="50">
        <f t="shared" si="32"/>
        <v>250</v>
      </c>
      <c r="FN21" s="50">
        <v>500</v>
      </c>
      <c r="FO21" s="91">
        <f>1/(F21*EchelleFPAparam!$Q$3)</f>
        <v>-4149.4765436505704</v>
      </c>
      <c r="FP21" s="91">
        <f t="shared" si="23"/>
        <v>-38.53410597482123</v>
      </c>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c r="IB21" s="50"/>
      <c r="IC21" s="50"/>
      <c r="ID21" s="50"/>
      <c r="IE21" s="50"/>
      <c r="IF21" s="50"/>
      <c r="IG21" s="50"/>
      <c r="IH21" s="50"/>
      <c r="II21" s="50"/>
      <c r="IJ21" s="50"/>
      <c r="IK21" s="50"/>
      <c r="IL21" s="50"/>
      <c r="IM21" s="50"/>
      <c r="IN21" s="50"/>
      <c r="IO21" s="50"/>
      <c r="IP21" s="50"/>
      <c r="IQ21" s="50"/>
      <c r="IR21" s="50"/>
      <c r="IS21" s="50"/>
      <c r="IT21" s="50"/>
      <c r="IU21" s="50"/>
      <c r="IV21" s="50"/>
      <c r="IW21" s="50"/>
      <c r="IX21" s="50"/>
      <c r="IY21" s="50"/>
      <c r="IZ21" s="50"/>
      <c r="JA21" s="50"/>
      <c r="JB21" s="50"/>
      <c r="JC21" s="50"/>
      <c r="JD21" s="50"/>
      <c r="JE21" s="50"/>
      <c r="JF21" s="50"/>
      <c r="JG21" s="50"/>
      <c r="JH21" s="50"/>
      <c r="JI21" s="50"/>
      <c r="JJ21" s="50"/>
      <c r="JK21" s="50"/>
      <c r="JL21" s="50"/>
      <c r="JM21" s="50"/>
      <c r="JN21" s="50"/>
      <c r="JO21" s="50"/>
      <c r="JP21" s="50"/>
      <c r="JQ21" s="50"/>
      <c r="JR21" s="50"/>
      <c r="JS21" s="50"/>
      <c r="JT21" s="50"/>
      <c r="JU21" s="50"/>
      <c r="JV21" s="50"/>
      <c r="JW21" s="52">
        <f t="shared" si="24"/>
        <v>2724.5182931977188</v>
      </c>
      <c r="JX21" s="27">
        <f t="shared" si="25"/>
        <v>367340.29276045458</v>
      </c>
      <c r="JY21" s="108">
        <f>JW21*EchelleFPAparam!$Q$3</f>
        <v>-2.595103674270827E-2</v>
      </c>
    </row>
    <row r="22" spans="1:285" x14ac:dyDescent="0.2">
      <c r="A22" s="53">
        <f t="shared" si="35"/>
        <v>16</v>
      </c>
      <c r="B22" s="97">
        <f t="shared" si="0"/>
        <v>3376.644902338754</v>
      </c>
      <c r="C22" s="27" t="str">
        <f>'Standard Settings'!B17</f>
        <v>L/3/7</v>
      </c>
      <c r="D22" s="27">
        <f>'Standard Settings'!H17</f>
        <v>17</v>
      </c>
      <c r="E22" s="19">
        <f t="shared" si="1"/>
        <v>9.7554143462554865E-3</v>
      </c>
      <c r="F22" s="18">
        <f>((EchelleFPAparam!$S$3/('crmcfgWLEN.txt'!$U22+F$53))*(SIN('Standard Settings'!$F17+0.0005)+SIN('Standard Settings'!$F17+0.0005+EchelleFPAparam!$M$3))-(EchelleFPAparam!$S$3/('crmcfgWLEN.txt'!$U22+F$53))*(SIN('Standard Settings'!$F17-0.0005)+SIN('Standard Settings'!$F17-0.0005+EchelleFPAparam!$M$3)))*1000*EchelleFPAparam!$O$3/180</f>
        <v>26.679953615661795</v>
      </c>
      <c r="G22" s="20" t="str">
        <f>'Standard Settings'!C17</f>
        <v>L</v>
      </c>
      <c r="H22" s="46"/>
      <c r="I22" s="59" t="s">
        <v>362</v>
      </c>
      <c r="J22" s="57"/>
      <c r="K22" s="27" t="str">
        <f>'Standard Settings'!$D17</f>
        <v>LM</v>
      </c>
      <c r="L22" s="46"/>
      <c r="M22" s="12">
        <v>0</v>
      </c>
      <c r="N22" s="12">
        <v>0</v>
      </c>
      <c r="O22" s="47" t="s">
        <v>385</v>
      </c>
      <c r="P22" s="47" t="s">
        <v>385</v>
      </c>
      <c r="Q22" s="27">
        <f>'Standard Settings'!$E17</f>
        <v>67.246650000000002</v>
      </c>
      <c r="R22" s="107">
        <f>($Q22-EchelleFPAparam!$R$3)/EchelleFPAparam!$Q$3</f>
        <v>331417.32283464592</v>
      </c>
      <c r="S22" s="21">
        <f>'Standard Settings'!$G17</f>
        <v>14</v>
      </c>
      <c r="T22" s="21">
        <f>'Standard Settings'!$I17</f>
        <v>20</v>
      </c>
      <c r="U22" s="22">
        <f t="shared" si="2"/>
        <v>13</v>
      </c>
      <c r="V22" s="22">
        <f t="shared" si="26"/>
        <v>22</v>
      </c>
      <c r="W22" s="23">
        <f>(EchelleFPAparam!$S$3/('crmcfgWLEN.txt'!$U22+B$53))*(SIN('Standard Settings'!$F17)+SIN('Standard Settings'!$F17+EchelleFPAparam!$M$3))</f>
        <v>4415.6125645968323</v>
      </c>
      <c r="X22" s="23">
        <f>(EchelleFPAparam!$S$3/('crmcfgWLEN.txt'!$U22+C$53))*(SIN('Standard Settings'!$F17)+SIN('Standard Settings'!$F17+EchelleFPAparam!$M$3))</f>
        <v>4100.2116671256299</v>
      </c>
      <c r="Y22" s="23">
        <f>(EchelleFPAparam!$S$3/('crmcfgWLEN.txt'!$U22+D$53))*(SIN('Standard Settings'!$F17)+SIN('Standard Settings'!$F17+EchelleFPAparam!$M$3))</f>
        <v>3826.8642226505876</v>
      </c>
      <c r="Z22" s="23">
        <f>(EchelleFPAparam!$S$3/('crmcfgWLEN.txt'!$U22+E$53))*(SIN('Standard Settings'!$F17)+SIN('Standard Settings'!$F17+EchelleFPAparam!$M$3))</f>
        <v>3587.6852087349262</v>
      </c>
      <c r="AA22" s="23">
        <f>(EchelleFPAparam!$S$3/('crmcfgWLEN.txt'!$U22+F$53))*(SIN('Standard Settings'!$F17)+SIN('Standard Settings'!$F17+EchelleFPAparam!$M$3))</f>
        <v>3376.644902338754</v>
      </c>
      <c r="AB22" s="23">
        <f>(EchelleFPAparam!$S$3/('crmcfgWLEN.txt'!$U22+G$53))*(SIN('Standard Settings'!$F17)+SIN('Standard Settings'!$F17+EchelleFPAparam!$M$3))</f>
        <v>3189.0535188754902</v>
      </c>
      <c r="AC22" s="23">
        <f>(EchelleFPAparam!$S$3/('crmcfgWLEN.txt'!$U22+H$53))*(SIN('Standard Settings'!$F17)+SIN('Standard Settings'!$F17+EchelleFPAparam!$M$3))</f>
        <v>3021.2085968294118</v>
      </c>
      <c r="AD22" s="23">
        <f>(EchelleFPAparam!$S$3/('crmcfgWLEN.txt'!$U22+I$53))*(SIN('Standard Settings'!$F17)+SIN('Standard Settings'!$F17+EchelleFPAparam!$M$3))</f>
        <v>2870.1481669879413</v>
      </c>
      <c r="AE22" s="23">
        <f>(EchelleFPAparam!$S$3/('crmcfgWLEN.txt'!$U22+J$53))*(SIN('Standard Settings'!$F17)+SIN('Standard Settings'!$F17+EchelleFPAparam!$M$3))</f>
        <v>2733.4744447504199</v>
      </c>
      <c r="AF22" s="23">
        <f>(EchelleFPAparam!$S$3/('crmcfgWLEN.txt'!$U22+K$53))*(SIN('Standard Settings'!$F17)+SIN('Standard Settings'!$F17+EchelleFPAparam!$M$3))</f>
        <v>2609.2256063526738</v>
      </c>
      <c r="AG22" s="115">
        <v>-100.1</v>
      </c>
      <c r="AH22" s="115">
        <v>-100.1</v>
      </c>
      <c r="AI22" s="115">
        <v>290.10000000000002</v>
      </c>
      <c r="AJ22" s="115">
        <v>640.1</v>
      </c>
      <c r="AK22" s="115">
        <v>950.1</v>
      </c>
      <c r="AL22" s="115">
        <v>1220.0999999999999</v>
      </c>
      <c r="AM22" s="115">
        <v>1460.1</v>
      </c>
      <c r="AN22" s="115">
        <v>1670.1</v>
      </c>
      <c r="AO22" s="115">
        <v>-100.1</v>
      </c>
      <c r="AP22" s="115">
        <v>-100.1</v>
      </c>
      <c r="AQ22" s="115">
        <v>-100.1</v>
      </c>
      <c r="AR22" s="115">
        <v>-100.1</v>
      </c>
      <c r="AS22" s="115">
        <v>300.10000000000002</v>
      </c>
      <c r="AT22" s="115">
        <v>660.1</v>
      </c>
      <c r="AU22" s="115">
        <v>970.1</v>
      </c>
      <c r="AV22" s="115">
        <v>1240.0999999999999</v>
      </c>
      <c r="AW22" s="115">
        <v>1485.1</v>
      </c>
      <c r="AX22" s="115">
        <v>1700.1</v>
      </c>
      <c r="AY22" s="115">
        <v>-100.1</v>
      </c>
      <c r="AZ22" s="115">
        <v>-100.1</v>
      </c>
      <c r="BA22" s="115">
        <v>-100.1</v>
      </c>
      <c r="BB22" s="115">
        <v>-100.1</v>
      </c>
      <c r="BC22" s="115">
        <v>320.10000000000002</v>
      </c>
      <c r="BD22" s="115">
        <v>680.1</v>
      </c>
      <c r="BE22" s="115">
        <v>990.1</v>
      </c>
      <c r="BF22" s="115">
        <v>1265.0999999999999</v>
      </c>
      <c r="BG22" s="115">
        <v>1510.1</v>
      </c>
      <c r="BH22" s="115">
        <v>1725.1</v>
      </c>
      <c r="BI22" s="115">
        <v>-100.1</v>
      </c>
      <c r="BJ22" s="115">
        <v>-100.1</v>
      </c>
      <c r="BK22" s="24">
        <f>EchelleFPAparam!$S$3/('crmcfgWLEN.txt'!$U22+B$53)*(SIN(EchelleFPAparam!$T$3-EchelleFPAparam!$M$3/2)+SIN('Standard Settings'!$F17+EchelleFPAparam!$M$3))</f>
        <v>4383.5911870903501</v>
      </c>
      <c r="BL22" s="24">
        <f>EchelleFPAparam!$S$3/('crmcfgWLEN.txt'!$U22+C$53)*(SIN(EchelleFPAparam!$T$3-EchelleFPAparam!$M$3/2)+SIN('Standard Settings'!$F17+EchelleFPAparam!$M$3))</f>
        <v>4070.4775308696103</v>
      </c>
      <c r="BM22" s="24">
        <f>EchelleFPAparam!$S$3/('crmcfgWLEN.txt'!$U22+D$53)*(SIN(EchelleFPAparam!$T$3-EchelleFPAparam!$M$3/2)+SIN('Standard Settings'!$F17+EchelleFPAparam!$M$3))</f>
        <v>3799.1123621449692</v>
      </c>
      <c r="BN22" s="24">
        <f>EchelleFPAparam!$S$3/('crmcfgWLEN.txt'!$U22+E$53)*(SIN(EchelleFPAparam!$T$3-EchelleFPAparam!$M$3/2)+SIN('Standard Settings'!$F17+EchelleFPAparam!$M$3))</f>
        <v>3561.6678395109093</v>
      </c>
      <c r="BO22" s="24">
        <f>EchelleFPAparam!$S$3/('crmcfgWLEN.txt'!$U22+F$53)*(SIN(EchelleFPAparam!$T$3-EchelleFPAparam!$M$3/2)+SIN('Standard Settings'!$F17+EchelleFPAparam!$M$3))</f>
        <v>3352.1579665985028</v>
      </c>
      <c r="BP22" s="24">
        <f>EchelleFPAparam!$S$3/('crmcfgWLEN.txt'!$U22+G$53)*(SIN(EchelleFPAparam!$T$3-EchelleFPAparam!$M$3/2)+SIN('Standard Settings'!$F17+EchelleFPAparam!$M$3))</f>
        <v>3165.9269684541414</v>
      </c>
      <c r="BQ22" s="24">
        <f>EchelleFPAparam!$S$3/('crmcfgWLEN.txt'!$U22+H$53)*(SIN(EchelleFPAparam!$T$3-EchelleFPAparam!$M$3/2)+SIN('Standard Settings'!$F17+EchelleFPAparam!$M$3))</f>
        <v>2999.2992332723447</v>
      </c>
      <c r="BR22" s="24">
        <f>EchelleFPAparam!$S$3/('crmcfgWLEN.txt'!$U22+I$53)*(SIN(EchelleFPAparam!$T$3-EchelleFPAparam!$M$3/2)+SIN('Standard Settings'!$F17+EchelleFPAparam!$M$3))</f>
        <v>2849.3342716087272</v>
      </c>
      <c r="BS22" s="24">
        <f>EchelleFPAparam!$S$3/('crmcfgWLEN.txt'!$U22+J$53)*(SIN(EchelleFPAparam!$T$3-EchelleFPAparam!$M$3/2)+SIN('Standard Settings'!$F17+EchelleFPAparam!$M$3))</f>
        <v>2713.6516872464072</v>
      </c>
      <c r="BT22" s="24">
        <f>EchelleFPAparam!$S$3/('crmcfgWLEN.txt'!$U22+K$53)*(SIN(EchelleFPAparam!$T$3-EchelleFPAparam!$M$3/2)+SIN('Standard Settings'!$F17+EchelleFPAparam!$M$3))</f>
        <v>2590.3038832806615</v>
      </c>
      <c r="BU22" s="25">
        <f t="shared" si="33"/>
        <v>4258.3457246020544</v>
      </c>
      <c r="BV22" s="25">
        <f t="shared" si="3"/>
        <v>3960.4646246298912</v>
      </c>
      <c r="BW22" s="25">
        <f t="shared" si="4"/>
        <v>3701.6992246540726</v>
      </c>
      <c r="BX22" s="25">
        <f t="shared" si="5"/>
        <v>3474.797892205765</v>
      </c>
      <c r="BY22" s="25">
        <f t="shared" si="6"/>
        <v>3274.2008045845841</v>
      </c>
      <c r="BZ22" s="25">
        <f t="shared" si="7"/>
        <v>3095.573035821827</v>
      </c>
      <c r="CA22" s="25">
        <f t="shared" si="8"/>
        <v>2935.4843559686778</v>
      </c>
      <c r="CB22" s="25">
        <f t="shared" si="9"/>
        <v>2791.1845925963044</v>
      </c>
      <c r="CC22" s="25">
        <f t="shared" si="10"/>
        <v>2660.4428306337322</v>
      </c>
      <c r="CD22" s="25">
        <f t="shared" si="11"/>
        <v>2541.4302251055547</v>
      </c>
      <c r="CE22" s="25">
        <f t="shared" si="34"/>
        <v>4516.4272836688451</v>
      </c>
      <c r="CF22" s="25">
        <f t="shared" si="12"/>
        <v>4186.7768888944556</v>
      </c>
      <c r="CG22" s="25">
        <f t="shared" si="13"/>
        <v>3901.7910746353737</v>
      </c>
      <c r="CH22" s="25">
        <f t="shared" si="14"/>
        <v>3652.9926559086248</v>
      </c>
      <c r="CI22" s="25">
        <f t="shared" si="15"/>
        <v>3433.9179170033444</v>
      </c>
      <c r="CJ22" s="25">
        <f t="shared" si="16"/>
        <v>3239.5531770228426</v>
      </c>
      <c r="CK22" s="25">
        <f t="shared" si="17"/>
        <v>3065.9503273450632</v>
      </c>
      <c r="CL22" s="25">
        <f t="shared" si="18"/>
        <v>2909.9584050472104</v>
      </c>
      <c r="CM22" s="25">
        <f t="shared" si="19"/>
        <v>2769.0323339249053</v>
      </c>
      <c r="CN22" s="25">
        <f t="shared" si="20"/>
        <v>2641.0941555018508</v>
      </c>
      <c r="CO22" s="26">
        <f>(EchelleFPAparam!$S$3/($U22+B$53)*COS((AG22-EchelleFPAparam!$AE18)*EchelleFPAparam!$C$3/EchelleFPAparam!$E$3))*(SIN('Standard Settings'!$F17)+SIN('Standard Settings'!$F17+EchelleFPAparam!$M$3+(EchelleFPAparam!$F$3*EchelleFPAparam!$B$6)*COS(EchelleFPAparam!$AC$3)-(AG22-1024)*SIN(EchelleFPAparam!$AC$3)*EchelleFPAparam!$C$3/EchelleFPAparam!$E$3))</f>
        <v>4371.7687140660082</v>
      </c>
      <c r="CP22" s="26">
        <f>(EchelleFPAparam!$S$3/($U22+C$53)*COS((AH22-EchelleFPAparam!$AE18)*EchelleFPAparam!$C$3/EchelleFPAparam!$E$3))*(SIN('Standard Settings'!$F17)+SIN('Standard Settings'!$F17+EchelleFPAparam!$M$3+(EchelleFPAparam!$F$3*EchelleFPAparam!$B$6)*COS(EchelleFPAparam!$AC$3)-(AH22-1024)*SIN(EchelleFPAparam!$AC$3)*EchelleFPAparam!$C$3/EchelleFPAparam!$E$3))</f>
        <v>4059.49952020415</v>
      </c>
      <c r="CQ22" s="26">
        <f>(EchelleFPAparam!$S$3/($U22+D$53)*COS((AI22-EchelleFPAparam!$AE18)*EchelleFPAparam!$C$3/EchelleFPAparam!$E$3))*(SIN('Standard Settings'!$F17)+SIN('Standard Settings'!$F17+EchelleFPAparam!$M$3+(EchelleFPAparam!$F$3*EchelleFPAparam!$B$6)*COS(EchelleFPAparam!$AC$3)-(AI22-1024)*SIN(EchelleFPAparam!$AC$3)*EchelleFPAparam!$C$3/EchelleFPAparam!$E$3))</f>
        <v>3789.2784177627823</v>
      </c>
      <c r="CR22" s="26">
        <f>(EchelleFPAparam!$S$3/($U22+E$53)*COS((AJ22-EchelleFPAparam!$AE18)*EchelleFPAparam!$C$3/EchelleFPAparam!$E$3))*(SIN('Standard Settings'!$F17)+SIN('Standard Settings'!$F17+EchelleFPAparam!$M$3+(EchelleFPAparam!$F$3*EchelleFPAparam!$B$6)*COS(EchelleFPAparam!$AC$3)-(AJ22-1024)*SIN(EchelleFPAparam!$AC$3)*EchelleFPAparam!$C$3/EchelleFPAparam!$E$3))</f>
        <v>3552.7299188840434</v>
      </c>
      <c r="CS22" s="26">
        <f>(EchelleFPAparam!$S$3/($U22+F$53)*COS((AK22-EchelleFPAparam!$AE18)*EchelleFPAparam!$C$3/EchelleFPAparam!$E$3))*(SIN('Standard Settings'!$F17)+SIN('Standard Settings'!$F17+EchelleFPAparam!$M$3+(EchelleFPAparam!$F$3*EchelleFPAparam!$B$6)*COS(EchelleFPAparam!$AC$3)-(AK22-1024)*SIN(EchelleFPAparam!$AC$3)*EchelleFPAparam!$C$3/EchelleFPAparam!$E$3))</f>
        <v>3343.9319012854753</v>
      </c>
      <c r="CT22" s="26">
        <f>(EchelleFPAparam!$S$3/($U22+G$53)*COS((AL22-EchelleFPAparam!$AE18)*EchelleFPAparam!$C$3/EchelleFPAparam!$E$3))*(SIN('Standard Settings'!$F17)+SIN('Standard Settings'!$F17+EchelleFPAparam!$M$3+(EchelleFPAparam!$F$3*EchelleFPAparam!$B$6)*COS(EchelleFPAparam!$AC$3)-(AL22-1024)*SIN(EchelleFPAparam!$AC$3)*EchelleFPAparam!$C$3/EchelleFPAparam!$E$3))</f>
        <v>3158.275932705752</v>
      </c>
      <c r="CU22" s="26">
        <f>(EchelleFPAparam!$S$3/($U22+H$53)*COS((AM22-EchelleFPAparam!$AE18)*EchelleFPAparam!$C$3/EchelleFPAparam!$E$3))*(SIN('Standard Settings'!$F17)+SIN('Standard Settings'!$F17+EchelleFPAparam!$M$3+(EchelleFPAparam!$F$3*EchelleFPAparam!$B$6)*COS(EchelleFPAparam!$AC$3)-(AM22-1024)*SIN(EchelleFPAparam!$AC$3)*EchelleFPAparam!$C$3/EchelleFPAparam!$E$3))</f>
        <v>2992.1243164774523</v>
      </c>
      <c r="CV22" s="26">
        <f>(EchelleFPAparam!$S$3/($U22+I$53)*COS((AN22-EchelleFPAparam!$AE18)*EchelleFPAparam!$C$3/EchelleFPAparam!$E$3))*(SIN('Standard Settings'!$F17)+SIN('Standard Settings'!$F17+EchelleFPAparam!$M$3+(EchelleFPAparam!$F$3*EchelleFPAparam!$B$6)*COS(EchelleFPAparam!$AC$3)-(AN22-1024)*SIN(EchelleFPAparam!$AC$3)*EchelleFPAparam!$C$3/EchelleFPAparam!$E$3))</f>
        <v>2842.5601019537553</v>
      </c>
      <c r="CW22" s="26">
        <f>(EchelleFPAparam!$S$3/($U22+J$53)*COS((AO22-EchelleFPAparam!$AE18)*EchelleFPAparam!$C$3/EchelleFPAparam!$E$3))*(SIN('Standard Settings'!$F17)+SIN('Standard Settings'!$F17+EchelleFPAparam!$M$3+(EchelleFPAparam!$F$3*EchelleFPAparam!$B$6)*COS(EchelleFPAparam!$AC$3)-(AO22-1024)*SIN(EchelleFPAparam!$AC$3)*EchelleFPAparam!$C$3/EchelleFPAparam!$E$3))</f>
        <v>2706.3330134694338</v>
      </c>
      <c r="CX22" s="26">
        <f>(EchelleFPAparam!$S$3/($U22+K$53)*COS((AP22-EchelleFPAparam!$AE18)*EchelleFPAparam!$C$3/EchelleFPAparam!$E$3))*(SIN('Standard Settings'!$F17)+SIN('Standard Settings'!$F17+EchelleFPAparam!$M$3+(EchelleFPAparam!$F$3*EchelleFPAparam!$B$6)*COS(EchelleFPAparam!$AC$3)-(AP22-1024)*SIN(EchelleFPAparam!$AC$3)*EchelleFPAparam!$C$3/EchelleFPAparam!$E$3))</f>
        <v>2583.3178764935506</v>
      </c>
      <c r="CY22" s="26">
        <f>(EchelleFPAparam!$S$3/($U22+B$53)*COS((AG22-EchelleFPAparam!$AE18)*EchelleFPAparam!$C$3/EchelleFPAparam!$E$3))*(SIN('Standard Settings'!$F17)+SIN('Standard Settings'!$F17+EchelleFPAparam!$M$3+EchelleFPAparam!$G$3*EchelleFPAparam!$B$6*COS(EchelleFPAparam!$AC$3)-(AG22-1024)*SIN(EchelleFPAparam!$AC$3)*EchelleFPAparam!$C$3/EchelleFPAparam!$E$3))</f>
        <v>4399.3114696366447</v>
      </c>
      <c r="CZ22" s="26">
        <f>(EchelleFPAparam!$S$3/($U22+C$53)*COS((AH22-EchelleFPAparam!$AE18)*EchelleFPAparam!$C$3/EchelleFPAparam!$E$3))*(SIN('Standard Settings'!$F17)+SIN('Standard Settings'!$F17+EchelleFPAparam!$M$3+EchelleFPAparam!$G$3*EchelleFPAparam!$B$6*COS(EchelleFPAparam!$AC$3)-(AH22-1024)*SIN(EchelleFPAparam!$AC$3)*EchelleFPAparam!$C$3/EchelleFPAparam!$E$3))</f>
        <v>4085.07493609117</v>
      </c>
      <c r="DA22" s="26">
        <f>(EchelleFPAparam!$S$3/($U22+D$53)*COS((AI22-EchelleFPAparam!$AE18)*EchelleFPAparam!$C$3/EchelleFPAparam!$E$3))*(SIN('Standard Settings'!$F17)+SIN('Standard Settings'!$F17+EchelleFPAparam!$M$3+EchelleFPAparam!$G$3*EchelleFPAparam!$B$6*COS(EchelleFPAparam!$AC$3)-(AI22-1024)*SIN(EchelleFPAparam!$AC$3)*EchelleFPAparam!$C$3/EchelleFPAparam!$E$3))</f>
        <v>3813.1456126229573</v>
      </c>
      <c r="DB22" s="26">
        <f>(EchelleFPAparam!$S$3/($U22+E$53)*COS((AJ22-EchelleFPAparam!$AE18)*EchelleFPAparam!$C$3/EchelleFPAparam!$E$3))*(SIN('Standard Settings'!$F17)+SIN('Standard Settings'!$F17+EchelleFPAparam!$M$3+EchelleFPAparam!$G$3*EchelleFPAparam!$B$6*COS(EchelleFPAparam!$AC$3)-(AJ22-1024)*SIN(EchelleFPAparam!$AC$3)*EchelleFPAparam!$C$3/EchelleFPAparam!$E$3))</f>
        <v>3575.102317196307</v>
      </c>
      <c r="DC22" s="26">
        <f>(EchelleFPAparam!$S$3/($U22+F$53)*COS((AK22-EchelleFPAparam!$AE18)*EchelleFPAparam!$C$3/EchelleFPAparam!$E$3))*(SIN('Standard Settings'!$F17)+SIN('Standard Settings'!$F17+EchelleFPAparam!$M$3+EchelleFPAparam!$G$3*EchelleFPAparam!$B$6*COS(EchelleFPAparam!$AC$3)-(AK22-1024)*SIN(EchelleFPAparam!$AC$3)*EchelleFPAparam!$C$3/EchelleFPAparam!$E$3))</f>
        <v>3364.9853888145476</v>
      </c>
      <c r="DD22" s="26">
        <f>(EchelleFPAparam!$S$3/($U22+G$53)*COS((AL22-EchelleFPAparam!$AE18)*EchelleFPAparam!$C$3/EchelleFPAparam!$E$3))*(SIN('Standard Settings'!$F17)+SIN('Standard Settings'!$F17+EchelleFPAparam!$M$3+EchelleFPAparam!$G$3*EchelleFPAparam!$B$6*COS(EchelleFPAparam!$AC$3)-(AL22-1024)*SIN(EchelleFPAparam!$AC$3)*EchelleFPAparam!$C$3/EchelleFPAparam!$E$3))</f>
        <v>3178.1571860361255</v>
      </c>
      <c r="DE22" s="26">
        <f>(EchelleFPAparam!$S$3/($U22+H$53)*COS((AM22-EchelleFPAparam!$AE18)*EchelleFPAparam!$C$3/EchelleFPAparam!$E$3))*(SIN('Standard Settings'!$F17)+SIN('Standard Settings'!$F17+EchelleFPAparam!$M$3+EchelleFPAparam!$G$3*EchelleFPAparam!$B$6*COS(EchelleFPAparam!$AC$3)-(AM22-1024)*SIN(EchelleFPAparam!$AC$3)*EchelleFPAparam!$C$3/EchelleFPAparam!$E$3))</f>
        <v>3010.9568384300478</v>
      </c>
      <c r="DF22" s="26">
        <f>(EchelleFPAparam!$S$3/($U22+I$53)*COS((AN22-EchelleFPAparam!$AE18)*EchelleFPAparam!$C$3/EchelleFPAparam!$E$3))*(SIN('Standard Settings'!$F17)+SIN('Standard Settings'!$F17+EchelleFPAparam!$M$3+EchelleFPAparam!$G$3*EchelleFPAparam!$B$6*COS(EchelleFPAparam!$AC$3)-(AN22-1024)*SIN(EchelleFPAparam!$AC$3)*EchelleFPAparam!$C$3/EchelleFPAparam!$E$3))</f>
        <v>2860.4489247987149</v>
      </c>
      <c r="DG22" s="26">
        <f>(EchelleFPAparam!$S$3/($U22+J$53)*COS((AO22-EchelleFPAparam!$AE18)*EchelleFPAparam!$C$3/EchelleFPAparam!$E$3))*(SIN('Standard Settings'!$F17)+SIN('Standard Settings'!$F17+EchelleFPAparam!$M$3+EchelleFPAparam!$G$3*EchelleFPAparam!$B$6*COS(EchelleFPAparam!$AC$3)-(AO22-1024)*SIN(EchelleFPAparam!$AC$3)*EchelleFPAparam!$C$3/EchelleFPAparam!$E$3))</f>
        <v>2723.3832907274468</v>
      </c>
      <c r="DH22" s="26">
        <f>(EchelleFPAparam!$S$3/($U22+K$53)*COS((AP22-EchelleFPAparam!$AE18)*EchelleFPAparam!$C$3/EchelleFPAparam!$E$3))*(SIN('Standard Settings'!$F17)+SIN('Standard Settings'!$F17+EchelleFPAparam!$M$3+EchelleFPAparam!$G$3*EchelleFPAparam!$B$6*COS(EchelleFPAparam!$AC$3)-(AP22-1024)*SIN(EchelleFPAparam!$AC$3)*EchelleFPAparam!$C$3/EchelleFPAparam!$E$3))</f>
        <v>2599.5931411489269</v>
      </c>
      <c r="DI22" s="26">
        <f>(EchelleFPAparam!$S$3/($U22+B$53)*COS((AQ22-EchelleFPAparam!$AE18)*EchelleFPAparam!$C$3/EchelleFPAparam!$E$3))*(SIN('Standard Settings'!$F17)+SIN('Standard Settings'!$F17+EchelleFPAparam!$M$3+EchelleFPAparam!$H$3*EchelleFPAparam!$B$6*COS(EchelleFPAparam!$AC$3)-(AQ22-1024)*SIN(EchelleFPAparam!$AC$3)*EchelleFPAparam!$C$3/EchelleFPAparam!$E$3))</f>
        <v>4401.2010963087678</v>
      </c>
      <c r="DJ22" s="26">
        <f>(EchelleFPAparam!$S$3/($U22+C$53)*COS((AR22-EchelleFPAparam!$AE18)*EchelleFPAparam!$C$3/EchelleFPAparam!$E$3))*(SIN('Standard Settings'!$F17)+SIN('Standard Settings'!$F17+EchelleFPAparam!$M$3+EchelleFPAparam!$H$3*EchelleFPAparam!$B$6*COS(EchelleFPAparam!$AC$3)-(AR22-1024)*SIN(EchelleFPAparam!$AC$3)*EchelleFPAparam!$C$3/EchelleFPAparam!$E$3))</f>
        <v>4086.8295894295698</v>
      </c>
      <c r="DK22" s="26">
        <f>(EchelleFPAparam!$S$3/($U22+D$53)*COS((AS22-EchelleFPAparam!$AE18)*EchelleFPAparam!$C$3/EchelleFPAparam!$E$3))*(SIN('Standard Settings'!$F17)+SIN('Standard Settings'!$F17+EchelleFPAparam!$M$3+EchelleFPAparam!$H$3*EchelleFPAparam!$B$6*COS(EchelleFPAparam!$AC$3)-(AS22-1024)*SIN(EchelleFPAparam!$AC$3)*EchelleFPAparam!$C$3/EchelleFPAparam!$E$3))</f>
        <v>3814.7924525968465</v>
      </c>
      <c r="DL22" s="26">
        <f>(EchelleFPAparam!$S$3/($U22+E$53)*COS((AT22-EchelleFPAparam!$AE18)*EchelleFPAparam!$C$3/EchelleFPAparam!$E$3))*(SIN('Standard Settings'!$F17)+SIN('Standard Settings'!$F17+EchelleFPAparam!$M$3+EchelleFPAparam!$H$3*EchelleFPAparam!$B$6*COS(EchelleFPAparam!$AC$3)-(AT22-1024)*SIN(EchelleFPAparam!$AC$3)*EchelleFPAparam!$C$3/EchelleFPAparam!$E$3))</f>
        <v>3576.6512152276837</v>
      </c>
      <c r="DM22" s="26">
        <f>(EchelleFPAparam!$S$3/($U22+F$53)*COS((AU22-EchelleFPAparam!$AE18)*EchelleFPAparam!$C$3/EchelleFPAparam!$E$3))*(SIN('Standard Settings'!$F17)+SIN('Standard Settings'!$F17+EchelleFPAparam!$M$3+EchelleFPAparam!$H$3*EchelleFPAparam!$B$6*COS(EchelleFPAparam!$AC$3)-(AU22-1024)*SIN(EchelleFPAparam!$AC$3)*EchelleFPAparam!$C$3/EchelleFPAparam!$E$3))</f>
        <v>3366.4400105253949</v>
      </c>
      <c r="DN22" s="26">
        <f>(EchelleFPAparam!$S$3/($U22+G$53)*COS((AV22-EchelleFPAparam!$AE18)*EchelleFPAparam!$C$3/EchelleFPAparam!$E$3))*(SIN('Standard Settings'!$F17)+SIN('Standard Settings'!$F17+EchelleFPAparam!$M$3+EchelleFPAparam!$H$3*EchelleFPAparam!$B$6*COS(EchelleFPAparam!$AC$3)-(AV22-1024)*SIN(EchelleFPAparam!$AC$3)*EchelleFPAparam!$C$3/EchelleFPAparam!$E$3))</f>
        <v>3179.528376867308</v>
      </c>
      <c r="DO22" s="26">
        <f>(EchelleFPAparam!$S$3/($U22+H$53)*COS((AW22-EchelleFPAparam!$AE18)*EchelleFPAparam!$C$3/EchelleFPAparam!$E$3))*(SIN('Standard Settings'!$F17)+SIN('Standard Settings'!$F17+EchelleFPAparam!$M$3+EchelleFPAparam!$H$3*EchelleFPAparam!$B$6*COS(EchelleFPAparam!$AC$3)-(AW22-1024)*SIN(EchelleFPAparam!$AC$3)*EchelleFPAparam!$C$3/EchelleFPAparam!$E$3))</f>
        <v>3012.2548180430645</v>
      </c>
      <c r="DP22" s="26">
        <f>(EchelleFPAparam!$S$3/($U22+I$53)*COS((AX22-EchelleFPAparam!$AE18)*EchelleFPAparam!$C$3/EchelleFPAparam!$E$3))*(SIN('Standard Settings'!$F17)+SIN('Standard Settings'!$F17+EchelleFPAparam!$M$3+EchelleFPAparam!$H$3*EchelleFPAparam!$B$6*COS(EchelleFPAparam!$AC$3)-(AX22-1024)*SIN(EchelleFPAparam!$AC$3)*EchelleFPAparam!$C$3/EchelleFPAparam!$E$3))</f>
        <v>2861.6804071367405</v>
      </c>
      <c r="DQ22" s="26">
        <f>(EchelleFPAparam!$S$3/($U22+J$53)*COS((AY22-EchelleFPAparam!$AE18)*EchelleFPAparam!$C$3/EchelleFPAparam!$E$3))*(SIN('Standard Settings'!$F17)+SIN('Standard Settings'!$F17+EchelleFPAparam!$M$3+EchelleFPAparam!$H$3*EchelleFPAparam!$B$6*COS(EchelleFPAparam!$AC$3)-(AY22-1024)*SIN(EchelleFPAparam!$AC$3)*EchelleFPAparam!$C$3/EchelleFPAparam!$E$3))</f>
        <v>2724.5530596197136</v>
      </c>
      <c r="DR22" s="26">
        <f>(EchelleFPAparam!$S$3/($U22+K$53)*COS((AZ22-EchelleFPAparam!$AE18)*EchelleFPAparam!$C$3/EchelleFPAparam!$E$3))*(SIN('Standard Settings'!$F17)+SIN('Standard Settings'!$F17+EchelleFPAparam!$M$3+EchelleFPAparam!$H$3*EchelleFPAparam!$B$6*COS(EchelleFPAparam!$AC$3)-(AZ22-1024)*SIN(EchelleFPAparam!$AC$3)*EchelleFPAparam!$C$3/EchelleFPAparam!$E$3))</f>
        <v>2600.7097387279086</v>
      </c>
      <c r="DS22" s="26">
        <f>(EchelleFPAparam!$S$3/($U22+B$53)*COS((AQ22-EchelleFPAparam!$AE18)*EchelleFPAparam!$C$3/EchelleFPAparam!$E$3))*(SIN('Standard Settings'!$F17)+SIN('Standard Settings'!$F17+EchelleFPAparam!$M$3+EchelleFPAparam!$I$3*EchelleFPAparam!$B$6*COS(EchelleFPAparam!$AC$3)-(AQ22-1024)*SIN(EchelleFPAparam!$AC$3)*EchelleFPAparam!$C$3/EchelleFPAparam!$E$3))</f>
        <v>4427.3395750928157</v>
      </c>
      <c r="DT22" s="26">
        <f>(EchelleFPAparam!$S$3/($U22+C$53)*COS((AR22-EchelleFPAparam!$AE18)*EchelleFPAparam!$C$3/EchelleFPAparam!$E$3))*(SIN('Standard Settings'!$F17)+SIN('Standard Settings'!$F17+EchelleFPAparam!$M$3+EchelleFPAparam!$I$3*EchelleFPAparam!$B$6*COS(EchelleFPAparam!$AC$3)-(AR22-1024)*SIN(EchelleFPAparam!$AC$3)*EchelleFPAparam!$C$3/EchelleFPAparam!$E$3))</f>
        <v>4111.1010340147568</v>
      </c>
      <c r="DU22" s="26">
        <f>(EchelleFPAparam!$S$3/($U22+D$53)*COS((AS22-EchelleFPAparam!$AE18)*EchelleFPAparam!$C$3/EchelleFPAparam!$E$3))*(SIN('Standard Settings'!$F17)+SIN('Standard Settings'!$F17+EchelleFPAparam!$M$3+EchelleFPAparam!$I$3*EchelleFPAparam!$B$6*COS(EchelleFPAparam!$AC$3)-(AS22-1024)*SIN(EchelleFPAparam!$AC$3)*EchelleFPAparam!$C$3/EchelleFPAparam!$E$3))</f>
        <v>3837.4423499937839</v>
      </c>
      <c r="DV22" s="26">
        <f>(EchelleFPAparam!$S$3/($U22+E$53)*COS((AT22-EchelleFPAparam!$AE18)*EchelleFPAparam!$C$3/EchelleFPAparam!$E$3))*(SIN('Standard Settings'!$F17)+SIN('Standard Settings'!$F17+EchelleFPAparam!$M$3+EchelleFPAparam!$I$3*EchelleFPAparam!$B$6*COS(EchelleFPAparam!$AC$3)-(AT22-1024)*SIN(EchelleFPAparam!$AC$3)*EchelleFPAparam!$C$3/EchelleFPAparam!$E$3))</f>
        <v>3597.8821711787591</v>
      </c>
      <c r="DW22" s="26">
        <f>(EchelleFPAparam!$S$3/($U22+F$53)*COS((AU22-EchelleFPAparam!$AE18)*EchelleFPAparam!$C$3/EchelleFPAparam!$E$3))*(SIN('Standard Settings'!$F17)+SIN('Standard Settings'!$F17+EchelleFPAparam!$M$3+EchelleFPAparam!$I$3*EchelleFPAparam!$B$6*COS(EchelleFPAparam!$AC$3)-(AU22-1024)*SIN(EchelleFPAparam!$AC$3)*EchelleFPAparam!$C$3/EchelleFPAparam!$E$3))</f>
        <v>3386.4190991065261</v>
      </c>
      <c r="DX22" s="26">
        <f>(EchelleFPAparam!$S$3/($U22+G$53)*COS((AV22-EchelleFPAparam!$AE18)*EchelleFPAparam!$C$3/EchelleFPAparam!$E$3))*(SIN('Standard Settings'!$F17)+SIN('Standard Settings'!$F17+EchelleFPAparam!$M$3+EchelleFPAparam!$I$3*EchelleFPAparam!$B$6*COS(EchelleFPAparam!$AC$3)-(AV22-1024)*SIN(EchelleFPAparam!$AC$3)*EchelleFPAparam!$C$3/EchelleFPAparam!$E$3))</f>
        <v>3198.3948488818346</v>
      </c>
      <c r="DY22" s="26">
        <f>(EchelleFPAparam!$S$3/($U22+H$53)*COS((AW22-EchelleFPAparam!$AE18)*EchelleFPAparam!$C$3/EchelleFPAparam!$E$3))*(SIN('Standard Settings'!$F17)+SIN('Standard Settings'!$F17+EchelleFPAparam!$M$3+EchelleFPAparam!$I$3*EchelleFPAparam!$B$6*COS(EchelleFPAparam!$AC$3)-(AW22-1024)*SIN(EchelleFPAparam!$AC$3)*EchelleFPAparam!$C$3/EchelleFPAparam!$E$3))</f>
        <v>3030.1258650340455</v>
      </c>
      <c r="DZ22" s="26">
        <f>(EchelleFPAparam!$S$3/($U22+I$53)*COS((AX22-EchelleFPAparam!$AE18)*EchelleFPAparam!$C$3/EchelleFPAparam!$E$3))*(SIN('Standard Settings'!$F17)+SIN('Standard Settings'!$F17+EchelleFPAparam!$M$3+EchelleFPAparam!$I$3*EchelleFPAparam!$B$6*COS(EchelleFPAparam!$AC$3)-(AX22-1024)*SIN(EchelleFPAparam!$AC$3)*EchelleFPAparam!$C$3/EchelleFPAparam!$E$3))</f>
        <v>2878.6557378745533</v>
      </c>
      <c r="EA22" s="26">
        <f>(EchelleFPAparam!$S$3/($U22+J$53)*COS((AY22-EchelleFPAparam!$AE18)*EchelleFPAparam!$C$3/EchelleFPAparam!$E$3))*(SIN('Standard Settings'!$F17)+SIN('Standard Settings'!$F17+EchelleFPAparam!$M$3+EchelleFPAparam!$I$3*EchelleFPAparam!$B$6*COS(EchelleFPAparam!$AC$3)-(AY22-1024)*SIN(EchelleFPAparam!$AC$3)*EchelleFPAparam!$C$3/EchelleFPAparam!$E$3))</f>
        <v>2740.7340226765045</v>
      </c>
      <c r="EB22" s="26">
        <f>(EchelleFPAparam!$S$3/($U22+K$53)*COS((AZ22-EchelleFPAparam!$AE18)*EchelleFPAparam!$C$3/EchelleFPAparam!$E$3))*(SIN('Standard Settings'!$F17)+SIN('Standard Settings'!$F17+EchelleFPAparam!$M$3+EchelleFPAparam!$I$3*EchelleFPAparam!$B$6*COS(EchelleFPAparam!$AC$3)-(AZ22-1024)*SIN(EchelleFPAparam!$AC$3)*EchelleFPAparam!$C$3/EchelleFPAparam!$E$3))</f>
        <v>2616.1552034639367</v>
      </c>
      <c r="EC22" s="26">
        <f>(EchelleFPAparam!$S$3/($U22+B$53)*COS((BA22-EchelleFPAparam!$AE18)*EchelleFPAparam!$C$3/EchelleFPAparam!$E$3))*(SIN('Standard Settings'!$F17)+SIN('Standard Settings'!$F17+EchelleFPAparam!$M$3+EchelleFPAparam!$J$3*EchelleFPAparam!$B$6*COS(EchelleFPAparam!$AC$3)-(BA22-1024)*SIN(EchelleFPAparam!$AC$3)*EchelleFPAparam!$C$3/EchelleFPAparam!$E$3))</f>
        <v>4429.1813391363976</v>
      </c>
      <c r="ED22" s="26">
        <f>(EchelleFPAparam!$S$3/($U22+C$53)*COS((BB22-EchelleFPAparam!$AE18)*EchelleFPAparam!$C$3/EchelleFPAparam!$E$3))*(SIN('Standard Settings'!$F17)+SIN('Standard Settings'!$F17+EchelleFPAparam!$M$3+EchelleFPAparam!$J$3*EchelleFPAparam!$B$6*COS(EchelleFPAparam!$AC$3)-(BB22-1024)*SIN(EchelleFPAparam!$AC$3)*EchelleFPAparam!$C$3/EchelleFPAparam!$E$3))</f>
        <v>4112.8112434837976</v>
      </c>
      <c r="EE22" s="26">
        <f>(EchelleFPAparam!$S$3/($U22+D$53)*COS((BC22-EchelleFPAparam!$AE18)*EchelleFPAparam!$C$3/EchelleFPAparam!$E$3))*(SIN('Standard Settings'!$F17)+SIN('Standard Settings'!$F17+EchelleFPAparam!$M$3+EchelleFPAparam!$J$3*EchelleFPAparam!$B$6*COS(EchelleFPAparam!$AC$3)-(BC22-1024)*SIN(EchelleFPAparam!$AC$3)*EchelleFPAparam!$C$3/EchelleFPAparam!$E$3))</f>
        <v>3839.0567158489989</v>
      </c>
      <c r="EF22" s="26">
        <f>(EchelleFPAparam!$S$3/($U22+E$53)*COS((BD22-EchelleFPAparam!$AE18)*EchelleFPAparam!$C$3/EchelleFPAparam!$E$3))*(SIN('Standard Settings'!$F17)+SIN('Standard Settings'!$F17+EchelleFPAparam!$M$3+EchelleFPAparam!$J$3*EchelleFPAparam!$B$6*COS(EchelleFPAparam!$AC$3)-(BD22-1024)*SIN(EchelleFPAparam!$AC$3)*EchelleFPAparam!$C$3/EchelleFPAparam!$E$3))</f>
        <v>3599.3917209514834</v>
      </c>
      <c r="EG22" s="26">
        <f>(EchelleFPAparam!$S$3/($U22+F$53)*COS((BE22-EchelleFPAparam!$AE18)*EchelleFPAparam!$C$3/EchelleFPAparam!$E$3))*(SIN('Standard Settings'!$F17)+SIN('Standard Settings'!$F17+EchelleFPAparam!$M$3+EchelleFPAparam!$J$3*EchelleFPAparam!$B$6*COS(EchelleFPAparam!$AC$3)-(BE22-1024)*SIN(EchelleFPAparam!$AC$3)*EchelleFPAparam!$C$3/EchelleFPAparam!$E$3))</f>
        <v>3387.8366552062403</v>
      </c>
      <c r="EH22" s="26">
        <f>(EchelleFPAparam!$S$3/($U22+G$53)*COS((BF22-EchelleFPAparam!$AE18)*EchelleFPAparam!$C$3/EchelleFPAparam!$E$3))*(SIN('Standard Settings'!$F17)+SIN('Standard Settings'!$F17+EchelleFPAparam!$M$3+EchelleFPAparam!$J$3*EchelleFPAparam!$B$6*COS(EchelleFPAparam!$AC$3)-(BF22-1024)*SIN(EchelleFPAparam!$AC$3)*EchelleFPAparam!$C$3/EchelleFPAparam!$E$3))</f>
        <v>3199.7326863102344</v>
      </c>
      <c r="EI22" s="26">
        <f>(EchelleFPAparam!$S$3/($U22+H$53)*COS((BG22-EchelleFPAparam!$AE18)*EchelleFPAparam!$C$3/EchelleFPAparam!$E$3))*(SIN('Standard Settings'!$F17)+SIN('Standard Settings'!$F17+EchelleFPAparam!$M$3+EchelleFPAparam!$J$3*EchelleFPAparam!$B$6*COS(EchelleFPAparam!$AC$3)-(BG22-1024)*SIN(EchelleFPAparam!$AC$3)*EchelleFPAparam!$C$3/EchelleFPAparam!$E$3))</f>
        <v>3031.3904788458308</v>
      </c>
      <c r="EJ22" s="26">
        <f>(EchelleFPAparam!$S$3/($U22+I$53)*COS((BH22-EchelleFPAparam!$AE18)*EchelleFPAparam!$C$3/EchelleFPAparam!$E$3))*(SIN('Standard Settings'!$F17)+SIN('Standard Settings'!$F17+EchelleFPAparam!$M$3+EchelleFPAparam!$J$3*EchelleFPAparam!$B$6*COS(EchelleFPAparam!$AC$3)-(BH22-1024)*SIN(EchelleFPAparam!$AC$3)*EchelleFPAparam!$C$3/EchelleFPAparam!$E$3))</f>
        <v>2879.8547689467305</v>
      </c>
      <c r="EK22" s="26">
        <f>(EchelleFPAparam!$S$3/($U22+J$53)*COS((BI22-EchelleFPAparam!$AE18)*EchelleFPAparam!$C$3/EchelleFPAparam!$E$3))*(SIN('Standard Settings'!$F17)+SIN('Standard Settings'!$F17+EchelleFPAparam!$M$3+EchelleFPAparam!$J$3*EchelleFPAparam!$B$6*COS(EchelleFPAparam!$AC$3)-(BI22-1024)*SIN(EchelleFPAparam!$AC$3)*EchelleFPAparam!$C$3/EchelleFPAparam!$E$3))</f>
        <v>2741.8741623225319</v>
      </c>
      <c r="EL22" s="26">
        <f>(EchelleFPAparam!$S$3/($U22+K$53)*COS((BJ22-EchelleFPAparam!$AE18)*EchelleFPAparam!$C$3/EchelleFPAparam!$E$3))*(SIN('Standard Settings'!$F17)+SIN('Standard Settings'!$F17+EchelleFPAparam!$M$3+EchelleFPAparam!$J$3*EchelleFPAparam!$B$6*COS(EchelleFPAparam!$AC$3)-(BJ22-1024)*SIN(EchelleFPAparam!$AC$3)*EchelleFPAparam!$C$3/EchelleFPAparam!$E$3))</f>
        <v>2617.2435185805989</v>
      </c>
      <c r="EM22" s="26">
        <f>(EchelleFPAparam!$S$3/($U22+B$53)*COS((BA22-EchelleFPAparam!$AE18)*EchelleFPAparam!$C$3/EchelleFPAparam!$E$3))*(SIN('Standard Settings'!$F17)+SIN('Standard Settings'!$F17+EchelleFPAparam!$M$3+EchelleFPAparam!$K$3*EchelleFPAparam!$B$6*COS(EchelleFPAparam!$AC$3)-(BA22-1024)*SIN(EchelleFPAparam!$AC$3)*EchelleFPAparam!$C$3/EchelleFPAparam!$E$3))</f>
        <v>4453.8946724729658</v>
      </c>
      <c r="EN22" s="26">
        <f>(EchelleFPAparam!$S$3/($U22+C$53)*COS((BB22-EchelleFPAparam!$AE18)*EchelleFPAparam!$C$3/EchelleFPAparam!$E$3))*(SIN('Standard Settings'!$F17)+SIN('Standard Settings'!$F17+EchelleFPAparam!$M$3+EchelleFPAparam!$K$3*EchelleFPAparam!$B$6*COS(EchelleFPAparam!$AC$3)-(BB22-1024)*SIN(EchelleFPAparam!$AC$3)*EchelleFPAparam!$C$3/EchelleFPAparam!$E$3))</f>
        <v>4135.7593387248962</v>
      </c>
      <c r="EO22" s="26">
        <f>(EchelleFPAparam!$S$3/($U22+D$53)*COS((BC22-EchelleFPAparam!$AE18)*EchelleFPAparam!$C$3/EchelleFPAparam!$E$3))*(SIN('Standard Settings'!$F17)+SIN('Standard Settings'!$F17+EchelleFPAparam!$M$3+EchelleFPAparam!$K$3*EchelleFPAparam!$B$6*COS(EchelleFPAparam!$AC$3)-(BC22-1024)*SIN(EchelleFPAparam!$AC$3)*EchelleFPAparam!$C$3/EchelleFPAparam!$E$3))</f>
        <v>3860.4711267317466</v>
      </c>
      <c r="EP22" s="26">
        <f>(EchelleFPAparam!$S$3/($U22+E$53)*COS((BD22-EchelleFPAparam!$AE18)*EchelleFPAparam!$C$3/EchelleFPAparam!$E$3))*(SIN('Standard Settings'!$F17)+SIN('Standard Settings'!$F17+EchelleFPAparam!$M$3+EchelleFPAparam!$K$3*EchelleFPAparam!$B$6*COS(EchelleFPAparam!$AC$3)-(BD22-1024)*SIN(EchelleFPAparam!$AC$3)*EchelleFPAparam!$C$3/EchelleFPAparam!$E$3))</f>
        <v>3619.4642695025618</v>
      </c>
      <c r="EQ22" s="26">
        <f>(EchelleFPAparam!$S$3/($U22+F$53)*COS((BE22-EchelleFPAparam!$AE18)*EchelleFPAparam!$C$3/EchelleFPAparam!$E$3))*(SIN('Standard Settings'!$F17)+SIN('Standard Settings'!$F17+EchelleFPAparam!$M$3+EchelleFPAparam!$K$3*EchelleFPAparam!$B$6*COS(EchelleFPAparam!$AC$3)-(BE22-1024)*SIN(EchelleFPAparam!$AC$3)*EchelleFPAparam!$C$3/EchelleFPAparam!$E$3))</f>
        <v>3406.7253815720464</v>
      </c>
      <c r="ER22" s="26">
        <f>(EchelleFPAparam!$S$3/($U22+G$53)*COS((BF22-EchelleFPAparam!$AE18)*EchelleFPAparam!$C$3/EchelleFPAparam!$E$3))*(SIN('Standard Settings'!$F17)+SIN('Standard Settings'!$F17+EchelleFPAparam!$M$3+EchelleFPAparam!$K$3*EchelleFPAparam!$B$6*COS(EchelleFPAparam!$AC$3)-(BF22-1024)*SIN(EchelleFPAparam!$AC$3)*EchelleFPAparam!$C$3/EchelleFPAparam!$E$3))</f>
        <v>3217.5692515166807</v>
      </c>
      <c r="ES22" s="26">
        <f>(EchelleFPAparam!$S$3/($U22+H$53)*COS((BG22-EchelleFPAparam!$AE18)*EchelleFPAparam!$C$3/EchelleFPAparam!$E$3))*(SIN('Standard Settings'!$F17)+SIN('Standard Settings'!$F17+EchelleFPAparam!$M$3+EchelleFPAparam!$K$3*EchelleFPAparam!$B$6*COS(EchelleFPAparam!$AC$3)-(BG22-1024)*SIN(EchelleFPAparam!$AC$3)*EchelleFPAparam!$C$3/EchelleFPAparam!$E$3))</f>
        <v>3048.2857720912225</v>
      </c>
      <c r="ET22" s="26">
        <f>(EchelleFPAparam!$S$3/($U22+I$53)*COS((BH22-EchelleFPAparam!$AE18)*EchelleFPAparam!$C$3/EchelleFPAparam!$E$3))*(SIN('Standard Settings'!$F17)+SIN('Standard Settings'!$F17+EchelleFPAparam!$M$3+EchelleFPAparam!$K$3*EchelleFPAparam!$B$6*COS(EchelleFPAparam!$AC$3)-(BH22-1024)*SIN(EchelleFPAparam!$AC$3)*EchelleFPAparam!$C$3/EchelleFPAparam!$E$3))</f>
        <v>2895.9030963126957</v>
      </c>
      <c r="EU22" s="26">
        <f>(EchelleFPAparam!$S$3/($U22+J$53)*COS((BI22-EchelleFPAparam!$AE18)*EchelleFPAparam!$C$3/EchelleFPAparam!$E$3))*(SIN('Standard Settings'!$F17)+SIN('Standard Settings'!$F17+EchelleFPAparam!$M$3+EchelleFPAparam!$K$3*EchelleFPAparam!$B$6*COS(EchelleFPAparam!$AC$3)-(BI22-1024)*SIN(EchelleFPAparam!$AC$3)*EchelleFPAparam!$C$3/EchelleFPAparam!$E$3))</f>
        <v>2757.1728924832641</v>
      </c>
      <c r="EV22" s="26">
        <f>(EchelleFPAparam!$S$3/($U22+K$53)*COS((BJ22-EchelleFPAparam!$AE18)*EchelleFPAparam!$C$3/EchelleFPAparam!$E$3))*(SIN('Standard Settings'!$F17)+SIN('Standard Settings'!$F17+EchelleFPAparam!$M$3+EchelleFPAparam!$K$3*EchelleFPAparam!$B$6*COS(EchelleFPAparam!$AC$3)-(BJ22-1024)*SIN(EchelleFPAparam!$AC$3)*EchelleFPAparam!$C$3/EchelleFPAparam!$E$3))</f>
        <v>2631.8468519158432</v>
      </c>
      <c r="EW22" s="60">
        <f t="shared" si="40"/>
        <v>2842.5601019537553</v>
      </c>
      <c r="EX22" s="60">
        <f t="shared" si="41"/>
        <v>4135.7593387248962</v>
      </c>
      <c r="EY22" s="90">
        <v>0</v>
      </c>
      <c r="EZ22" s="90">
        <v>0</v>
      </c>
      <c r="FA22" s="95">
        <v>1000</v>
      </c>
      <c r="FB22" s="95">
        <v>1000</v>
      </c>
      <c r="FC22" s="95">
        <v>1000</v>
      </c>
      <c r="FD22" s="50">
        <v>2500</v>
      </c>
      <c r="FE22" s="50">
        <v>2000</v>
      </c>
      <c r="FF22" s="50">
        <v>5000</v>
      </c>
      <c r="FG22" s="50">
        <v>1000</v>
      </c>
      <c r="FH22" s="95">
        <f t="shared" si="27"/>
        <v>250</v>
      </c>
      <c r="FI22" s="95">
        <f t="shared" si="28"/>
        <v>250</v>
      </c>
      <c r="FJ22" s="50">
        <f t="shared" si="29"/>
        <v>625</v>
      </c>
      <c r="FK22" s="50">
        <f t="shared" si="30"/>
        <v>500</v>
      </c>
      <c r="FL22" s="50">
        <f t="shared" si="31"/>
        <v>1250</v>
      </c>
      <c r="FM22" s="50">
        <f t="shared" si="32"/>
        <v>250</v>
      </c>
      <c r="FN22" s="50">
        <v>500</v>
      </c>
      <c r="FO22" s="91">
        <f>1/(F22*EchelleFPAparam!$Q$3)</f>
        <v>-3935.0471950892024</v>
      </c>
      <c r="FP22" s="91">
        <f t="shared" si="23"/>
        <v>-38.388015860165616</v>
      </c>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2">
        <f t="shared" si="24"/>
        <v>2734.8867683823819</v>
      </c>
      <c r="JX22" s="27">
        <f t="shared" si="25"/>
        <v>346130.34182754561</v>
      </c>
      <c r="JY22" s="108">
        <f>JW22*EchelleFPAparam!$Q$3</f>
        <v>-2.6049796468842187E-2</v>
      </c>
    </row>
    <row r="23" spans="1:285" x14ac:dyDescent="0.2">
      <c r="A23" s="53">
        <f t="shared" si="35"/>
        <v>17</v>
      </c>
      <c r="B23" s="97">
        <f t="shared" si="0"/>
        <v>3340.1559095783</v>
      </c>
      <c r="C23" s="27" t="str">
        <f>'Standard Settings'!B18</f>
        <v>L/4/7</v>
      </c>
      <c r="D23" s="27">
        <f>'Standard Settings'!H18</f>
        <v>17</v>
      </c>
      <c r="E23" s="19">
        <f t="shared" si="1"/>
        <v>1.0219046558057165E-2</v>
      </c>
      <c r="F23" s="18">
        <f>((EchelleFPAparam!$S$3/('crmcfgWLEN.txt'!$U23+F$53))*(SIN('Standard Settings'!$F18+0.0005)+SIN('Standard Settings'!$F18+0.0005+EchelleFPAparam!$M$3))-(EchelleFPAparam!$S$3/('crmcfgWLEN.txt'!$U23+F$53))*(SIN('Standard Settings'!$F18-0.0005)+SIN('Standard Settings'!$F18-0.0005+EchelleFPAparam!$M$3)))*1000*EchelleFPAparam!$O$3/180</f>
        <v>28.044222042039316</v>
      </c>
      <c r="G23" s="20" t="str">
        <f>'Standard Settings'!C18</f>
        <v>L</v>
      </c>
      <c r="H23" s="46"/>
      <c r="I23" s="59" t="s">
        <v>362</v>
      </c>
      <c r="J23" s="57"/>
      <c r="K23" s="27" t="str">
        <f>'Standard Settings'!$D18</f>
        <v>LM</v>
      </c>
      <c r="L23" s="46"/>
      <c r="M23" s="12">
        <v>0</v>
      </c>
      <c r="N23" s="12">
        <v>0</v>
      </c>
      <c r="O23" s="47" t="s">
        <v>385</v>
      </c>
      <c r="P23" s="47" t="s">
        <v>385</v>
      </c>
      <c r="Q23" s="27">
        <f>'Standard Settings'!$E18</f>
        <v>65.913150000000002</v>
      </c>
      <c r="R23" s="107">
        <f>($Q23-EchelleFPAparam!$R$3)/EchelleFPAparam!$Q$3</f>
        <v>471417.32283464604</v>
      </c>
      <c r="S23" s="21">
        <f>'Standard Settings'!$G18</f>
        <v>14</v>
      </c>
      <c r="T23" s="21">
        <f>'Standard Settings'!$I18</f>
        <v>20</v>
      </c>
      <c r="U23" s="22">
        <f t="shared" si="2"/>
        <v>13</v>
      </c>
      <c r="V23" s="22">
        <f t="shared" si="26"/>
        <v>22</v>
      </c>
      <c r="W23" s="23">
        <f>(EchelleFPAparam!$S$3/('crmcfgWLEN.txt'!$U23+B$53))*(SIN('Standard Settings'!$F18)+SIN('Standard Settings'!$F18+EchelleFPAparam!$M$3))</f>
        <v>4367.8961894485465</v>
      </c>
      <c r="X23" s="23">
        <f>(EchelleFPAparam!$S$3/('crmcfgWLEN.txt'!$U23+C$53))*(SIN('Standard Settings'!$F18)+SIN('Standard Settings'!$F18+EchelleFPAparam!$M$3))</f>
        <v>4055.9036044879358</v>
      </c>
      <c r="Y23" s="23">
        <f>(EchelleFPAparam!$S$3/('crmcfgWLEN.txt'!$U23+D$53))*(SIN('Standard Settings'!$F18)+SIN('Standard Settings'!$F18+EchelleFPAparam!$M$3))</f>
        <v>3785.5100308554065</v>
      </c>
      <c r="Z23" s="23">
        <f>(EchelleFPAparam!$S$3/('crmcfgWLEN.txt'!$U23+E$53))*(SIN('Standard Settings'!$F18)+SIN('Standard Settings'!$F18+EchelleFPAparam!$M$3))</f>
        <v>3548.9156539269438</v>
      </c>
      <c r="AA23" s="23">
        <f>(EchelleFPAparam!$S$3/('crmcfgWLEN.txt'!$U23+F$53))*(SIN('Standard Settings'!$F18)+SIN('Standard Settings'!$F18+EchelleFPAparam!$M$3))</f>
        <v>3340.1559095783</v>
      </c>
      <c r="AB23" s="23">
        <f>(EchelleFPAparam!$S$3/('crmcfgWLEN.txt'!$U23+G$53))*(SIN('Standard Settings'!$F18)+SIN('Standard Settings'!$F18+EchelleFPAparam!$M$3))</f>
        <v>3154.5916923795057</v>
      </c>
      <c r="AC23" s="23">
        <f>(EchelleFPAparam!$S$3/('crmcfgWLEN.txt'!$U23+H$53))*(SIN('Standard Settings'!$F18)+SIN('Standard Settings'!$F18+EchelleFPAparam!$M$3))</f>
        <v>2988.5605506753213</v>
      </c>
      <c r="AD23" s="23">
        <f>(EchelleFPAparam!$S$3/('crmcfgWLEN.txt'!$U23+I$53))*(SIN('Standard Settings'!$F18)+SIN('Standard Settings'!$F18+EchelleFPAparam!$M$3))</f>
        <v>2839.1325231415553</v>
      </c>
      <c r="AE23" s="23">
        <f>(EchelleFPAparam!$S$3/('crmcfgWLEN.txt'!$U23+J$53))*(SIN('Standard Settings'!$F18)+SIN('Standard Settings'!$F18+EchelleFPAparam!$M$3))</f>
        <v>2703.9357363252907</v>
      </c>
      <c r="AF23" s="23">
        <f>(EchelleFPAparam!$S$3/('crmcfgWLEN.txt'!$U23+K$53))*(SIN('Standard Settings'!$F18)+SIN('Standard Settings'!$F18+EchelleFPAparam!$M$3))</f>
        <v>2581.0295664923228</v>
      </c>
      <c r="AG23" s="115">
        <v>-100.1</v>
      </c>
      <c r="AH23" s="115">
        <v>-100.1</v>
      </c>
      <c r="AI23" s="115">
        <v>290.10000000000002</v>
      </c>
      <c r="AJ23" s="115">
        <v>640.1</v>
      </c>
      <c r="AK23" s="115">
        <v>950.1</v>
      </c>
      <c r="AL23" s="115">
        <v>1220.0999999999999</v>
      </c>
      <c r="AM23" s="115">
        <v>1460.1</v>
      </c>
      <c r="AN23" s="115">
        <v>1670.1</v>
      </c>
      <c r="AO23" s="115">
        <v>-100.1</v>
      </c>
      <c r="AP23" s="115">
        <v>-100.1</v>
      </c>
      <c r="AQ23" s="115">
        <v>-100.1</v>
      </c>
      <c r="AR23" s="115">
        <v>-100.1</v>
      </c>
      <c r="AS23" s="115">
        <v>300.10000000000002</v>
      </c>
      <c r="AT23" s="115">
        <v>660.1</v>
      </c>
      <c r="AU23" s="115">
        <v>970.1</v>
      </c>
      <c r="AV23" s="115">
        <v>1240.0999999999999</v>
      </c>
      <c r="AW23" s="115">
        <v>1485.1</v>
      </c>
      <c r="AX23" s="115">
        <v>1700.1</v>
      </c>
      <c r="AY23" s="115">
        <v>-100.1</v>
      </c>
      <c r="AZ23" s="115">
        <v>-100.1</v>
      </c>
      <c r="BA23" s="115">
        <v>-100.1</v>
      </c>
      <c r="BB23" s="115">
        <v>-100.1</v>
      </c>
      <c r="BC23" s="115">
        <v>320.10000000000002</v>
      </c>
      <c r="BD23" s="115">
        <v>680.1</v>
      </c>
      <c r="BE23" s="115">
        <v>990.1</v>
      </c>
      <c r="BF23" s="115">
        <v>1265.0999999999999</v>
      </c>
      <c r="BG23" s="115">
        <v>1510.1</v>
      </c>
      <c r="BH23" s="115">
        <v>1725.1</v>
      </c>
      <c r="BI23" s="115">
        <v>-100.1</v>
      </c>
      <c r="BJ23" s="115">
        <v>-100.1</v>
      </c>
      <c r="BK23" s="24">
        <f>EchelleFPAparam!$S$3/('crmcfgWLEN.txt'!$U23+B$53)*(SIN(EchelleFPAparam!$T$3-EchelleFPAparam!$M$3/2)+SIN('Standard Settings'!$F18+EchelleFPAparam!$M$3))</f>
        <v>4358.3022691666265</v>
      </c>
      <c r="BL23" s="24">
        <f>EchelleFPAparam!$S$3/('crmcfgWLEN.txt'!$U23+C$53)*(SIN(EchelleFPAparam!$T$3-EchelleFPAparam!$M$3/2)+SIN('Standard Settings'!$F18+EchelleFPAparam!$M$3))</f>
        <v>4046.9949642261531</v>
      </c>
      <c r="BM23" s="24">
        <f>EchelleFPAparam!$S$3/('crmcfgWLEN.txt'!$U23+D$53)*(SIN(EchelleFPAparam!$T$3-EchelleFPAparam!$M$3/2)+SIN('Standard Settings'!$F18+EchelleFPAparam!$M$3))</f>
        <v>3777.1952999444093</v>
      </c>
      <c r="BN23" s="24">
        <f>EchelleFPAparam!$S$3/('crmcfgWLEN.txt'!$U23+E$53)*(SIN(EchelleFPAparam!$T$3-EchelleFPAparam!$M$3/2)+SIN('Standard Settings'!$F18+EchelleFPAparam!$M$3))</f>
        <v>3541.120593697884</v>
      </c>
      <c r="BO23" s="24">
        <f>EchelleFPAparam!$S$3/('crmcfgWLEN.txt'!$U23+F$53)*(SIN(EchelleFPAparam!$T$3-EchelleFPAparam!$M$3/2)+SIN('Standard Settings'!$F18+EchelleFPAparam!$M$3))</f>
        <v>3332.8193823038905</v>
      </c>
      <c r="BP23" s="24">
        <f>EchelleFPAparam!$S$3/('crmcfgWLEN.txt'!$U23+G$53)*(SIN(EchelleFPAparam!$T$3-EchelleFPAparam!$M$3/2)+SIN('Standard Settings'!$F18+EchelleFPAparam!$M$3))</f>
        <v>3147.6627499536744</v>
      </c>
      <c r="BQ23" s="24">
        <f>EchelleFPAparam!$S$3/('crmcfgWLEN.txt'!$U23+H$53)*(SIN(EchelleFPAparam!$T$3-EchelleFPAparam!$M$3/2)+SIN('Standard Settings'!$F18+EchelleFPAparam!$M$3))</f>
        <v>2981.9962894297969</v>
      </c>
      <c r="BR23" s="24">
        <f>EchelleFPAparam!$S$3/('crmcfgWLEN.txt'!$U23+I$53)*(SIN(EchelleFPAparam!$T$3-EchelleFPAparam!$M$3/2)+SIN('Standard Settings'!$F18+EchelleFPAparam!$M$3))</f>
        <v>2832.8964749583074</v>
      </c>
      <c r="BS23" s="24">
        <f>EchelleFPAparam!$S$3/('crmcfgWLEN.txt'!$U23+J$53)*(SIN(EchelleFPAparam!$T$3-EchelleFPAparam!$M$3/2)+SIN('Standard Settings'!$F18+EchelleFPAparam!$M$3))</f>
        <v>2697.9966428174353</v>
      </c>
      <c r="BT23" s="24">
        <f>EchelleFPAparam!$S$3/('crmcfgWLEN.txt'!$U23+K$53)*(SIN(EchelleFPAparam!$T$3-EchelleFPAparam!$M$3/2)+SIN('Standard Settings'!$F18+EchelleFPAparam!$M$3))</f>
        <v>2575.3604317802792</v>
      </c>
      <c r="BU23" s="25">
        <f t="shared" si="33"/>
        <v>4233.779347190437</v>
      </c>
      <c r="BV23" s="25">
        <f t="shared" si="3"/>
        <v>3937.6167219497706</v>
      </c>
      <c r="BW23" s="25">
        <f t="shared" si="4"/>
        <v>3680.3441384073731</v>
      </c>
      <c r="BX23" s="25">
        <f t="shared" si="5"/>
        <v>3454.7517987296428</v>
      </c>
      <c r="BY23" s="25">
        <f t="shared" si="6"/>
        <v>3255.311954808451</v>
      </c>
      <c r="BZ23" s="25">
        <f t="shared" si="7"/>
        <v>3077.7146888435927</v>
      </c>
      <c r="CA23" s="25">
        <f t="shared" si="8"/>
        <v>2918.5495598674606</v>
      </c>
      <c r="CB23" s="25">
        <f t="shared" si="9"/>
        <v>2775.0822611836479</v>
      </c>
      <c r="CC23" s="25">
        <f t="shared" si="10"/>
        <v>2645.0947478602307</v>
      </c>
      <c r="CD23" s="25">
        <f t="shared" si="11"/>
        <v>2526.7687255202741</v>
      </c>
      <c r="CE23" s="25">
        <f t="shared" si="34"/>
        <v>4490.3720348989482</v>
      </c>
      <c r="CF23" s="25">
        <f t="shared" si="12"/>
        <v>4162.6233917754716</v>
      </c>
      <c r="CG23" s="25">
        <f t="shared" si="13"/>
        <v>3879.2816594023661</v>
      </c>
      <c r="CH23" s="25">
        <f t="shared" si="14"/>
        <v>3631.918557638855</v>
      </c>
      <c r="CI23" s="25">
        <f t="shared" si="15"/>
        <v>3414.1076599210587</v>
      </c>
      <c r="CJ23" s="25">
        <f t="shared" si="16"/>
        <v>3220.8642092549226</v>
      </c>
      <c r="CK23" s="25">
        <f t="shared" si="17"/>
        <v>3048.2628736393476</v>
      </c>
      <c r="CL23" s="25">
        <f t="shared" si="18"/>
        <v>2893.1708680425263</v>
      </c>
      <c r="CM23" s="25">
        <f t="shared" si="19"/>
        <v>2753.0577987933016</v>
      </c>
      <c r="CN23" s="25">
        <f t="shared" si="20"/>
        <v>2625.8576951485197</v>
      </c>
      <c r="CO23" s="26">
        <f>(EchelleFPAparam!$S$3/($U23+B$53)*COS((AG23-EchelleFPAparam!$AE19)*EchelleFPAparam!$C$3/EchelleFPAparam!$E$3))*(SIN('Standard Settings'!$F18)+SIN('Standard Settings'!$F18+EchelleFPAparam!$M$3+(EchelleFPAparam!$F$3*EchelleFPAparam!$B$6)*COS(EchelleFPAparam!$AC$3)-(AG23-1024)*SIN(EchelleFPAparam!$AC$3)*EchelleFPAparam!$C$3/EchelleFPAparam!$E$3))</f>
        <v>4322.1152949832604</v>
      </c>
      <c r="CP23" s="26">
        <f>(EchelleFPAparam!$S$3/($U23+C$53)*COS((AH23-EchelleFPAparam!$AE19)*EchelleFPAparam!$C$3/EchelleFPAparam!$E$3))*(SIN('Standard Settings'!$F18)+SIN('Standard Settings'!$F18+EchelleFPAparam!$M$3+(EchelleFPAparam!$F$3*EchelleFPAparam!$B$6)*COS(EchelleFPAparam!$AC$3)-(AH23-1024)*SIN(EchelleFPAparam!$AC$3)*EchelleFPAparam!$C$3/EchelleFPAparam!$E$3))</f>
        <v>4013.3927739130272</v>
      </c>
      <c r="CQ23" s="26">
        <f>(EchelleFPAparam!$S$3/($U23+D$53)*COS((AI23-EchelleFPAparam!$AE19)*EchelleFPAparam!$C$3/EchelleFPAparam!$E$3))*(SIN('Standard Settings'!$F18)+SIN('Standard Settings'!$F18+EchelleFPAparam!$M$3+(EchelleFPAparam!$F$3*EchelleFPAparam!$B$6)*COS(EchelleFPAparam!$AC$3)-(AI23-1024)*SIN(EchelleFPAparam!$AC$3)*EchelleFPAparam!$C$3/EchelleFPAparam!$E$3))</f>
        <v>3746.2467810894436</v>
      </c>
      <c r="CR23" s="26">
        <f>(EchelleFPAparam!$S$3/($U23+E$53)*COS((AJ23-EchelleFPAparam!$AE19)*EchelleFPAparam!$C$3/EchelleFPAparam!$E$3))*(SIN('Standard Settings'!$F18)+SIN('Standard Settings'!$F18+EchelleFPAparam!$M$3+(EchelleFPAparam!$F$3*EchelleFPAparam!$B$6)*COS(EchelleFPAparam!$AC$3)-(AJ23-1024)*SIN(EchelleFPAparam!$AC$3)*EchelleFPAparam!$C$3/EchelleFPAparam!$E$3))</f>
        <v>3512.3896163703062</v>
      </c>
      <c r="CS23" s="26">
        <f>(EchelleFPAparam!$S$3/($U23+F$53)*COS((AK23-EchelleFPAparam!$AE19)*EchelleFPAparam!$C$3/EchelleFPAparam!$E$3))*(SIN('Standard Settings'!$F18)+SIN('Standard Settings'!$F18+EchelleFPAparam!$M$3+(EchelleFPAparam!$F$3*EchelleFPAparam!$B$6)*COS(EchelleFPAparam!$AC$3)-(AK23-1024)*SIN(EchelleFPAparam!$AC$3)*EchelleFPAparam!$C$3/EchelleFPAparam!$E$3))</f>
        <v>3305.9666565713424</v>
      </c>
      <c r="CT23" s="26">
        <f>(EchelleFPAparam!$S$3/($U23+G$53)*COS((AL23-EchelleFPAparam!$AE19)*EchelleFPAparam!$C$3/EchelleFPAparam!$E$3))*(SIN('Standard Settings'!$F18)+SIN('Standard Settings'!$F18+EchelleFPAparam!$M$3+(EchelleFPAparam!$F$3*EchelleFPAparam!$B$6)*COS(EchelleFPAparam!$AC$3)-(AL23-1024)*SIN(EchelleFPAparam!$AC$3)*EchelleFPAparam!$C$3/EchelleFPAparam!$E$3))</f>
        <v>3122.4219928620128</v>
      </c>
      <c r="CU23" s="26">
        <f>(EchelleFPAparam!$S$3/($U23+H$53)*COS((AM23-EchelleFPAparam!$AE19)*EchelleFPAparam!$C$3/EchelleFPAparam!$E$3))*(SIN('Standard Settings'!$F18)+SIN('Standard Settings'!$F18+EchelleFPAparam!$M$3+(EchelleFPAparam!$F$3*EchelleFPAparam!$B$6)*COS(EchelleFPAparam!$AC$3)-(AM23-1024)*SIN(EchelleFPAparam!$AC$3)*EchelleFPAparam!$C$3/EchelleFPAparam!$E$3))</f>
        <v>2958.159510001175</v>
      </c>
      <c r="CV23" s="26">
        <f>(EchelleFPAparam!$S$3/($U23+I$53)*COS((AN23-EchelleFPAparam!$AE19)*EchelleFPAparam!$C$3/EchelleFPAparam!$E$3))*(SIN('Standard Settings'!$F18)+SIN('Standard Settings'!$F18+EchelleFPAparam!$M$3+(EchelleFPAparam!$F$3*EchelleFPAparam!$B$6)*COS(EchelleFPAparam!$AC$3)-(AN23-1024)*SIN(EchelleFPAparam!$AC$3)*EchelleFPAparam!$C$3/EchelleFPAparam!$E$3))</f>
        <v>2810.2954841942751</v>
      </c>
      <c r="CW23" s="26">
        <f>(EchelleFPAparam!$S$3/($U23+J$53)*COS((AO23-EchelleFPAparam!$AE19)*EchelleFPAparam!$C$3/EchelleFPAparam!$E$3))*(SIN('Standard Settings'!$F18)+SIN('Standard Settings'!$F18+EchelleFPAparam!$M$3+(EchelleFPAparam!$F$3*EchelleFPAparam!$B$6)*COS(EchelleFPAparam!$AC$3)-(AO23-1024)*SIN(EchelleFPAparam!$AC$3)*EchelleFPAparam!$C$3/EchelleFPAparam!$E$3))</f>
        <v>2675.5951826086848</v>
      </c>
      <c r="CX23" s="26">
        <f>(EchelleFPAparam!$S$3/($U23+K$53)*COS((AP23-EchelleFPAparam!$AE19)*EchelleFPAparam!$C$3/EchelleFPAparam!$E$3))*(SIN('Standard Settings'!$F18)+SIN('Standard Settings'!$F18+EchelleFPAparam!$M$3+(EchelleFPAparam!$F$3*EchelleFPAparam!$B$6)*COS(EchelleFPAparam!$AC$3)-(AP23-1024)*SIN(EchelleFPAparam!$AC$3)*EchelleFPAparam!$C$3/EchelleFPAparam!$E$3))</f>
        <v>2553.9772197628358</v>
      </c>
      <c r="CY23" s="26">
        <f>(EchelleFPAparam!$S$3/($U23+B$53)*COS((AG23-EchelleFPAparam!$AE19)*EchelleFPAparam!$C$3/EchelleFPAparam!$E$3))*(SIN('Standard Settings'!$F18)+SIN('Standard Settings'!$F18+EchelleFPAparam!$M$3+EchelleFPAparam!$G$3*EchelleFPAparam!$B$6*COS(EchelleFPAparam!$AC$3)-(AG23-1024)*SIN(EchelleFPAparam!$AC$3)*EchelleFPAparam!$C$3/EchelleFPAparam!$E$3))</f>
        <v>4350.8824912274013</v>
      </c>
      <c r="CZ23" s="26">
        <f>(EchelleFPAparam!$S$3/($U23+C$53)*COS((AH23-EchelleFPAparam!$AE19)*EchelleFPAparam!$C$3/EchelleFPAparam!$E$3))*(SIN('Standard Settings'!$F18)+SIN('Standard Settings'!$F18+EchelleFPAparam!$M$3+EchelleFPAparam!$G$3*EchelleFPAparam!$B$6*COS(EchelleFPAparam!$AC$3)-(AH23-1024)*SIN(EchelleFPAparam!$AC$3)*EchelleFPAparam!$C$3/EchelleFPAparam!$E$3))</f>
        <v>4040.1051704254432</v>
      </c>
      <c r="DA23" s="26">
        <f>(EchelleFPAparam!$S$3/($U23+D$53)*COS((AI23-EchelleFPAparam!$AE19)*EchelleFPAparam!$C$3/EchelleFPAparam!$E$3))*(SIN('Standard Settings'!$F18)+SIN('Standard Settings'!$F18+EchelleFPAparam!$M$3+EchelleFPAparam!$G$3*EchelleFPAparam!$B$6*COS(EchelleFPAparam!$AC$3)-(AI23-1024)*SIN(EchelleFPAparam!$AC$3)*EchelleFPAparam!$C$3/EchelleFPAparam!$E$3))</f>
        <v>3771.1753055160289</v>
      </c>
      <c r="DB23" s="26">
        <f>(EchelleFPAparam!$S$3/($U23+E$53)*COS((AJ23-EchelleFPAparam!$AE19)*EchelleFPAparam!$C$3/EchelleFPAparam!$E$3))*(SIN('Standard Settings'!$F18)+SIN('Standard Settings'!$F18+EchelleFPAparam!$M$3+EchelleFPAparam!$G$3*EchelleFPAparam!$B$6*COS(EchelleFPAparam!$AC$3)-(AJ23-1024)*SIN(EchelleFPAparam!$AC$3)*EchelleFPAparam!$C$3/EchelleFPAparam!$E$3))</f>
        <v>3535.7571170420356</v>
      </c>
      <c r="DC23" s="26">
        <f>(EchelleFPAparam!$S$3/($U23+F$53)*COS((AK23-EchelleFPAparam!$AE19)*EchelleFPAparam!$C$3/EchelleFPAparam!$E$3))*(SIN('Standard Settings'!$F18)+SIN('Standard Settings'!$F18+EchelleFPAparam!$M$3+EchelleFPAparam!$G$3*EchelleFPAparam!$B$6*COS(EchelleFPAparam!$AC$3)-(AK23-1024)*SIN(EchelleFPAparam!$AC$3)*EchelleFPAparam!$C$3/EchelleFPAparam!$E$3))</f>
        <v>3327.9567857165343</v>
      </c>
      <c r="DD23" s="26">
        <f>(EchelleFPAparam!$S$3/($U23+G$53)*COS((AL23-EchelleFPAparam!$AE19)*EchelleFPAparam!$C$3/EchelleFPAparam!$E$3))*(SIN('Standard Settings'!$F18)+SIN('Standard Settings'!$F18+EchelleFPAparam!$M$3+EchelleFPAparam!$G$3*EchelleFPAparam!$B$6*COS(EchelleFPAparam!$AC$3)-(AL23-1024)*SIN(EchelleFPAparam!$AC$3)*EchelleFPAparam!$C$3/EchelleFPAparam!$E$3))</f>
        <v>3143.1879037811573</v>
      </c>
      <c r="DE23" s="26">
        <f>(EchelleFPAparam!$S$3/($U23+H$53)*COS((AM23-EchelleFPAparam!$AE19)*EchelleFPAparam!$C$3/EchelleFPAparam!$E$3))*(SIN('Standard Settings'!$F18)+SIN('Standard Settings'!$F18+EchelleFPAparam!$M$3+EchelleFPAparam!$G$3*EchelleFPAparam!$B$6*COS(EchelleFPAparam!$AC$3)-(AM23-1024)*SIN(EchelleFPAparam!$AC$3)*EchelleFPAparam!$C$3/EchelleFPAparam!$E$3))</f>
        <v>2977.8301648119791</v>
      </c>
      <c r="DF23" s="26">
        <f>(EchelleFPAparam!$S$3/($U23+I$53)*COS((AN23-EchelleFPAparam!$AE19)*EchelleFPAparam!$C$3/EchelleFPAparam!$E$3))*(SIN('Standard Settings'!$F18)+SIN('Standard Settings'!$F18+EchelleFPAparam!$M$3+EchelleFPAparam!$G$3*EchelleFPAparam!$B$6*COS(EchelleFPAparam!$AC$3)-(AN23-1024)*SIN(EchelleFPAparam!$AC$3)*EchelleFPAparam!$C$3/EchelleFPAparam!$E$3))</f>
        <v>2828.9805580069924</v>
      </c>
      <c r="DG23" s="26">
        <f>(EchelleFPAparam!$S$3/($U23+J$53)*COS((AO23-EchelleFPAparam!$AE19)*EchelleFPAparam!$C$3/EchelleFPAparam!$E$3))*(SIN('Standard Settings'!$F18)+SIN('Standard Settings'!$F18+EchelleFPAparam!$M$3+EchelleFPAparam!$G$3*EchelleFPAparam!$B$6*COS(EchelleFPAparam!$AC$3)-(AO23-1024)*SIN(EchelleFPAparam!$AC$3)*EchelleFPAparam!$C$3/EchelleFPAparam!$E$3))</f>
        <v>2693.4034469502958</v>
      </c>
      <c r="DH23" s="26">
        <f>(EchelleFPAparam!$S$3/($U23+K$53)*COS((AP23-EchelleFPAparam!$AE19)*EchelleFPAparam!$C$3/EchelleFPAparam!$E$3))*(SIN('Standard Settings'!$F18)+SIN('Standard Settings'!$F18+EchelleFPAparam!$M$3+EchelleFPAparam!$G$3*EchelleFPAparam!$B$6*COS(EchelleFPAparam!$AC$3)-(AP23-1024)*SIN(EchelleFPAparam!$AC$3)*EchelleFPAparam!$C$3/EchelleFPAparam!$E$3))</f>
        <v>2570.9760175434644</v>
      </c>
      <c r="DI23" s="26">
        <f>(EchelleFPAparam!$S$3/($U23+B$53)*COS((AQ23-EchelleFPAparam!$AE19)*EchelleFPAparam!$C$3/EchelleFPAparam!$E$3))*(SIN('Standard Settings'!$F18)+SIN('Standard Settings'!$F18+EchelleFPAparam!$M$3+EchelleFPAparam!$H$3*EchelleFPAparam!$B$6*COS(EchelleFPAparam!$AC$3)-(AQ23-1024)*SIN(EchelleFPAparam!$AC$3)*EchelleFPAparam!$C$3/EchelleFPAparam!$E$3))</f>
        <v>4352.8589134850899</v>
      </c>
      <c r="DJ23" s="26">
        <f>(EchelleFPAparam!$S$3/($U23+C$53)*COS((AR23-EchelleFPAparam!$AE19)*EchelleFPAparam!$C$3/EchelleFPAparam!$E$3))*(SIN('Standard Settings'!$F18)+SIN('Standard Settings'!$F18+EchelleFPAparam!$M$3+EchelleFPAparam!$H$3*EchelleFPAparam!$B$6*COS(EchelleFPAparam!$AC$3)-(AR23-1024)*SIN(EchelleFPAparam!$AC$3)*EchelleFPAparam!$C$3/EchelleFPAparam!$E$3))</f>
        <v>4041.9404196647256</v>
      </c>
      <c r="DK23" s="26">
        <f>(EchelleFPAparam!$S$3/($U23+D$53)*COS((AS23-EchelleFPAparam!$AE19)*EchelleFPAparam!$C$3/EchelleFPAparam!$E$3))*(SIN('Standard Settings'!$F18)+SIN('Standard Settings'!$F18+EchelleFPAparam!$M$3+EchelleFPAparam!$H$3*EchelleFPAparam!$B$6*COS(EchelleFPAparam!$AC$3)-(AS23-1024)*SIN(EchelleFPAparam!$AC$3)*EchelleFPAparam!$C$3/EchelleFPAparam!$E$3))</f>
        <v>3772.8974285955205</v>
      </c>
      <c r="DL23" s="26">
        <f>(EchelleFPAparam!$S$3/($U23+E$53)*COS((AT23-EchelleFPAparam!$AE19)*EchelleFPAparam!$C$3/EchelleFPAparam!$E$3))*(SIN('Standard Settings'!$F18)+SIN('Standard Settings'!$F18+EchelleFPAparam!$M$3+EchelleFPAparam!$H$3*EchelleFPAparam!$B$6*COS(EchelleFPAparam!$AC$3)-(AT23-1024)*SIN(EchelleFPAparam!$AC$3)*EchelleFPAparam!$C$3/EchelleFPAparam!$E$3))</f>
        <v>3537.3766867482641</v>
      </c>
      <c r="DM23" s="26">
        <f>(EchelleFPAparam!$S$3/($U23+F$53)*COS((AU23-EchelleFPAparam!$AE19)*EchelleFPAparam!$C$3/EchelleFPAparam!$E$3))*(SIN('Standard Settings'!$F18)+SIN('Standard Settings'!$F18+EchelleFPAparam!$M$3+EchelleFPAparam!$H$3*EchelleFPAparam!$B$6*COS(EchelleFPAparam!$AC$3)-(AU23-1024)*SIN(EchelleFPAparam!$AC$3)*EchelleFPAparam!$C$3/EchelleFPAparam!$E$3))</f>
        <v>3329.4779596437584</v>
      </c>
      <c r="DN23" s="26">
        <f>(EchelleFPAparam!$S$3/($U23+G$53)*COS((AV23-EchelleFPAparam!$AE19)*EchelleFPAparam!$C$3/EchelleFPAparam!$E$3))*(SIN('Standard Settings'!$F18)+SIN('Standard Settings'!$F18+EchelleFPAparam!$M$3+EchelleFPAparam!$H$3*EchelleFPAparam!$B$6*COS(EchelleFPAparam!$AC$3)-(AV23-1024)*SIN(EchelleFPAparam!$AC$3)*EchelleFPAparam!$C$3/EchelleFPAparam!$E$3))</f>
        <v>3144.6219797913959</v>
      </c>
      <c r="DO23" s="26">
        <f>(EchelleFPAparam!$S$3/($U23+H$53)*COS((AW23-EchelleFPAparam!$AE19)*EchelleFPAparam!$C$3/EchelleFPAparam!$E$3))*(SIN('Standard Settings'!$F18)+SIN('Standard Settings'!$F18+EchelleFPAparam!$M$3+EchelleFPAparam!$H$3*EchelleFPAparam!$B$6*COS(EchelleFPAparam!$AC$3)-(AW23-1024)*SIN(EchelleFPAparam!$AC$3)*EchelleFPAparam!$C$3/EchelleFPAparam!$E$3))</f>
        <v>2979.1877924211353</v>
      </c>
      <c r="DP23" s="26">
        <f>(EchelleFPAparam!$S$3/($U23+I$53)*COS((AX23-EchelleFPAparam!$AE19)*EchelleFPAparam!$C$3/EchelleFPAparam!$E$3))*(SIN('Standard Settings'!$F18)+SIN('Standard Settings'!$F18+EchelleFPAparam!$M$3+EchelleFPAparam!$H$3*EchelleFPAparam!$B$6*COS(EchelleFPAparam!$AC$3)-(AX23-1024)*SIN(EchelleFPAparam!$AC$3)*EchelleFPAparam!$C$3/EchelleFPAparam!$E$3))</f>
        <v>2830.2687809886024</v>
      </c>
      <c r="DQ23" s="26">
        <f>(EchelleFPAparam!$S$3/($U23+J$53)*COS((AY23-EchelleFPAparam!$AE19)*EchelleFPAparam!$C$3/EchelleFPAparam!$E$3))*(SIN('Standard Settings'!$F18)+SIN('Standard Settings'!$F18+EchelleFPAparam!$M$3+EchelleFPAparam!$H$3*EchelleFPAparam!$B$6*COS(EchelleFPAparam!$AC$3)-(AY23-1024)*SIN(EchelleFPAparam!$AC$3)*EchelleFPAparam!$C$3/EchelleFPAparam!$E$3))</f>
        <v>2694.6269464431507</v>
      </c>
      <c r="DR23" s="26">
        <f>(EchelleFPAparam!$S$3/($U23+K$53)*COS((AZ23-EchelleFPAparam!$AE19)*EchelleFPAparam!$C$3/EchelleFPAparam!$E$3))*(SIN('Standard Settings'!$F18)+SIN('Standard Settings'!$F18+EchelleFPAparam!$M$3+EchelleFPAparam!$H$3*EchelleFPAparam!$B$6*COS(EchelleFPAparam!$AC$3)-(AZ23-1024)*SIN(EchelleFPAparam!$AC$3)*EchelleFPAparam!$C$3/EchelleFPAparam!$E$3))</f>
        <v>2572.1439034230079</v>
      </c>
      <c r="DS23" s="26">
        <f>(EchelleFPAparam!$S$3/($U23+B$53)*COS((AQ23-EchelleFPAparam!$AE19)*EchelleFPAparam!$C$3/EchelleFPAparam!$E$3))*(SIN('Standard Settings'!$F18)+SIN('Standard Settings'!$F18+EchelleFPAparam!$M$3+EchelleFPAparam!$I$3*EchelleFPAparam!$B$6*COS(EchelleFPAparam!$AC$3)-(AQ23-1024)*SIN(EchelleFPAparam!$AC$3)*EchelleFPAparam!$C$3/EchelleFPAparam!$E$3))</f>
        <v>4380.2386736551489</v>
      </c>
      <c r="DT23" s="26">
        <f>(EchelleFPAparam!$S$3/($U23+C$53)*COS((AR23-EchelleFPAparam!$AE19)*EchelleFPAparam!$C$3/EchelleFPAparam!$E$3))*(SIN('Standard Settings'!$F18)+SIN('Standard Settings'!$F18+EchelleFPAparam!$M$3+EchelleFPAparam!$I$3*EchelleFPAparam!$B$6*COS(EchelleFPAparam!$AC$3)-(AR23-1024)*SIN(EchelleFPAparam!$AC$3)*EchelleFPAparam!$C$3/EchelleFPAparam!$E$3))</f>
        <v>4067.3644826797808</v>
      </c>
      <c r="DU23" s="26">
        <f>(EchelleFPAparam!$S$3/($U23+D$53)*COS((AS23-EchelleFPAparam!$AE19)*EchelleFPAparam!$C$3/EchelleFPAparam!$E$3))*(SIN('Standard Settings'!$F18)+SIN('Standard Settings'!$F18+EchelleFPAparam!$M$3+EchelleFPAparam!$I$3*EchelleFPAparam!$B$6*COS(EchelleFPAparam!$AC$3)-(AS23-1024)*SIN(EchelleFPAparam!$AC$3)*EchelleFPAparam!$C$3/EchelleFPAparam!$E$3))</f>
        <v>3796.6232523072335</v>
      </c>
      <c r="DV23" s="26">
        <f>(EchelleFPAparam!$S$3/($U23+E$53)*COS((AT23-EchelleFPAparam!$AE19)*EchelleFPAparam!$C$3/EchelleFPAparam!$E$3))*(SIN('Standard Settings'!$F18)+SIN('Standard Settings'!$F18+EchelleFPAparam!$M$3+EchelleFPAparam!$I$3*EchelleFPAparam!$B$6*COS(EchelleFPAparam!$AC$3)-(AT23-1024)*SIN(EchelleFPAparam!$AC$3)*EchelleFPAparam!$C$3/EchelleFPAparam!$E$3))</f>
        <v>3559.6164298058438</v>
      </c>
      <c r="DW23" s="26">
        <f>(EchelleFPAparam!$S$3/($U23+F$53)*COS((AU23-EchelleFPAparam!$AE19)*EchelleFPAparam!$C$3/EchelleFPAparam!$E$3))*(SIN('Standard Settings'!$F18)+SIN('Standard Settings'!$F18+EchelleFPAparam!$M$3+EchelleFPAparam!$I$3*EchelleFPAparam!$B$6*COS(EchelleFPAparam!$AC$3)-(AU23-1024)*SIN(EchelleFPAparam!$AC$3)*EchelleFPAparam!$C$3/EchelleFPAparam!$E$3))</f>
        <v>3350.4065669946594</v>
      </c>
      <c r="DX23" s="26">
        <f>(EchelleFPAparam!$S$3/($U23+G$53)*COS((AV23-EchelleFPAparam!$AE19)*EchelleFPAparam!$C$3/EchelleFPAparam!$E$3))*(SIN('Standard Settings'!$F18)+SIN('Standard Settings'!$F18+EchelleFPAparam!$M$3+EchelleFPAparam!$I$3*EchelleFPAparam!$B$6*COS(EchelleFPAparam!$AC$3)-(AV23-1024)*SIN(EchelleFPAparam!$AC$3)*EchelleFPAparam!$C$3/EchelleFPAparam!$E$3))</f>
        <v>3164.3852688702241</v>
      </c>
      <c r="DY23" s="26">
        <f>(EchelleFPAparam!$S$3/($U23+H$53)*COS((AW23-EchelleFPAparam!$AE19)*EchelleFPAparam!$C$3/EchelleFPAparam!$E$3))*(SIN('Standard Settings'!$F18)+SIN('Standard Settings'!$F18+EchelleFPAparam!$M$3+EchelleFPAparam!$I$3*EchelleFPAparam!$B$6*COS(EchelleFPAparam!$AC$3)-(AW23-1024)*SIN(EchelleFPAparam!$AC$3)*EchelleFPAparam!$C$3/EchelleFPAparam!$E$3))</f>
        <v>2997.908490391002</v>
      </c>
      <c r="DZ23" s="26">
        <f>(EchelleFPAparam!$S$3/($U23+I$53)*COS((AX23-EchelleFPAparam!$AE19)*EchelleFPAparam!$C$3/EchelleFPAparam!$E$3))*(SIN('Standard Settings'!$F18)+SIN('Standard Settings'!$F18+EchelleFPAparam!$M$3+EchelleFPAparam!$I$3*EchelleFPAparam!$B$6*COS(EchelleFPAparam!$AC$3)-(AX23-1024)*SIN(EchelleFPAparam!$AC$3)*EchelleFPAparam!$C$3/EchelleFPAparam!$E$3))</f>
        <v>2848.0513035188483</v>
      </c>
      <c r="EA23" s="26">
        <f>(EchelleFPAparam!$S$3/($U23+J$53)*COS((AY23-EchelleFPAparam!$AE19)*EchelleFPAparam!$C$3/EchelleFPAparam!$E$3))*(SIN('Standard Settings'!$F18)+SIN('Standard Settings'!$F18+EchelleFPAparam!$M$3+EchelleFPAparam!$I$3*EchelleFPAparam!$B$6*COS(EchelleFPAparam!$AC$3)-(AY23-1024)*SIN(EchelleFPAparam!$AC$3)*EchelleFPAparam!$C$3/EchelleFPAparam!$E$3))</f>
        <v>2711.5763217865206</v>
      </c>
      <c r="EB23" s="26">
        <f>(EchelleFPAparam!$S$3/($U23+K$53)*COS((AZ23-EchelleFPAparam!$AE19)*EchelleFPAparam!$C$3/EchelleFPAparam!$E$3))*(SIN('Standard Settings'!$F18)+SIN('Standard Settings'!$F18+EchelleFPAparam!$M$3+EchelleFPAparam!$I$3*EchelleFPAparam!$B$6*COS(EchelleFPAparam!$AC$3)-(AZ23-1024)*SIN(EchelleFPAparam!$AC$3)*EchelleFPAparam!$C$3/EchelleFPAparam!$E$3))</f>
        <v>2588.3228526144067</v>
      </c>
      <c r="EC23" s="26">
        <f>(EchelleFPAparam!$S$3/($U23+B$53)*COS((BA23-EchelleFPAparam!$AE19)*EchelleFPAparam!$C$3/EchelleFPAparam!$E$3))*(SIN('Standard Settings'!$F18)+SIN('Standard Settings'!$F18+EchelleFPAparam!$M$3+EchelleFPAparam!$J$3*EchelleFPAparam!$B$6*COS(EchelleFPAparam!$AC$3)-(BA23-1024)*SIN(EchelleFPAparam!$AC$3)*EchelleFPAparam!$C$3/EchelleFPAparam!$E$3))</f>
        <v>4382.1709315941707</v>
      </c>
      <c r="ED23" s="26">
        <f>(EchelleFPAparam!$S$3/($U23+C$53)*COS((BB23-EchelleFPAparam!$AE19)*EchelleFPAparam!$C$3/EchelleFPAparam!$E$3))*(SIN('Standard Settings'!$F18)+SIN('Standard Settings'!$F18+EchelleFPAparam!$M$3+EchelleFPAparam!$J$3*EchelleFPAparam!$B$6*COS(EchelleFPAparam!$AC$3)-(BB23-1024)*SIN(EchelleFPAparam!$AC$3)*EchelleFPAparam!$C$3/EchelleFPAparam!$E$3))</f>
        <v>4069.1587221945865</v>
      </c>
      <c r="EE23" s="26">
        <f>(EchelleFPAparam!$S$3/($U23+D$53)*COS((BC23-EchelleFPAparam!$AE19)*EchelleFPAparam!$C$3/EchelleFPAparam!$E$3))*(SIN('Standard Settings'!$F18)+SIN('Standard Settings'!$F18+EchelleFPAparam!$M$3+EchelleFPAparam!$J$3*EchelleFPAparam!$B$6*COS(EchelleFPAparam!$AC$3)-(BC23-1024)*SIN(EchelleFPAparam!$AC$3)*EchelleFPAparam!$C$3/EchelleFPAparam!$E$3))</f>
        <v>3798.3161658911504</v>
      </c>
      <c r="EF23" s="26">
        <f>(EchelleFPAparam!$S$3/($U23+E$53)*COS((BD23-EchelleFPAparam!$AE19)*EchelleFPAparam!$C$3/EchelleFPAparam!$E$3))*(SIN('Standard Settings'!$F18)+SIN('Standard Settings'!$F18+EchelleFPAparam!$M$3+EchelleFPAparam!$J$3*EchelleFPAparam!$B$6*COS(EchelleFPAparam!$AC$3)-(BD23-1024)*SIN(EchelleFPAparam!$AC$3)*EchelleFPAparam!$C$3/EchelleFPAparam!$E$3))</f>
        <v>3561.199664701353</v>
      </c>
      <c r="EG23" s="26">
        <f>(EchelleFPAparam!$S$3/($U23+F$53)*COS((BE23-EchelleFPAparam!$AE19)*EchelleFPAparam!$C$3/EchelleFPAparam!$E$3))*(SIN('Standard Settings'!$F18)+SIN('Standard Settings'!$F18+EchelleFPAparam!$M$3+EchelleFPAparam!$J$3*EchelleFPAparam!$B$6*COS(EchelleFPAparam!$AC$3)-(BE23-1024)*SIN(EchelleFPAparam!$AC$3)*EchelleFPAparam!$C$3/EchelleFPAparam!$E$3))</f>
        <v>3351.8935105599644</v>
      </c>
      <c r="EH23" s="26">
        <f>(EchelleFPAparam!$S$3/($U23+G$53)*COS((BF23-EchelleFPAparam!$AE19)*EchelleFPAparam!$C$3/EchelleFPAparam!$E$3))*(SIN('Standard Settings'!$F18)+SIN('Standard Settings'!$F18+EchelleFPAparam!$M$3+EchelleFPAparam!$J$3*EchelleFPAparam!$B$6*COS(EchelleFPAparam!$AC$3)-(BF23-1024)*SIN(EchelleFPAparam!$AC$3)*EchelleFPAparam!$C$3/EchelleFPAparam!$E$3))</f>
        <v>3165.7887140434</v>
      </c>
      <c r="EI23" s="26">
        <f>(EchelleFPAparam!$S$3/($U23+H$53)*COS((BG23-EchelleFPAparam!$AE19)*EchelleFPAparam!$C$3/EchelleFPAparam!$E$3))*(SIN('Standard Settings'!$F18)+SIN('Standard Settings'!$F18+EchelleFPAparam!$M$3+EchelleFPAparam!$J$3*EchelleFPAparam!$B$6*COS(EchelleFPAparam!$AC$3)-(BG23-1024)*SIN(EchelleFPAparam!$AC$3)*EchelleFPAparam!$C$3/EchelleFPAparam!$E$3))</f>
        <v>2999.2352893001371</v>
      </c>
      <c r="EJ23" s="26">
        <f>(EchelleFPAparam!$S$3/($U23+I$53)*COS((BH23-EchelleFPAparam!$AE19)*EchelleFPAparam!$C$3/EchelleFPAparam!$E$3))*(SIN('Standard Settings'!$F18)+SIN('Standard Settings'!$F18+EchelleFPAparam!$M$3+EchelleFPAparam!$J$3*EchelleFPAparam!$B$6*COS(EchelleFPAparam!$AC$3)-(BH23-1024)*SIN(EchelleFPAparam!$AC$3)*EchelleFPAparam!$C$3/EchelleFPAparam!$E$3))</f>
        <v>2849.3094353527918</v>
      </c>
      <c r="EK23" s="26">
        <f>(EchelleFPAparam!$S$3/($U23+J$53)*COS((BI23-EchelleFPAparam!$AE19)*EchelleFPAparam!$C$3/EchelleFPAparam!$E$3))*(SIN('Standard Settings'!$F18)+SIN('Standard Settings'!$F18+EchelleFPAparam!$M$3+EchelleFPAparam!$J$3*EchelleFPAparam!$B$6*COS(EchelleFPAparam!$AC$3)-(BI23-1024)*SIN(EchelleFPAparam!$AC$3)*EchelleFPAparam!$C$3/EchelleFPAparam!$E$3))</f>
        <v>2712.7724814630583</v>
      </c>
      <c r="EL23" s="26">
        <f>(EchelleFPAparam!$S$3/($U23+K$53)*COS((BJ23-EchelleFPAparam!$AE19)*EchelleFPAparam!$C$3/EchelleFPAparam!$E$3))*(SIN('Standard Settings'!$F18)+SIN('Standard Settings'!$F18+EchelleFPAparam!$M$3+EchelleFPAparam!$J$3*EchelleFPAparam!$B$6*COS(EchelleFPAparam!$AC$3)-(BJ23-1024)*SIN(EchelleFPAparam!$AC$3)*EchelleFPAparam!$C$3/EchelleFPAparam!$E$3))</f>
        <v>2589.4646413965556</v>
      </c>
      <c r="EM23" s="26">
        <f>(EchelleFPAparam!$S$3/($U23+B$53)*COS((BA23-EchelleFPAparam!$AE19)*EchelleFPAparam!$C$3/EchelleFPAparam!$E$3))*(SIN('Standard Settings'!$F18)+SIN('Standard Settings'!$F18+EchelleFPAparam!$M$3+EchelleFPAparam!$K$3*EchelleFPAparam!$B$6*COS(EchelleFPAparam!$AC$3)-(BA23-1024)*SIN(EchelleFPAparam!$AC$3)*EchelleFPAparam!$C$3/EchelleFPAparam!$E$3))</f>
        <v>4408.1415547297629</v>
      </c>
      <c r="EN23" s="26">
        <f>(EchelleFPAparam!$S$3/($U23+C$53)*COS((BB23-EchelleFPAparam!$AE19)*EchelleFPAparam!$C$3/EchelleFPAparam!$E$3))*(SIN('Standard Settings'!$F18)+SIN('Standard Settings'!$F18+EchelleFPAparam!$M$3+EchelleFPAparam!$K$3*EchelleFPAparam!$B$6*COS(EchelleFPAparam!$AC$3)-(BB23-1024)*SIN(EchelleFPAparam!$AC$3)*EchelleFPAparam!$C$3/EchelleFPAparam!$E$3))</f>
        <v>4093.2743008204939</v>
      </c>
      <c r="EO23" s="26">
        <f>(EchelleFPAparam!$S$3/($U23+D$53)*COS((BC23-EchelleFPAparam!$AE19)*EchelleFPAparam!$C$3/EchelleFPAparam!$E$3))*(SIN('Standard Settings'!$F18)+SIN('Standard Settings'!$F18+EchelleFPAparam!$M$3+EchelleFPAparam!$K$3*EchelleFPAparam!$B$6*COS(EchelleFPAparam!$AC$3)-(BC23-1024)*SIN(EchelleFPAparam!$AC$3)*EchelleFPAparam!$C$3/EchelleFPAparam!$E$3))</f>
        <v>3820.820381616797</v>
      </c>
      <c r="EP23" s="26">
        <f>(EchelleFPAparam!$S$3/($U23+E$53)*COS((BD23-EchelleFPAparam!$AE19)*EchelleFPAparam!$C$3/EchelleFPAparam!$E$3))*(SIN('Standard Settings'!$F18)+SIN('Standard Settings'!$F18+EchelleFPAparam!$M$3+EchelleFPAparam!$K$3*EchelleFPAparam!$B$6*COS(EchelleFPAparam!$AC$3)-(BD23-1024)*SIN(EchelleFPAparam!$AC$3)*EchelleFPAparam!$C$3/EchelleFPAparam!$E$3))</f>
        <v>3582.2940083901854</v>
      </c>
      <c r="EQ23" s="26">
        <f>(EchelleFPAparam!$S$3/($U23+F$53)*COS((BE23-EchelleFPAparam!$AE19)*EchelleFPAparam!$C$3/EchelleFPAparam!$E$3))*(SIN('Standard Settings'!$F18)+SIN('Standard Settings'!$F18+EchelleFPAparam!$M$3+EchelleFPAparam!$K$3*EchelleFPAparam!$B$6*COS(EchelleFPAparam!$AC$3)-(BE23-1024)*SIN(EchelleFPAparam!$AC$3)*EchelleFPAparam!$C$3/EchelleFPAparam!$E$3))</f>
        <v>3371.7439958645255</v>
      </c>
      <c r="ER23" s="26">
        <f>(EchelleFPAparam!$S$3/($U23+G$53)*COS((BF23-EchelleFPAparam!$AE19)*EchelleFPAparam!$C$3/EchelleFPAparam!$E$3))*(SIN('Standard Settings'!$F18)+SIN('Standard Settings'!$F18+EchelleFPAparam!$M$3+EchelleFPAparam!$K$3*EchelleFPAparam!$B$6*COS(EchelleFPAparam!$AC$3)-(BF23-1024)*SIN(EchelleFPAparam!$AC$3)*EchelleFPAparam!$C$3/EchelleFPAparam!$E$3))</f>
        <v>3184.5336549193194</v>
      </c>
      <c r="ES23" s="26">
        <f>(EchelleFPAparam!$S$3/($U23+H$53)*COS((BG23-EchelleFPAparam!$AE19)*EchelleFPAparam!$C$3/EchelleFPAparam!$E$3))*(SIN('Standard Settings'!$F18)+SIN('Standard Settings'!$F18+EchelleFPAparam!$M$3+EchelleFPAparam!$K$3*EchelleFPAparam!$B$6*COS(EchelleFPAparam!$AC$3)-(BG23-1024)*SIN(EchelleFPAparam!$AC$3)*EchelleFPAparam!$C$3/EchelleFPAparam!$E$3))</f>
        <v>3016.9911815260571</v>
      </c>
      <c r="ET23" s="26">
        <f>(EchelleFPAparam!$S$3/($U23+I$53)*COS((BH23-EchelleFPAparam!$AE19)*EchelleFPAparam!$C$3/EchelleFPAparam!$E$3))*(SIN('Standard Settings'!$F18)+SIN('Standard Settings'!$F18+EchelleFPAparam!$M$3+EchelleFPAparam!$K$3*EchelleFPAparam!$B$6*COS(EchelleFPAparam!$AC$3)-(BH23-1024)*SIN(EchelleFPAparam!$AC$3)*EchelleFPAparam!$C$3/EchelleFPAparam!$E$3))</f>
        <v>2866.1753531591003</v>
      </c>
      <c r="EU23" s="26">
        <f>(EchelleFPAparam!$S$3/($U23+J$53)*COS((BI23-EchelleFPAparam!$AE19)*EchelleFPAparam!$C$3/EchelleFPAparam!$E$3))*(SIN('Standard Settings'!$F18)+SIN('Standard Settings'!$F18+EchelleFPAparam!$M$3+EchelleFPAparam!$K$3*EchelleFPAparam!$B$6*COS(EchelleFPAparam!$AC$3)-(BI23-1024)*SIN(EchelleFPAparam!$AC$3)*EchelleFPAparam!$C$3/EchelleFPAparam!$E$3))</f>
        <v>2728.8495338803295</v>
      </c>
      <c r="EV23" s="26">
        <f>(EchelleFPAparam!$S$3/($U23+K$53)*COS((BJ23-EchelleFPAparam!$AE19)*EchelleFPAparam!$C$3/EchelleFPAparam!$E$3))*(SIN('Standard Settings'!$F18)+SIN('Standard Settings'!$F18+EchelleFPAparam!$M$3+EchelleFPAparam!$K$3*EchelleFPAparam!$B$6*COS(EchelleFPAparam!$AC$3)-(BJ23-1024)*SIN(EchelleFPAparam!$AC$3)*EchelleFPAparam!$C$3/EchelleFPAparam!$E$3))</f>
        <v>2604.8109187039513</v>
      </c>
      <c r="EW23" s="60">
        <f t="shared" si="40"/>
        <v>2810.2954841942751</v>
      </c>
      <c r="EX23" s="60">
        <f t="shared" si="41"/>
        <v>4093.2743008204939</v>
      </c>
      <c r="EY23" s="90">
        <v>0</v>
      </c>
      <c r="EZ23" s="90">
        <v>0</v>
      </c>
      <c r="FA23" s="95">
        <v>1000</v>
      </c>
      <c r="FB23" s="95">
        <v>1000</v>
      </c>
      <c r="FC23" s="95">
        <v>1000</v>
      </c>
      <c r="FD23" s="50">
        <v>2500</v>
      </c>
      <c r="FE23" s="50">
        <v>2000</v>
      </c>
      <c r="FF23" s="50">
        <v>5000</v>
      </c>
      <c r="FG23" s="50">
        <v>1000</v>
      </c>
      <c r="FH23" s="95">
        <f t="shared" si="27"/>
        <v>250</v>
      </c>
      <c r="FI23" s="95">
        <f t="shared" si="28"/>
        <v>250</v>
      </c>
      <c r="FJ23" s="50">
        <f t="shared" si="29"/>
        <v>625</v>
      </c>
      <c r="FK23" s="50">
        <f t="shared" si="30"/>
        <v>500</v>
      </c>
      <c r="FL23" s="50">
        <f t="shared" si="31"/>
        <v>1250</v>
      </c>
      <c r="FM23" s="50">
        <f t="shared" si="32"/>
        <v>250</v>
      </c>
      <c r="FN23" s="50">
        <v>500</v>
      </c>
      <c r="FO23" s="91">
        <f>1/(F23*EchelleFPAparam!$Q$3)</f>
        <v>-3743.6187918866417</v>
      </c>
      <c r="FP23" s="91">
        <f t="shared" si="23"/>
        <v>-38.256214729907313</v>
      </c>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2">
        <f t="shared" si="24"/>
        <v>2744.3090588454129</v>
      </c>
      <c r="JX23" s="27">
        <f t="shared" si="25"/>
        <v>326855.92443502153</v>
      </c>
      <c r="JY23" s="108">
        <f>JW23*EchelleFPAparam!$Q$3</f>
        <v>-2.6139543785502557E-2</v>
      </c>
    </row>
    <row r="24" spans="1:285" x14ac:dyDescent="0.2">
      <c r="A24" s="53">
        <f t="shared" si="35"/>
        <v>18</v>
      </c>
      <c r="B24" s="97">
        <f t="shared" si="0"/>
        <v>3301.8577112192256</v>
      </c>
      <c r="C24" s="27" t="str">
        <f>'Standard Settings'!B19</f>
        <v>L/5/7</v>
      </c>
      <c r="D24" s="27">
        <f>'Standard Settings'!H19</f>
        <v>17</v>
      </c>
      <c r="E24" s="19">
        <f t="shared" si="1"/>
        <v>1.0677143592236371E-2</v>
      </c>
      <c r="F24" s="18">
        <f>((EchelleFPAparam!$S$3/('crmcfgWLEN.txt'!$U24+F$53))*(SIN('Standard Settings'!$F19+0.0005)+SIN('Standard Settings'!$F19+0.0005+EchelleFPAparam!$M$3))-(EchelleFPAparam!$S$3/('crmcfgWLEN.txt'!$U24+F$53))*(SIN('Standard Settings'!$F19-0.0005)+SIN('Standard Settings'!$F19-0.0005+EchelleFPAparam!$M$3)))*1000*EchelleFPAparam!$O$3/180</f>
        <v>29.393300230339005</v>
      </c>
      <c r="G24" s="20" t="str">
        <f>'Standard Settings'!C19</f>
        <v>L</v>
      </c>
      <c r="H24" s="46"/>
      <c r="I24" s="59" t="s">
        <v>362</v>
      </c>
      <c r="J24" s="57"/>
      <c r="K24" s="27" t="str">
        <f>'Standard Settings'!$D19</f>
        <v>LM</v>
      </c>
      <c r="L24" s="46"/>
      <c r="M24" s="12">
        <v>0</v>
      </c>
      <c r="N24" s="12">
        <v>0</v>
      </c>
      <c r="O24" s="47" t="s">
        <v>385</v>
      </c>
      <c r="P24" s="47" t="s">
        <v>385</v>
      </c>
      <c r="Q24" s="27">
        <f>'Standard Settings'!$E19</f>
        <v>64.579650000000001</v>
      </c>
      <c r="R24" s="107">
        <f>($Q24-EchelleFPAparam!$R$3)/EchelleFPAparam!$Q$3</f>
        <v>611417.3228346461</v>
      </c>
      <c r="S24" s="21">
        <f>'Standard Settings'!$G19</f>
        <v>14</v>
      </c>
      <c r="T24" s="21">
        <f>'Standard Settings'!$I19</f>
        <v>20</v>
      </c>
      <c r="U24" s="22">
        <f t="shared" si="2"/>
        <v>13</v>
      </c>
      <c r="V24" s="22">
        <f t="shared" si="26"/>
        <v>22</v>
      </c>
      <c r="W24" s="23">
        <f>(EchelleFPAparam!$S$3/('crmcfgWLEN.txt'!$U24+B$53))*(SIN('Standard Settings'!$F19)+SIN('Standard Settings'!$F19+EchelleFPAparam!$M$3))</f>
        <v>4317.8139300559105</v>
      </c>
      <c r="X24" s="23">
        <f>(EchelleFPAparam!$S$3/('crmcfgWLEN.txt'!$U24+C$53))*(SIN('Standard Settings'!$F19)+SIN('Standard Settings'!$F19+EchelleFPAparam!$M$3))</f>
        <v>4009.398649337631</v>
      </c>
      <c r="Y24" s="23">
        <f>(EchelleFPAparam!$S$3/('crmcfgWLEN.txt'!$U24+D$53))*(SIN('Standard Settings'!$F19)+SIN('Standard Settings'!$F19+EchelleFPAparam!$M$3))</f>
        <v>3742.1054060484553</v>
      </c>
      <c r="Z24" s="23">
        <f>(EchelleFPAparam!$S$3/('crmcfgWLEN.txt'!$U24+E$53))*(SIN('Standard Settings'!$F19)+SIN('Standard Settings'!$F19+EchelleFPAparam!$M$3))</f>
        <v>3508.223818170427</v>
      </c>
      <c r="AA24" s="23">
        <f>(EchelleFPAparam!$S$3/('crmcfgWLEN.txt'!$U24+F$53))*(SIN('Standard Settings'!$F19)+SIN('Standard Settings'!$F19+EchelleFPAparam!$M$3))</f>
        <v>3301.8577112192256</v>
      </c>
      <c r="AB24" s="23">
        <f>(EchelleFPAparam!$S$3/('crmcfgWLEN.txt'!$U24+G$53))*(SIN('Standard Settings'!$F19)+SIN('Standard Settings'!$F19+EchelleFPAparam!$M$3))</f>
        <v>3118.4211717070461</v>
      </c>
      <c r="AC24" s="23">
        <f>(EchelleFPAparam!$S$3/('crmcfgWLEN.txt'!$U24+H$53))*(SIN('Standard Settings'!$F19)+SIN('Standard Settings'!$F19+EchelleFPAparam!$M$3))</f>
        <v>2954.2937416172017</v>
      </c>
      <c r="AD24" s="23">
        <f>(EchelleFPAparam!$S$3/('crmcfgWLEN.txt'!$U24+I$53))*(SIN('Standard Settings'!$F19)+SIN('Standard Settings'!$F19+EchelleFPAparam!$M$3))</f>
        <v>2806.579054536342</v>
      </c>
      <c r="AE24" s="23">
        <f>(EchelleFPAparam!$S$3/('crmcfgWLEN.txt'!$U24+J$53))*(SIN('Standard Settings'!$F19)+SIN('Standard Settings'!$F19+EchelleFPAparam!$M$3))</f>
        <v>2672.9324328917542</v>
      </c>
      <c r="AF24" s="23">
        <f>(EchelleFPAparam!$S$3/('crmcfgWLEN.txt'!$U24+K$53))*(SIN('Standard Settings'!$F19)+SIN('Standard Settings'!$F19+EchelleFPAparam!$M$3))</f>
        <v>2551.4355041239473</v>
      </c>
      <c r="AG24" s="115">
        <v>-100.1</v>
      </c>
      <c r="AH24" s="115">
        <v>-100.1</v>
      </c>
      <c r="AI24" s="115">
        <v>290.10000000000002</v>
      </c>
      <c r="AJ24" s="115">
        <v>640.1</v>
      </c>
      <c r="AK24" s="115">
        <v>950.1</v>
      </c>
      <c r="AL24" s="115">
        <v>1220.0999999999999</v>
      </c>
      <c r="AM24" s="115">
        <v>1460.1</v>
      </c>
      <c r="AN24" s="115">
        <v>1670.1</v>
      </c>
      <c r="AO24" s="115">
        <v>-100.1</v>
      </c>
      <c r="AP24" s="115">
        <v>-100.1</v>
      </c>
      <c r="AQ24" s="115">
        <v>-100.1</v>
      </c>
      <c r="AR24" s="115">
        <v>-100.1</v>
      </c>
      <c r="AS24" s="115">
        <v>300.10000000000002</v>
      </c>
      <c r="AT24" s="115">
        <v>660.1</v>
      </c>
      <c r="AU24" s="115">
        <v>970.1</v>
      </c>
      <c r="AV24" s="115">
        <v>1240.0999999999999</v>
      </c>
      <c r="AW24" s="115">
        <v>1485.1</v>
      </c>
      <c r="AX24" s="115">
        <v>1700.1</v>
      </c>
      <c r="AY24" s="115">
        <v>-100.1</v>
      </c>
      <c r="AZ24" s="115">
        <v>-100.1</v>
      </c>
      <c r="BA24" s="115">
        <v>-100.1</v>
      </c>
      <c r="BB24" s="115">
        <v>-100.1</v>
      </c>
      <c r="BC24" s="115">
        <v>320.10000000000002</v>
      </c>
      <c r="BD24" s="115">
        <v>680.1</v>
      </c>
      <c r="BE24" s="115">
        <v>990.1</v>
      </c>
      <c r="BF24" s="115">
        <v>1265.0999999999999</v>
      </c>
      <c r="BG24" s="115">
        <v>1510.1</v>
      </c>
      <c r="BH24" s="115">
        <v>1725.1</v>
      </c>
      <c r="BI24" s="115">
        <v>-100.1</v>
      </c>
      <c r="BJ24" s="115">
        <v>-100.1</v>
      </c>
      <c r="BK24" s="24">
        <f>EchelleFPAparam!$S$3/('crmcfgWLEN.txt'!$U24+B$53)*(SIN(EchelleFPAparam!$T$3-EchelleFPAparam!$M$3/2)+SIN('Standard Settings'!$F19+EchelleFPAparam!$M$3))</f>
        <v>4331.8463393689353</v>
      </c>
      <c r="BL24" s="24">
        <f>EchelleFPAparam!$S$3/('crmcfgWLEN.txt'!$U24+C$53)*(SIN(EchelleFPAparam!$T$3-EchelleFPAparam!$M$3/2)+SIN('Standard Settings'!$F19+EchelleFPAparam!$M$3))</f>
        <v>4022.4287436997251</v>
      </c>
      <c r="BM24" s="24">
        <f>EchelleFPAparam!$S$3/('crmcfgWLEN.txt'!$U24+D$53)*(SIN(EchelleFPAparam!$T$3-EchelleFPAparam!$M$3/2)+SIN('Standard Settings'!$F19+EchelleFPAparam!$M$3))</f>
        <v>3754.2668274530765</v>
      </c>
      <c r="BN24" s="24">
        <f>EchelleFPAparam!$S$3/('crmcfgWLEN.txt'!$U24+E$53)*(SIN(EchelleFPAparam!$T$3-EchelleFPAparam!$M$3/2)+SIN('Standard Settings'!$F19+EchelleFPAparam!$M$3))</f>
        <v>3519.6251507372594</v>
      </c>
      <c r="BO24" s="24">
        <f>EchelleFPAparam!$S$3/('crmcfgWLEN.txt'!$U24+F$53)*(SIN(EchelleFPAparam!$T$3-EchelleFPAparam!$M$3/2)+SIN('Standard Settings'!$F19+EchelleFPAparam!$M$3))</f>
        <v>3312.5883771644794</v>
      </c>
      <c r="BP24" s="24">
        <f>EchelleFPAparam!$S$3/('crmcfgWLEN.txt'!$U24+G$53)*(SIN(EchelleFPAparam!$T$3-EchelleFPAparam!$M$3/2)+SIN('Standard Settings'!$F19+EchelleFPAparam!$M$3))</f>
        <v>3128.5556895442305</v>
      </c>
      <c r="BQ24" s="24">
        <f>EchelleFPAparam!$S$3/('crmcfgWLEN.txt'!$U24+H$53)*(SIN(EchelleFPAparam!$T$3-EchelleFPAparam!$M$3/2)+SIN('Standard Settings'!$F19+EchelleFPAparam!$M$3))</f>
        <v>2963.8948637787448</v>
      </c>
      <c r="BR24" s="24">
        <f>EchelleFPAparam!$S$3/('crmcfgWLEN.txt'!$U24+I$53)*(SIN(EchelleFPAparam!$T$3-EchelleFPAparam!$M$3/2)+SIN('Standard Settings'!$F19+EchelleFPAparam!$M$3))</f>
        <v>2815.7001205898077</v>
      </c>
      <c r="BS24" s="24">
        <f>EchelleFPAparam!$S$3/('crmcfgWLEN.txt'!$U24+J$53)*(SIN(EchelleFPAparam!$T$3-EchelleFPAparam!$M$3/2)+SIN('Standard Settings'!$F19+EchelleFPAparam!$M$3))</f>
        <v>2681.6191624664834</v>
      </c>
      <c r="BT24" s="24">
        <f>EchelleFPAparam!$S$3/('crmcfgWLEN.txt'!$U24+K$53)*(SIN(EchelleFPAparam!$T$3-EchelleFPAparam!$M$3/2)+SIN('Standard Settings'!$F19+EchelleFPAparam!$M$3))</f>
        <v>2559.727382354371</v>
      </c>
      <c r="BU24" s="25">
        <f t="shared" si="33"/>
        <v>4208.0793011012511</v>
      </c>
      <c r="BV24" s="25">
        <f t="shared" si="3"/>
        <v>3913.7144533294627</v>
      </c>
      <c r="BW24" s="25">
        <f t="shared" si="4"/>
        <v>3658.0035754671003</v>
      </c>
      <c r="BX24" s="25">
        <f t="shared" si="5"/>
        <v>3433.780634865619</v>
      </c>
      <c r="BY24" s="25">
        <f t="shared" si="6"/>
        <v>3235.551438160654</v>
      </c>
      <c r="BZ24" s="25">
        <f t="shared" si="7"/>
        <v>3059.0322297765811</v>
      </c>
      <c r="CA24" s="25">
        <f t="shared" si="8"/>
        <v>2900.8332709323886</v>
      </c>
      <c r="CB24" s="25">
        <f t="shared" si="9"/>
        <v>2758.2368528226689</v>
      </c>
      <c r="CC24" s="25">
        <f t="shared" si="10"/>
        <v>2629.0383945749836</v>
      </c>
      <c r="CD24" s="25">
        <f t="shared" si="11"/>
        <v>2511.4306392910812</v>
      </c>
      <c r="CE24" s="25">
        <f t="shared" si="34"/>
        <v>4463.1144102589033</v>
      </c>
      <c r="CF24" s="25">
        <f t="shared" si="12"/>
        <v>4137.3552792340024</v>
      </c>
      <c r="CG24" s="25">
        <f t="shared" si="13"/>
        <v>3855.7334984653216</v>
      </c>
      <c r="CH24" s="25">
        <f t="shared" si="14"/>
        <v>3609.8719494741117</v>
      </c>
      <c r="CI24" s="25">
        <f t="shared" si="15"/>
        <v>3393.3832156319058</v>
      </c>
      <c r="CJ24" s="25">
        <f t="shared" si="16"/>
        <v>3201.3127986033987</v>
      </c>
      <c r="CK24" s="25">
        <f t="shared" si="17"/>
        <v>3029.7591940849388</v>
      </c>
      <c r="CL24" s="25">
        <f t="shared" si="18"/>
        <v>2875.6086337938459</v>
      </c>
      <c r="CM24" s="25">
        <f t="shared" si="19"/>
        <v>2736.346084149473</v>
      </c>
      <c r="CN24" s="25">
        <f t="shared" si="20"/>
        <v>2609.9181153417117</v>
      </c>
      <c r="CO24" s="26">
        <f>(EchelleFPAparam!$S$3/($U24+B$53)*COS((AG24-EchelleFPAparam!$AE20)*EchelleFPAparam!$C$3/EchelleFPAparam!$E$3))*(SIN('Standard Settings'!$F19)+SIN('Standard Settings'!$F19+EchelleFPAparam!$M$3+(EchelleFPAparam!$F$3*EchelleFPAparam!$B$6)*COS(EchelleFPAparam!$AC$3)-(AG24-1024)*SIN(EchelleFPAparam!$AC$3)*EchelleFPAparam!$C$3/EchelleFPAparam!$E$3))</f>
        <v>4270.1207890167689</v>
      </c>
      <c r="CP24" s="26">
        <f>(EchelleFPAparam!$S$3/($U24+C$53)*COS((AH24-EchelleFPAparam!$AE20)*EchelleFPAparam!$C$3/EchelleFPAparam!$E$3))*(SIN('Standard Settings'!$F19)+SIN('Standard Settings'!$F19+EchelleFPAparam!$M$3+(EchelleFPAparam!$F$3*EchelleFPAparam!$B$6)*COS(EchelleFPAparam!$AC$3)-(AH24-1024)*SIN(EchelleFPAparam!$AC$3)*EchelleFPAparam!$C$3/EchelleFPAparam!$E$3))</f>
        <v>3965.1121612298566</v>
      </c>
      <c r="CQ24" s="26">
        <f>(EchelleFPAparam!$S$3/($U24+D$53)*COS((AI24-EchelleFPAparam!$AE20)*EchelleFPAparam!$C$3/EchelleFPAparam!$E$3))*(SIN('Standard Settings'!$F19)+SIN('Standard Settings'!$F19+EchelleFPAparam!$M$3+(EchelleFPAparam!$F$3*EchelleFPAparam!$B$6)*COS(EchelleFPAparam!$AC$3)-(AI24-1024)*SIN(EchelleFPAparam!$AC$3)*EchelleFPAparam!$C$3/EchelleFPAparam!$E$3))</f>
        <v>3701.1859784628855</v>
      </c>
      <c r="CR24" s="26">
        <f>(EchelleFPAparam!$S$3/($U24+E$53)*COS((AJ24-EchelleFPAparam!$AE20)*EchelleFPAparam!$C$3/EchelleFPAparam!$E$3))*(SIN('Standard Settings'!$F19)+SIN('Standard Settings'!$F19+EchelleFPAparam!$M$3+(EchelleFPAparam!$F$3*EchelleFPAparam!$B$6)*COS(EchelleFPAparam!$AC$3)-(AJ24-1024)*SIN(EchelleFPAparam!$AC$3)*EchelleFPAparam!$C$3/EchelleFPAparam!$E$3))</f>
        <v>3470.146817347274</v>
      </c>
      <c r="CS24" s="26">
        <f>(EchelleFPAparam!$S$3/($U24+F$53)*COS((AK24-EchelleFPAparam!$AE20)*EchelleFPAparam!$C$3/EchelleFPAparam!$E$3))*(SIN('Standard Settings'!$F19)+SIN('Standard Settings'!$F19+EchelleFPAparam!$M$3+(EchelleFPAparam!$F$3*EchelleFPAparam!$B$6)*COS(EchelleFPAparam!$AC$3)-(AK24-1024)*SIN(EchelleFPAparam!$AC$3)*EchelleFPAparam!$C$3/EchelleFPAparam!$E$3))</f>
        <v>3266.2107249713749</v>
      </c>
      <c r="CT24" s="26">
        <f>(EchelleFPAparam!$S$3/($U24+G$53)*COS((AL24-EchelleFPAparam!$AE20)*EchelleFPAparam!$C$3/EchelleFPAparam!$E$3))*(SIN('Standard Settings'!$F19)+SIN('Standard Settings'!$F19+EchelleFPAparam!$M$3+(EchelleFPAparam!$F$3*EchelleFPAparam!$B$6)*COS(EchelleFPAparam!$AC$3)-(AL24-1024)*SIN(EchelleFPAparam!$AC$3)*EchelleFPAparam!$C$3/EchelleFPAparam!$E$3))</f>
        <v>3084.8767836573015</v>
      </c>
      <c r="CU24" s="26">
        <f>(EchelleFPAparam!$S$3/($U24+H$53)*COS((AM24-EchelleFPAparam!$AE20)*EchelleFPAparam!$C$3/EchelleFPAparam!$E$3))*(SIN('Standard Settings'!$F19)+SIN('Standard Settings'!$F19+EchelleFPAparam!$M$3+(EchelleFPAparam!$F$3*EchelleFPAparam!$B$6)*COS(EchelleFPAparam!$AC$3)-(AM24-1024)*SIN(EchelleFPAparam!$AC$3)*EchelleFPAparam!$C$3/EchelleFPAparam!$E$3))</f>
        <v>2922.5924074369336</v>
      </c>
      <c r="CV24" s="26">
        <f>(EchelleFPAparam!$S$3/($U24+I$53)*COS((AN24-EchelleFPAparam!$AE20)*EchelleFPAparam!$C$3/EchelleFPAparam!$E$3))*(SIN('Standard Settings'!$F19)+SIN('Standard Settings'!$F19+EchelleFPAparam!$M$3+(EchelleFPAparam!$F$3*EchelleFPAparam!$B$6)*COS(EchelleFPAparam!$AC$3)-(AN24-1024)*SIN(EchelleFPAparam!$AC$3)*EchelleFPAparam!$C$3/EchelleFPAparam!$E$3))</f>
        <v>2776.5086613457443</v>
      </c>
      <c r="CW24" s="26">
        <f>(EchelleFPAparam!$S$3/($U24+J$53)*COS((AO24-EchelleFPAparam!$AE20)*EchelleFPAparam!$C$3/EchelleFPAparam!$E$3))*(SIN('Standard Settings'!$F19)+SIN('Standard Settings'!$F19+EchelleFPAparam!$M$3+(EchelleFPAparam!$F$3*EchelleFPAparam!$B$6)*COS(EchelleFPAparam!$AC$3)-(AO24-1024)*SIN(EchelleFPAparam!$AC$3)*EchelleFPAparam!$C$3/EchelleFPAparam!$E$3))</f>
        <v>2643.4081074865712</v>
      </c>
      <c r="CX24" s="26">
        <f>(EchelleFPAparam!$S$3/($U24+K$53)*COS((AP24-EchelleFPAparam!$AE20)*EchelleFPAparam!$C$3/EchelleFPAparam!$E$3))*(SIN('Standard Settings'!$F19)+SIN('Standard Settings'!$F19+EchelleFPAparam!$M$3+(EchelleFPAparam!$F$3*EchelleFPAparam!$B$6)*COS(EchelleFPAparam!$AC$3)-(AP24-1024)*SIN(EchelleFPAparam!$AC$3)*EchelleFPAparam!$C$3/EchelleFPAparam!$E$3))</f>
        <v>2523.2531935099091</v>
      </c>
      <c r="CY24" s="26">
        <f>(EchelleFPAparam!$S$3/($U24+B$53)*COS((AG24-EchelleFPAparam!$AE20)*EchelleFPAparam!$C$3/EchelleFPAparam!$E$3))*(SIN('Standard Settings'!$F19)+SIN('Standard Settings'!$F19+EchelleFPAparam!$M$3+EchelleFPAparam!$G$3*EchelleFPAparam!$B$6*COS(EchelleFPAparam!$AC$3)-(AG24-1024)*SIN(EchelleFPAparam!$AC$3)*EchelleFPAparam!$C$3/EchelleFPAparam!$E$3))</f>
        <v>4300.0968440951501</v>
      </c>
      <c r="CZ24" s="26">
        <f>(EchelleFPAparam!$S$3/($U24+C$53)*COS((AH24-EchelleFPAparam!$AE20)*EchelleFPAparam!$C$3/EchelleFPAparam!$E$3))*(SIN('Standard Settings'!$F19)+SIN('Standard Settings'!$F19+EchelleFPAparam!$M$3+EchelleFPAparam!$G$3*EchelleFPAparam!$B$6*COS(EchelleFPAparam!$AC$3)-(AH24-1024)*SIN(EchelleFPAparam!$AC$3)*EchelleFPAparam!$C$3/EchelleFPAparam!$E$3))</f>
        <v>3992.9470695169248</v>
      </c>
      <c r="DA24" s="26">
        <f>(EchelleFPAparam!$S$3/($U24+D$53)*COS((AI24-EchelleFPAparam!$AE20)*EchelleFPAparam!$C$3/EchelleFPAparam!$E$3))*(SIN('Standard Settings'!$F19)+SIN('Standard Settings'!$F19+EchelleFPAparam!$M$3+EchelleFPAparam!$G$3*EchelleFPAparam!$B$6*COS(EchelleFPAparam!$AC$3)-(AI24-1024)*SIN(EchelleFPAparam!$AC$3)*EchelleFPAparam!$C$3/EchelleFPAparam!$E$3))</f>
        <v>3727.1623298448712</v>
      </c>
      <c r="DB24" s="26">
        <f>(EchelleFPAparam!$S$3/($U24+E$53)*COS((AJ24-EchelleFPAparam!$AE20)*EchelleFPAparam!$C$3/EchelleFPAparam!$E$3))*(SIN('Standard Settings'!$F19)+SIN('Standard Settings'!$F19+EchelleFPAparam!$M$3+EchelleFPAparam!$G$3*EchelleFPAparam!$B$6*COS(EchelleFPAparam!$AC$3)-(AJ24-1024)*SIN(EchelleFPAparam!$AC$3)*EchelleFPAparam!$C$3/EchelleFPAparam!$E$3))</f>
        <v>3494.4967633007204</v>
      </c>
      <c r="DC24" s="26">
        <f>(EchelleFPAparam!$S$3/($U24+F$53)*COS((AK24-EchelleFPAparam!$AE20)*EchelleFPAparam!$C$3/EchelleFPAparam!$E$3))*(SIN('Standard Settings'!$F19)+SIN('Standard Settings'!$F19+EchelleFPAparam!$M$3+EchelleFPAparam!$G$3*EchelleFPAparam!$B$6*COS(EchelleFPAparam!$AC$3)-(AK24-1024)*SIN(EchelleFPAparam!$AC$3)*EchelleFPAparam!$C$3/EchelleFPAparam!$E$3))</f>
        <v>3289.1255847124103</v>
      </c>
      <c r="DD24" s="26">
        <f>(EchelleFPAparam!$S$3/($U24+G$53)*COS((AL24-EchelleFPAparam!$AE20)*EchelleFPAparam!$C$3/EchelleFPAparam!$E$3))*(SIN('Standard Settings'!$F19)+SIN('Standard Settings'!$F19+EchelleFPAparam!$M$3+EchelleFPAparam!$G$3*EchelleFPAparam!$B$6*COS(EchelleFPAparam!$AC$3)-(AL24-1024)*SIN(EchelleFPAparam!$AC$3)*EchelleFPAparam!$C$3/EchelleFPAparam!$E$3))</f>
        <v>3106.5161042464624</v>
      </c>
      <c r="DE24" s="26">
        <f>(EchelleFPAparam!$S$3/($U24+H$53)*COS((AM24-EchelleFPAparam!$AE20)*EchelleFPAparam!$C$3/EchelleFPAparam!$E$3))*(SIN('Standard Settings'!$F19)+SIN('Standard Settings'!$F19+EchelleFPAparam!$M$3+EchelleFPAparam!$G$3*EchelleFPAparam!$B$6*COS(EchelleFPAparam!$AC$3)-(AM24-1024)*SIN(EchelleFPAparam!$AC$3)*EchelleFPAparam!$C$3/EchelleFPAparam!$E$3))</f>
        <v>2943.090540435991</v>
      </c>
      <c r="DF24" s="26">
        <f>(EchelleFPAparam!$S$3/($U24+I$53)*COS((AN24-EchelleFPAparam!$AE20)*EchelleFPAparam!$C$3/EchelleFPAparam!$E$3))*(SIN('Standard Settings'!$F19)+SIN('Standard Settings'!$F19+EchelleFPAparam!$M$3+EchelleFPAparam!$G$3*EchelleFPAparam!$B$6*COS(EchelleFPAparam!$AC$3)-(AN24-1024)*SIN(EchelleFPAparam!$AC$3)*EchelleFPAparam!$C$3/EchelleFPAparam!$E$3))</f>
        <v>2795.9798652992072</v>
      </c>
      <c r="DG24" s="26">
        <f>(EchelleFPAparam!$S$3/($U24+J$53)*COS((AO24-EchelleFPAparam!$AE20)*EchelleFPAparam!$C$3/EchelleFPAparam!$E$3))*(SIN('Standard Settings'!$F19)+SIN('Standard Settings'!$F19+EchelleFPAparam!$M$3+EchelleFPAparam!$G$3*EchelleFPAparam!$B$6*COS(EchelleFPAparam!$AC$3)-(AO24-1024)*SIN(EchelleFPAparam!$AC$3)*EchelleFPAparam!$C$3/EchelleFPAparam!$E$3))</f>
        <v>2661.9647130112835</v>
      </c>
      <c r="DH24" s="26">
        <f>(EchelleFPAparam!$S$3/($U24+K$53)*COS((AP24-EchelleFPAparam!$AE20)*EchelleFPAparam!$C$3/EchelleFPAparam!$E$3))*(SIN('Standard Settings'!$F19)+SIN('Standard Settings'!$F19+EchelleFPAparam!$M$3+EchelleFPAparam!$G$3*EchelleFPAparam!$B$6*COS(EchelleFPAparam!$AC$3)-(AP24-1024)*SIN(EchelleFPAparam!$AC$3)*EchelleFPAparam!$C$3/EchelleFPAparam!$E$3))</f>
        <v>2540.9663169653163</v>
      </c>
      <c r="DI24" s="26">
        <f>(EchelleFPAparam!$S$3/($U24+B$53)*COS((AQ24-EchelleFPAparam!$AE20)*EchelleFPAparam!$C$3/EchelleFPAparam!$E$3))*(SIN('Standard Settings'!$F19)+SIN('Standard Settings'!$F19+EchelleFPAparam!$M$3+EchelleFPAparam!$H$3*EchelleFPAparam!$B$6*COS(EchelleFPAparam!$AC$3)-(AQ24-1024)*SIN(EchelleFPAparam!$AC$3)*EchelleFPAparam!$C$3/EchelleFPAparam!$E$3))</f>
        <v>4302.1589914032829</v>
      </c>
      <c r="DJ24" s="26">
        <f>(EchelleFPAparam!$S$3/($U24+C$53)*COS((AR24-EchelleFPAparam!$AE20)*EchelleFPAparam!$C$3/EchelleFPAparam!$E$3))*(SIN('Standard Settings'!$F19)+SIN('Standard Settings'!$F19+EchelleFPAparam!$M$3+EchelleFPAparam!$H$3*EchelleFPAparam!$B$6*COS(EchelleFPAparam!$AC$3)-(AR24-1024)*SIN(EchelleFPAparam!$AC$3)*EchelleFPAparam!$C$3/EchelleFPAparam!$E$3))</f>
        <v>3994.8619205887621</v>
      </c>
      <c r="DK24" s="26">
        <f>(EchelleFPAparam!$S$3/($U24+D$53)*COS((AS24-EchelleFPAparam!$AE20)*EchelleFPAparam!$C$3/EchelleFPAparam!$E$3))*(SIN('Standard Settings'!$F19)+SIN('Standard Settings'!$F19+EchelleFPAparam!$M$3+EchelleFPAparam!$H$3*EchelleFPAparam!$B$6*COS(EchelleFPAparam!$AC$3)-(AS24-1024)*SIN(EchelleFPAparam!$AC$3)*EchelleFPAparam!$C$3/EchelleFPAparam!$E$3))</f>
        <v>3728.958803236766</v>
      </c>
      <c r="DL24" s="26">
        <f>(EchelleFPAparam!$S$3/($U24+E$53)*COS((AT24-EchelleFPAparam!$AE20)*EchelleFPAparam!$C$3/EchelleFPAparam!$E$3))*(SIN('Standard Settings'!$F19)+SIN('Standard Settings'!$F19+EchelleFPAparam!$M$3+EchelleFPAparam!$H$3*EchelleFPAparam!$B$6*COS(EchelleFPAparam!$AC$3)-(AT24-1024)*SIN(EchelleFPAparam!$AC$3)*EchelleFPAparam!$C$3/EchelleFPAparam!$E$3))</f>
        <v>3496.1861274369471</v>
      </c>
      <c r="DM24" s="26">
        <f>(EchelleFPAparam!$S$3/($U24+F$53)*COS((AU24-EchelleFPAparam!$AE20)*EchelleFPAparam!$C$3/EchelleFPAparam!$E$3))*(SIN('Standard Settings'!$F19)+SIN('Standard Settings'!$F19+EchelleFPAparam!$M$3+EchelleFPAparam!$H$3*EchelleFPAparam!$B$6*COS(EchelleFPAparam!$AC$3)-(AU24-1024)*SIN(EchelleFPAparam!$AC$3)*EchelleFPAparam!$C$3/EchelleFPAparam!$E$3))</f>
        <v>3290.7124869075319</v>
      </c>
      <c r="DN24" s="26">
        <f>(EchelleFPAparam!$S$3/($U24+G$53)*COS((AV24-EchelleFPAparam!$AE20)*EchelleFPAparam!$C$3/EchelleFPAparam!$E$3))*(SIN('Standard Settings'!$F19)+SIN('Standard Settings'!$F19+EchelleFPAparam!$M$3+EchelleFPAparam!$H$3*EchelleFPAparam!$B$6*COS(EchelleFPAparam!$AC$3)-(AV24-1024)*SIN(EchelleFPAparam!$AC$3)*EchelleFPAparam!$C$3/EchelleFPAparam!$E$3))</f>
        <v>3108.0122886641275</v>
      </c>
      <c r="DO24" s="26">
        <f>(EchelleFPAparam!$S$3/($U24+H$53)*COS((AW24-EchelleFPAparam!$AE20)*EchelleFPAparam!$C$3/EchelleFPAparam!$E$3))*(SIN('Standard Settings'!$F19)+SIN('Standard Settings'!$F19+EchelleFPAparam!$M$3+EchelleFPAparam!$H$3*EchelleFPAparam!$B$6*COS(EchelleFPAparam!$AC$3)-(AW24-1024)*SIN(EchelleFPAparam!$AC$3)*EchelleFPAparam!$C$3/EchelleFPAparam!$E$3))</f>
        <v>2944.5070806781682</v>
      </c>
      <c r="DP24" s="26">
        <f>(EchelleFPAparam!$S$3/($U24+I$53)*COS((AX24-EchelleFPAparam!$AE20)*EchelleFPAparam!$C$3/EchelleFPAparam!$E$3))*(SIN('Standard Settings'!$F19)+SIN('Standard Settings'!$F19+EchelleFPAparam!$M$3+EchelleFPAparam!$H$3*EchelleFPAparam!$B$6*COS(EchelleFPAparam!$AC$3)-(AX24-1024)*SIN(EchelleFPAparam!$AC$3)*EchelleFPAparam!$C$3/EchelleFPAparam!$E$3))</f>
        <v>2797.3241311545098</v>
      </c>
      <c r="DQ24" s="26">
        <f>(EchelleFPAparam!$S$3/($U24+J$53)*COS((AY24-EchelleFPAparam!$AE20)*EchelleFPAparam!$C$3/EchelleFPAparam!$E$3))*(SIN('Standard Settings'!$F19)+SIN('Standard Settings'!$F19+EchelleFPAparam!$M$3+EchelleFPAparam!$H$3*EchelleFPAparam!$B$6*COS(EchelleFPAparam!$AC$3)-(AY24-1024)*SIN(EchelleFPAparam!$AC$3)*EchelleFPAparam!$C$3/EchelleFPAparam!$E$3))</f>
        <v>2663.2412803925085</v>
      </c>
      <c r="DR24" s="26">
        <f>(EchelleFPAparam!$S$3/($U24+K$53)*COS((AZ24-EchelleFPAparam!$AE20)*EchelleFPAparam!$C$3/EchelleFPAparam!$E$3))*(SIN('Standard Settings'!$F19)+SIN('Standard Settings'!$F19+EchelleFPAparam!$M$3+EchelleFPAparam!$H$3*EchelleFPAparam!$B$6*COS(EchelleFPAparam!$AC$3)-(AZ24-1024)*SIN(EchelleFPAparam!$AC$3)*EchelleFPAparam!$C$3/EchelleFPAparam!$E$3))</f>
        <v>2542.1848585564858</v>
      </c>
      <c r="DS24" s="26">
        <f>(EchelleFPAparam!$S$3/($U24+B$53)*COS((AQ24-EchelleFPAparam!$AE20)*EchelleFPAparam!$C$3/EchelleFPAparam!$E$3))*(SIN('Standard Settings'!$F19)+SIN('Standard Settings'!$F19+EchelleFPAparam!$M$3+EchelleFPAparam!$I$3*EchelleFPAparam!$B$6*COS(EchelleFPAparam!$AC$3)-(AQ24-1024)*SIN(EchelleFPAparam!$AC$3)*EchelleFPAparam!$C$3/EchelleFPAparam!$E$3))</f>
        <v>4330.7652026290552</v>
      </c>
      <c r="DT24" s="26">
        <f>(EchelleFPAparam!$S$3/($U24+C$53)*COS((AR24-EchelleFPAparam!$AE20)*EchelleFPAparam!$C$3/EchelleFPAparam!$E$3))*(SIN('Standard Settings'!$F19)+SIN('Standard Settings'!$F19+EchelleFPAparam!$M$3+EchelleFPAparam!$I$3*EchelleFPAparam!$B$6*COS(EchelleFPAparam!$AC$3)-(AR24-1024)*SIN(EchelleFPAparam!$AC$3)*EchelleFPAparam!$C$3/EchelleFPAparam!$E$3))</f>
        <v>4021.4248310126941</v>
      </c>
      <c r="DU24" s="26">
        <f>(EchelleFPAparam!$S$3/($U24+D$53)*COS((AS24-EchelleFPAparam!$AE20)*EchelleFPAparam!$C$3/EchelleFPAparam!$E$3))*(SIN('Standard Settings'!$F19)+SIN('Standard Settings'!$F19+EchelleFPAparam!$M$3+EchelleFPAparam!$I$3*EchelleFPAparam!$B$6*COS(EchelleFPAparam!$AC$3)-(AS24-1024)*SIN(EchelleFPAparam!$AC$3)*EchelleFPAparam!$C$3/EchelleFPAparam!$E$3))</f>
        <v>3753.7477020987417</v>
      </c>
      <c r="DV24" s="26">
        <f>(EchelleFPAparam!$S$3/($U24+E$53)*COS((AT24-EchelleFPAparam!$AE20)*EchelleFPAparam!$C$3/EchelleFPAparam!$E$3))*(SIN('Standard Settings'!$F19)+SIN('Standard Settings'!$F19+EchelleFPAparam!$M$3+EchelleFPAparam!$I$3*EchelleFPAparam!$B$6*COS(EchelleFPAparam!$AC$3)-(AT24-1024)*SIN(EchelleFPAparam!$AC$3)*EchelleFPAparam!$C$3/EchelleFPAparam!$E$3))</f>
        <v>3519.4226113766222</v>
      </c>
      <c r="DW24" s="26">
        <f>(EchelleFPAparam!$S$3/($U24+F$53)*COS((AU24-EchelleFPAparam!$AE20)*EchelleFPAparam!$C$3/EchelleFPAparam!$E$3))*(SIN('Standard Settings'!$F19)+SIN('Standard Settings'!$F19+EchelleFPAparam!$M$3+EchelleFPAparam!$I$3*EchelleFPAparam!$B$6*COS(EchelleFPAparam!$AC$3)-(AU24-1024)*SIN(EchelleFPAparam!$AC$3)*EchelleFPAparam!$C$3/EchelleFPAparam!$E$3))</f>
        <v>3312.579276984432</v>
      </c>
      <c r="DX24" s="26">
        <f>(EchelleFPAparam!$S$3/($U24+G$53)*COS((AV24-EchelleFPAparam!$AE20)*EchelleFPAparam!$C$3/EchelleFPAparam!$E$3))*(SIN('Standard Settings'!$F19)+SIN('Standard Settings'!$F19+EchelleFPAparam!$M$3+EchelleFPAparam!$I$3*EchelleFPAparam!$B$6*COS(EchelleFPAparam!$AC$3)-(AV24-1024)*SIN(EchelleFPAparam!$AC$3)*EchelleFPAparam!$C$3/EchelleFPAparam!$E$3))</f>
        <v>3128.6616899616706</v>
      </c>
      <c r="DY24" s="26">
        <f>(EchelleFPAparam!$S$3/($U24+H$53)*COS((AW24-EchelleFPAparam!$AE20)*EchelleFPAparam!$C$3/EchelleFPAparam!$E$3))*(SIN('Standard Settings'!$F19)+SIN('Standard Settings'!$F19+EchelleFPAparam!$M$3+EchelleFPAparam!$I$3*EchelleFPAparam!$B$6*COS(EchelleFPAparam!$AC$3)-(AW24-1024)*SIN(EchelleFPAparam!$AC$3)*EchelleFPAparam!$C$3/EchelleFPAparam!$E$3))</f>
        <v>2964.0672895039756</v>
      </c>
      <c r="DZ24" s="26">
        <f>(EchelleFPAparam!$S$3/($U24+I$53)*COS((AX24-EchelleFPAparam!$AE20)*EchelleFPAparam!$C$3/EchelleFPAparam!$E$3))*(SIN('Standard Settings'!$F19)+SIN('Standard Settings'!$F19+EchelleFPAparam!$M$3+EchelleFPAparam!$I$3*EchelleFPAparam!$B$6*COS(EchelleFPAparam!$AC$3)-(AX24-1024)*SIN(EchelleFPAparam!$AC$3)*EchelleFPAparam!$C$3/EchelleFPAparam!$E$3))</f>
        <v>2815.904213519821</v>
      </c>
      <c r="EA24" s="26">
        <f>(EchelleFPAparam!$S$3/($U24+J$53)*COS((AY24-EchelleFPAparam!$AE20)*EchelleFPAparam!$C$3/EchelleFPAparam!$E$3))*(SIN('Standard Settings'!$F19)+SIN('Standard Settings'!$F19+EchelleFPAparam!$M$3+EchelleFPAparam!$I$3*EchelleFPAparam!$B$6*COS(EchelleFPAparam!$AC$3)-(AY24-1024)*SIN(EchelleFPAparam!$AC$3)*EchelleFPAparam!$C$3/EchelleFPAparam!$E$3))</f>
        <v>2680.9498873417961</v>
      </c>
      <c r="EB24" s="26">
        <f>(EchelleFPAparam!$S$3/($U24+K$53)*COS((AZ24-EchelleFPAparam!$AE20)*EchelleFPAparam!$C$3/EchelleFPAparam!$E$3))*(SIN('Standard Settings'!$F19)+SIN('Standard Settings'!$F19+EchelleFPAparam!$M$3+EchelleFPAparam!$I$3*EchelleFPAparam!$B$6*COS(EchelleFPAparam!$AC$3)-(AZ24-1024)*SIN(EchelleFPAparam!$AC$3)*EchelleFPAparam!$C$3/EchelleFPAparam!$E$3))</f>
        <v>2559.0885288262602</v>
      </c>
      <c r="EC24" s="26">
        <f>(EchelleFPAparam!$S$3/($U24+B$53)*COS((BA24-EchelleFPAparam!$AE20)*EchelleFPAparam!$C$3/EchelleFPAparam!$E$3))*(SIN('Standard Settings'!$F19)+SIN('Standard Settings'!$F19+EchelleFPAparam!$M$3+EchelleFPAparam!$J$3*EchelleFPAparam!$B$6*COS(EchelleFPAparam!$AC$3)-(BA24-1024)*SIN(EchelleFPAparam!$AC$3)*EchelleFPAparam!$C$3/EchelleFPAparam!$E$3))</f>
        <v>4332.7869078501317</v>
      </c>
      <c r="ED24" s="26">
        <f>(EchelleFPAparam!$S$3/($U24+C$53)*COS((BB24-EchelleFPAparam!$AE20)*EchelleFPAparam!$C$3/EchelleFPAparam!$E$3))*(SIN('Standard Settings'!$F19)+SIN('Standard Settings'!$F19+EchelleFPAparam!$M$3+EchelleFPAparam!$J$3*EchelleFPAparam!$B$6*COS(EchelleFPAparam!$AC$3)-(BB24-1024)*SIN(EchelleFPAparam!$AC$3)*EchelleFPAparam!$C$3/EchelleFPAparam!$E$3))</f>
        <v>4023.3021287179786</v>
      </c>
      <c r="EE24" s="26">
        <f>(EchelleFPAparam!$S$3/($U24+D$53)*COS((BC24-EchelleFPAparam!$AE20)*EchelleFPAparam!$C$3/EchelleFPAparam!$E$3))*(SIN('Standard Settings'!$F19)+SIN('Standard Settings'!$F19+EchelleFPAparam!$M$3+EchelleFPAparam!$J$3*EchelleFPAparam!$B$6*COS(EchelleFPAparam!$AC$3)-(BC24-1024)*SIN(EchelleFPAparam!$AC$3)*EchelleFPAparam!$C$3/EchelleFPAparam!$E$3))</f>
        <v>3755.5182464395734</v>
      </c>
      <c r="EF24" s="26">
        <f>(EchelleFPAparam!$S$3/($U24+E$53)*COS((BD24-EchelleFPAparam!$AE20)*EchelleFPAparam!$C$3/EchelleFPAparam!$E$3))*(SIN('Standard Settings'!$F19)+SIN('Standard Settings'!$F19+EchelleFPAparam!$M$3+EchelleFPAparam!$J$3*EchelleFPAparam!$B$6*COS(EchelleFPAparam!$AC$3)-(BD24-1024)*SIN(EchelleFPAparam!$AC$3)*EchelleFPAparam!$C$3/EchelleFPAparam!$E$3))</f>
        <v>3521.0786738309225</v>
      </c>
      <c r="EG24" s="26">
        <f>(EchelleFPAparam!$S$3/($U24+F$53)*COS((BE24-EchelleFPAparam!$AE20)*EchelleFPAparam!$C$3/EchelleFPAparam!$E$3))*(SIN('Standard Settings'!$F19)+SIN('Standard Settings'!$F19+EchelleFPAparam!$M$3+EchelleFPAparam!$J$3*EchelleFPAparam!$B$6*COS(EchelleFPAparam!$AC$3)-(BE24-1024)*SIN(EchelleFPAparam!$AC$3)*EchelleFPAparam!$C$3/EchelleFPAparam!$E$3))</f>
        <v>3314.1348026078281</v>
      </c>
      <c r="EH24" s="26">
        <f>(EchelleFPAparam!$S$3/($U24+G$53)*COS((BF24-EchelleFPAparam!$AE20)*EchelleFPAparam!$C$3/EchelleFPAparam!$E$3))*(SIN('Standard Settings'!$F19)+SIN('Standard Settings'!$F19+EchelleFPAparam!$M$3+EchelleFPAparam!$J$3*EchelleFPAparam!$B$6*COS(EchelleFPAparam!$AC$3)-(BF24-1024)*SIN(EchelleFPAparam!$AC$3)*EchelleFPAparam!$C$3/EchelleFPAparam!$E$3))</f>
        <v>3130.1299826992808</v>
      </c>
      <c r="EI24" s="26">
        <f>(EchelleFPAparam!$S$3/($U24+H$53)*COS((BG24-EchelleFPAparam!$AE20)*EchelleFPAparam!$C$3/EchelleFPAparam!$E$3))*(SIN('Standard Settings'!$F19)+SIN('Standard Settings'!$F19+EchelleFPAparam!$M$3+EchelleFPAparam!$J$3*EchelleFPAparam!$B$6*COS(EchelleFPAparam!$AC$3)-(BG24-1024)*SIN(EchelleFPAparam!$AC$3)*EchelleFPAparam!$C$3/EchelleFPAparam!$E$3))</f>
        <v>2965.4555548457997</v>
      </c>
      <c r="EJ24" s="26">
        <f>(EchelleFPAparam!$S$3/($U24+I$53)*COS((BH24-EchelleFPAparam!$AE20)*EchelleFPAparam!$C$3/EchelleFPAparam!$E$3))*(SIN('Standard Settings'!$F19)+SIN('Standard Settings'!$F19+EchelleFPAparam!$M$3+EchelleFPAparam!$J$3*EchelleFPAparam!$B$6*COS(EchelleFPAparam!$AC$3)-(BH24-1024)*SIN(EchelleFPAparam!$AC$3)*EchelleFPAparam!$C$3/EchelleFPAparam!$E$3))</f>
        <v>2817.2207646446</v>
      </c>
      <c r="EK24" s="26">
        <f>(EchelleFPAparam!$S$3/($U24+J$53)*COS((BI24-EchelleFPAparam!$AE20)*EchelleFPAparam!$C$3/EchelleFPAparam!$E$3))*(SIN('Standard Settings'!$F19)+SIN('Standard Settings'!$F19+EchelleFPAparam!$M$3+EchelleFPAparam!$J$3*EchelleFPAparam!$B$6*COS(EchelleFPAparam!$AC$3)-(BI24-1024)*SIN(EchelleFPAparam!$AC$3)*EchelleFPAparam!$C$3/EchelleFPAparam!$E$3))</f>
        <v>2682.2014191453195</v>
      </c>
      <c r="EL24" s="26">
        <f>(EchelleFPAparam!$S$3/($U24+K$53)*COS((BJ24-EchelleFPAparam!$AE20)*EchelleFPAparam!$C$3/EchelleFPAparam!$E$3))*(SIN('Standard Settings'!$F19)+SIN('Standard Settings'!$F19+EchelleFPAparam!$M$3+EchelleFPAparam!$J$3*EchelleFPAparam!$B$6*COS(EchelleFPAparam!$AC$3)-(BJ24-1024)*SIN(EchelleFPAparam!$AC$3)*EchelleFPAparam!$C$3/EchelleFPAparam!$E$3))</f>
        <v>2560.2831728205324</v>
      </c>
      <c r="EM24" s="26">
        <f>(EchelleFPAparam!$S$3/($U24+B$53)*COS((BA24-EchelleFPAparam!$AE20)*EchelleFPAparam!$C$3/EchelleFPAparam!$E$3))*(SIN('Standard Settings'!$F19)+SIN('Standard Settings'!$F19+EchelleFPAparam!$M$3+EchelleFPAparam!$K$3*EchelleFPAparam!$B$6*COS(EchelleFPAparam!$AC$3)-(BA24-1024)*SIN(EchelleFPAparam!$AC$3)*EchelleFPAparam!$C$3/EchelleFPAparam!$E$3))</f>
        <v>4360.0007537178071</v>
      </c>
      <c r="EN24" s="26">
        <f>(EchelleFPAparam!$S$3/($U24+C$53)*COS((BB24-EchelleFPAparam!$AE20)*EchelleFPAparam!$C$3/EchelleFPAparam!$E$3))*(SIN('Standard Settings'!$F19)+SIN('Standard Settings'!$F19+EchelleFPAparam!$M$3+EchelleFPAparam!$K$3*EchelleFPAparam!$B$6*COS(EchelleFPAparam!$AC$3)-(BB24-1024)*SIN(EchelleFPAparam!$AC$3)*EchelleFPAparam!$C$3/EchelleFPAparam!$E$3))</f>
        <v>4048.5721284522488</v>
      </c>
      <c r="EO24" s="26">
        <f>(EchelleFPAparam!$S$3/($U24+D$53)*COS((BC24-EchelleFPAparam!$AE20)*EchelleFPAparam!$C$3/EchelleFPAparam!$E$3))*(SIN('Standard Settings'!$F19)+SIN('Standard Settings'!$F19+EchelleFPAparam!$M$3+EchelleFPAparam!$K$3*EchelleFPAparam!$B$6*COS(EchelleFPAparam!$AC$3)-(BC24-1024)*SIN(EchelleFPAparam!$AC$3)*EchelleFPAparam!$C$3/EchelleFPAparam!$E$3))</f>
        <v>3779.100077531285</v>
      </c>
      <c r="EP24" s="26">
        <f>(EchelleFPAparam!$S$3/($U24+E$53)*COS((BD24-EchelleFPAparam!$AE20)*EchelleFPAparam!$C$3/EchelleFPAparam!$E$3))*(SIN('Standard Settings'!$F19)+SIN('Standard Settings'!$F19+EchelleFPAparam!$M$3+EchelleFPAparam!$K$3*EchelleFPAparam!$B$6*COS(EchelleFPAparam!$AC$3)-(BD24-1024)*SIN(EchelleFPAparam!$AC$3)*EchelleFPAparam!$C$3/EchelleFPAparam!$E$3))</f>
        <v>3543.1833868421477</v>
      </c>
      <c r="EQ24" s="26">
        <f>(EchelleFPAparam!$S$3/($U24+F$53)*COS((BE24-EchelleFPAparam!$AE20)*EchelleFPAparam!$C$3/EchelleFPAparam!$E$3))*(SIN('Standard Settings'!$F19)+SIN('Standard Settings'!$F19+EchelleFPAparam!$M$3+EchelleFPAparam!$K$3*EchelleFPAparam!$B$6*COS(EchelleFPAparam!$AC$3)-(BE24-1024)*SIN(EchelleFPAparam!$AC$3)*EchelleFPAparam!$C$3/EchelleFPAparam!$E$3))</f>
        <v>3334.9362947754557</v>
      </c>
      <c r="ER24" s="26">
        <f>(EchelleFPAparam!$S$3/($U24+G$53)*COS((BF24-EchelleFPAparam!$AE20)*EchelleFPAparam!$C$3/EchelleFPAparam!$E$3))*(SIN('Standard Settings'!$F19)+SIN('Standard Settings'!$F19+EchelleFPAparam!$M$3+EchelleFPAparam!$K$3*EchelleFPAparam!$B$6*COS(EchelleFPAparam!$AC$3)-(BF24-1024)*SIN(EchelleFPAparam!$AC$3)*EchelleFPAparam!$C$3/EchelleFPAparam!$E$3))</f>
        <v>3149.7731459904849</v>
      </c>
      <c r="ES24" s="26">
        <f>(EchelleFPAparam!$S$3/($U24+H$53)*COS((BG24-EchelleFPAparam!$AE20)*EchelleFPAparam!$C$3/EchelleFPAparam!$E$3))*(SIN('Standard Settings'!$F19)+SIN('Standard Settings'!$F19+EchelleFPAparam!$M$3+EchelleFPAparam!$K$3*EchelleFPAparam!$B$6*COS(EchelleFPAparam!$AC$3)-(BG24-1024)*SIN(EchelleFPAparam!$AC$3)*EchelleFPAparam!$C$3/EchelleFPAparam!$E$3))</f>
        <v>2984.0624285192662</v>
      </c>
      <c r="ET24" s="26">
        <f>(EchelleFPAparam!$S$3/($U24+I$53)*COS((BH24-EchelleFPAparam!$AE20)*EchelleFPAparam!$C$3/EchelleFPAparam!$E$3))*(SIN('Standard Settings'!$F19)+SIN('Standard Settings'!$F19+EchelleFPAparam!$M$3+EchelleFPAparam!$K$3*EchelleFPAparam!$B$6*COS(EchelleFPAparam!$AC$3)-(BH24-1024)*SIN(EchelleFPAparam!$AC$3)*EchelleFPAparam!$C$3/EchelleFPAparam!$E$3))</f>
        <v>2834.8951374156195</v>
      </c>
      <c r="EU24" s="26">
        <f>(EchelleFPAparam!$S$3/($U24+J$53)*COS((BI24-EchelleFPAparam!$AE20)*EchelleFPAparam!$C$3/EchelleFPAparam!$E$3))*(SIN('Standard Settings'!$F19)+SIN('Standard Settings'!$F19+EchelleFPAparam!$M$3+EchelleFPAparam!$K$3*EchelleFPAparam!$B$6*COS(EchelleFPAparam!$AC$3)-(BI24-1024)*SIN(EchelleFPAparam!$AC$3)*EchelleFPAparam!$C$3/EchelleFPAparam!$E$3))</f>
        <v>2699.0480856348327</v>
      </c>
      <c r="EV24" s="26">
        <f>(EchelleFPAparam!$S$3/($U24+K$53)*COS((BJ24-EchelleFPAparam!$AE20)*EchelleFPAparam!$C$3/EchelleFPAparam!$E$3))*(SIN('Standard Settings'!$F19)+SIN('Standard Settings'!$F19+EchelleFPAparam!$M$3+EchelleFPAparam!$K$3*EchelleFPAparam!$B$6*COS(EchelleFPAparam!$AC$3)-(BJ24-1024)*SIN(EchelleFPAparam!$AC$3)*EchelleFPAparam!$C$3/EchelleFPAparam!$E$3))</f>
        <v>2576.3640817423407</v>
      </c>
      <c r="EW24" s="60">
        <f t="shared" si="40"/>
        <v>2776.5086613457443</v>
      </c>
      <c r="EX24" s="60">
        <f t="shared" si="41"/>
        <v>4048.5721284522488</v>
      </c>
      <c r="EY24" s="90">
        <v>0</v>
      </c>
      <c r="EZ24" s="90">
        <v>0</v>
      </c>
      <c r="FA24" s="95">
        <v>1000</v>
      </c>
      <c r="FB24" s="95">
        <v>1000</v>
      </c>
      <c r="FC24" s="95">
        <v>1000</v>
      </c>
      <c r="FD24" s="50">
        <v>2500</v>
      </c>
      <c r="FE24" s="50">
        <v>2000</v>
      </c>
      <c r="FF24" s="50">
        <v>5000</v>
      </c>
      <c r="FG24" s="50">
        <v>1000</v>
      </c>
      <c r="FH24" s="95">
        <f t="shared" si="27"/>
        <v>250</v>
      </c>
      <c r="FI24" s="95">
        <f t="shared" si="28"/>
        <v>250</v>
      </c>
      <c r="FJ24" s="50">
        <f t="shared" si="29"/>
        <v>625</v>
      </c>
      <c r="FK24" s="50">
        <f t="shared" si="30"/>
        <v>500</v>
      </c>
      <c r="FL24" s="50">
        <f t="shared" si="31"/>
        <v>1250</v>
      </c>
      <c r="FM24" s="50">
        <f t="shared" si="32"/>
        <v>250</v>
      </c>
      <c r="FN24" s="50">
        <v>500</v>
      </c>
      <c r="FO24" s="91">
        <f>1/(F24*EchelleFPAparam!$Q$3)</f>
        <v>-3571.796151425528</v>
      </c>
      <c r="FP24" s="91">
        <f t="shared" si="23"/>
        <v>-38.136580390967609</v>
      </c>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2">
        <f t="shared" si="24"/>
        <v>2752.9179481777915</v>
      </c>
      <c r="JX24" s="27">
        <f t="shared" si="25"/>
        <v>309245.41593878088</v>
      </c>
      <c r="JY24" s="108">
        <f>JW24*EchelleFPAparam!$Q$3</f>
        <v>-2.6221543456393461E-2</v>
      </c>
    </row>
    <row r="25" spans="1:285" x14ac:dyDescent="0.2">
      <c r="A25" s="53">
        <f t="shared" si="35"/>
        <v>19</v>
      </c>
      <c r="B25" s="97">
        <f t="shared" si="0"/>
        <v>3261.7710515970539</v>
      </c>
      <c r="C25" s="27" t="str">
        <f>'Standard Settings'!B20</f>
        <v>L/6/7</v>
      </c>
      <c r="D25" s="27">
        <f>'Standard Settings'!H20</f>
        <v>17</v>
      </c>
      <c r="E25" s="19">
        <f t="shared" si="1"/>
        <v>1.1129457319142944E-2</v>
      </c>
      <c r="F25" s="18">
        <f>((EchelleFPAparam!$S$3/('crmcfgWLEN.txt'!$U25+F$53))*(SIN('Standard Settings'!$F20+0.0005)+SIN('Standard Settings'!$F20+0.0005+EchelleFPAparam!$M$3))-(EchelleFPAparam!$S$3/('crmcfgWLEN.txt'!$U25+F$53))*(SIN('Standard Settings'!$F20-0.0005)+SIN('Standard Settings'!$F20-0.0005+EchelleFPAparam!$M$3)))*1000*EchelleFPAparam!$O$3/180</f>
        <v>30.726457448247064</v>
      </c>
      <c r="G25" s="20" t="str">
        <f>'Standard Settings'!C20</f>
        <v>L</v>
      </c>
      <c r="H25" s="46"/>
      <c r="I25" s="59" t="s">
        <v>362</v>
      </c>
      <c r="J25" s="57"/>
      <c r="K25" s="27" t="str">
        <f>'Standard Settings'!$D20</f>
        <v>LM</v>
      </c>
      <c r="L25" s="46"/>
      <c r="M25" s="12">
        <v>0</v>
      </c>
      <c r="N25" s="12">
        <v>0</v>
      </c>
      <c r="O25" s="47" t="s">
        <v>385</v>
      </c>
      <c r="P25" s="47" t="s">
        <v>385</v>
      </c>
      <c r="Q25" s="27">
        <f>'Standard Settings'!$E20</f>
        <v>63.24615</v>
      </c>
      <c r="R25" s="107">
        <f>($Q25-EchelleFPAparam!$R$3)/EchelleFPAparam!$Q$3</f>
        <v>751417.32283464621</v>
      </c>
      <c r="S25" s="21">
        <f>'Standard Settings'!$G20</f>
        <v>14</v>
      </c>
      <c r="T25" s="21">
        <f>'Standard Settings'!$I20</f>
        <v>20</v>
      </c>
      <c r="U25" s="22">
        <f t="shared" si="2"/>
        <v>13</v>
      </c>
      <c r="V25" s="22">
        <f t="shared" si="26"/>
        <v>22</v>
      </c>
      <c r="W25" s="23">
        <f>(EchelleFPAparam!$S$3/('crmcfgWLEN.txt'!$U25+B$53))*(SIN('Standard Settings'!$F20)+SIN('Standard Settings'!$F20+EchelleFPAparam!$M$3))</f>
        <v>4265.3929136269162</v>
      </c>
      <c r="X25" s="23">
        <f>(EchelleFPAparam!$S$3/('crmcfgWLEN.txt'!$U25+C$53))*(SIN('Standard Settings'!$F20)+SIN('Standard Settings'!$F20+EchelleFPAparam!$M$3))</f>
        <v>3960.7219912249939</v>
      </c>
      <c r="Y25" s="23">
        <f>(EchelleFPAparam!$S$3/('crmcfgWLEN.txt'!$U25+D$53))*(SIN('Standard Settings'!$F20)+SIN('Standard Settings'!$F20+EchelleFPAparam!$M$3))</f>
        <v>3696.6738584766604</v>
      </c>
      <c r="Z25" s="23">
        <f>(EchelleFPAparam!$S$3/('crmcfgWLEN.txt'!$U25+E$53))*(SIN('Standard Settings'!$F20)+SIN('Standard Settings'!$F20+EchelleFPAparam!$M$3))</f>
        <v>3465.6317423218698</v>
      </c>
      <c r="AA25" s="23">
        <f>(EchelleFPAparam!$S$3/('crmcfgWLEN.txt'!$U25+F$53))*(SIN('Standard Settings'!$F20)+SIN('Standard Settings'!$F20+EchelleFPAparam!$M$3))</f>
        <v>3261.7710515970539</v>
      </c>
      <c r="AB25" s="23">
        <f>(EchelleFPAparam!$S$3/('crmcfgWLEN.txt'!$U25+G$53))*(SIN('Standard Settings'!$F20)+SIN('Standard Settings'!$F20+EchelleFPAparam!$M$3))</f>
        <v>3080.5615487305508</v>
      </c>
      <c r="AC25" s="23">
        <f>(EchelleFPAparam!$S$3/('crmcfgWLEN.txt'!$U25+H$53))*(SIN('Standard Settings'!$F20)+SIN('Standard Settings'!$F20+EchelleFPAparam!$M$3))</f>
        <v>2918.4267303763113</v>
      </c>
      <c r="AD25" s="23">
        <f>(EchelleFPAparam!$S$3/('crmcfgWLEN.txt'!$U25+I$53))*(SIN('Standard Settings'!$F20)+SIN('Standard Settings'!$F20+EchelleFPAparam!$M$3))</f>
        <v>2772.5053938574956</v>
      </c>
      <c r="AE25" s="23">
        <f>(EchelleFPAparam!$S$3/('crmcfgWLEN.txt'!$U25+J$53))*(SIN('Standard Settings'!$F20)+SIN('Standard Settings'!$F20+EchelleFPAparam!$M$3))</f>
        <v>2640.4813274833291</v>
      </c>
      <c r="AF25" s="23">
        <f>(EchelleFPAparam!$S$3/('crmcfgWLEN.txt'!$U25+K$53))*(SIN('Standard Settings'!$F20)+SIN('Standard Settings'!$F20+EchelleFPAparam!$M$3))</f>
        <v>2520.4594489613601</v>
      </c>
      <c r="AG25" s="115">
        <v>-100.1</v>
      </c>
      <c r="AH25" s="115">
        <v>-100.1</v>
      </c>
      <c r="AI25" s="115">
        <v>290.10000000000002</v>
      </c>
      <c r="AJ25" s="115">
        <v>640.1</v>
      </c>
      <c r="AK25" s="115">
        <v>950.1</v>
      </c>
      <c r="AL25" s="115">
        <v>1220.0999999999999</v>
      </c>
      <c r="AM25" s="115">
        <v>1460.1</v>
      </c>
      <c r="AN25" s="115">
        <v>1670.1</v>
      </c>
      <c r="AO25" s="115">
        <v>-100.1</v>
      </c>
      <c r="AP25" s="115">
        <v>-100.1</v>
      </c>
      <c r="AQ25" s="115">
        <v>-100.1</v>
      </c>
      <c r="AR25" s="115">
        <v>-100.1</v>
      </c>
      <c r="AS25" s="115">
        <v>300.10000000000002</v>
      </c>
      <c r="AT25" s="115">
        <v>660.1</v>
      </c>
      <c r="AU25" s="115">
        <v>970.1</v>
      </c>
      <c r="AV25" s="115">
        <v>1240.0999999999999</v>
      </c>
      <c r="AW25" s="115">
        <v>1485.1</v>
      </c>
      <c r="AX25" s="115">
        <v>1700.1</v>
      </c>
      <c r="AY25" s="115">
        <v>-100.1</v>
      </c>
      <c r="AZ25" s="115">
        <v>-100.1</v>
      </c>
      <c r="BA25" s="115">
        <v>-100.1</v>
      </c>
      <c r="BB25" s="115">
        <v>-100.1</v>
      </c>
      <c r="BC25" s="115">
        <v>320.10000000000002</v>
      </c>
      <c r="BD25" s="115">
        <v>680.1</v>
      </c>
      <c r="BE25" s="115">
        <v>990.1</v>
      </c>
      <c r="BF25" s="115">
        <v>1265.0999999999999</v>
      </c>
      <c r="BG25" s="115">
        <v>1510.1</v>
      </c>
      <c r="BH25" s="115">
        <v>1725.1</v>
      </c>
      <c r="BI25" s="115">
        <v>-100.1</v>
      </c>
      <c r="BJ25" s="115">
        <v>-100.1</v>
      </c>
      <c r="BK25" s="24">
        <f>EchelleFPAparam!$S$3/('crmcfgWLEN.txt'!$U25+B$53)*(SIN(EchelleFPAparam!$T$3-EchelleFPAparam!$M$3/2)+SIN('Standard Settings'!$F20+EchelleFPAparam!$M$3))</f>
        <v>4304.2377276320476</v>
      </c>
      <c r="BL25" s="24">
        <f>EchelleFPAparam!$S$3/('crmcfgWLEN.txt'!$U25+C$53)*(SIN(EchelleFPAparam!$T$3-EchelleFPAparam!$M$3/2)+SIN('Standard Settings'!$F20+EchelleFPAparam!$M$3))</f>
        <v>3996.7921756583296</v>
      </c>
      <c r="BM25" s="24">
        <f>EchelleFPAparam!$S$3/('crmcfgWLEN.txt'!$U25+D$53)*(SIN(EchelleFPAparam!$T$3-EchelleFPAparam!$M$3/2)+SIN('Standard Settings'!$F20+EchelleFPAparam!$M$3))</f>
        <v>3730.339363947774</v>
      </c>
      <c r="BN25" s="24">
        <f>EchelleFPAparam!$S$3/('crmcfgWLEN.txt'!$U25+E$53)*(SIN(EchelleFPAparam!$T$3-EchelleFPAparam!$M$3/2)+SIN('Standard Settings'!$F20+EchelleFPAparam!$M$3))</f>
        <v>3497.1931537010387</v>
      </c>
      <c r="BO25" s="24">
        <f>EchelleFPAparam!$S$3/('crmcfgWLEN.txt'!$U25+F$53)*(SIN(EchelleFPAparam!$T$3-EchelleFPAparam!$M$3/2)+SIN('Standard Settings'!$F20+EchelleFPAparam!$M$3))</f>
        <v>3291.4759093656835</v>
      </c>
      <c r="BP25" s="24">
        <f>EchelleFPAparam!$S$3/('crmcfgWLEN.txt'!$U25+G$53)*(SIN(EchelleFPAparam!$T$3-EchelleFPAparam!$M$3/2)+SIN('Standard Settings'!$F20+EchelleFPAparam!$M$3))</f>
        <v>3108.6161366231454</v>
      </c>
      <c r="BQ25" s="24">
        <f>EchelleFPAparam!$S$3/('crmcfgWLEN.txt'!$U25+H$53)*(SIN(EchelleFPAparam!$T$3-EchelleFPAparam!$M$3/2)+SIN('Standard Settings'!$F20+EchelleFPAparam!$M$3))</f>
        <v>2945.0047610114007</v>
      </c>
      <c r="BR25" s="24">
        <f>EchelleFPAparam!$S$3/('crmcfgWLEN.txt'!$U25+I$53)*(SIN(EchelleFPAparam!$T$3-EchelleFPAparam!$M$3/2)+SIN('Standard Settings'!$F20+EchelleFPAparam!$M$3))</f>
        <v>2797.7545229608309</v>
      </c>
      <c r="BS25" s="24">
        <f>EchelleFPAparam!$S$3/('crmcfgWLEN.txt'!$U25+J$53)*(SIN(EchelleFPAparam!$T$3-EchelleFPAparam!$M$3/2)+SIN('Standard Settings'!$F20+EchelleFPAparam!$M$3))</f>
        <v>2664.5281171055531</v>
      </c>
      <c r="BT25" s="24">
        <f>EchelleFPAparam!$S$3/('crmcfgWLEN.txt'!$U25+K$53)*(SIN(EchelleFPAparam!$T$3-EchelleFPAparam!$M$3/2)+SIN('Standard Settings'!$F20+EchelleFPAparam!$M$3))</f>
        <v>2543.4132026916645</v>
      </c>
      <c r="BU25" s="25">
        <f t="shared" si="33"/>
        <v>4181.2595068425608</v>
      </c>
      <c r="BV25" s="25">
        <f t="shared" si="3"/>
        <v>3888.7707655054019</v>
      </c>
      <c r="BW25" s="25">
        <f t="shared" si="4"/>
        <v>3634.6896366670617</v>
      </c>
      <c r="BX25" s="25">
        <f t="shared" si="5"/>
        <v>3411.8957597083304</v>
      </c>
      <c r="BY25" s="25">
        <f t="shared" si="6"/>
        <v>3214.9299579850863</v>
      </c>
      <c r="BZ25" s="25">
        <f t="shared" si="7"/>
        <v>3039.5357780315198</v>
      </c>
      <c r="CA25" s="25">
        <f t="shared" si="8"/>
        <v>2882.3450852452006</v>
      </c>
      <c r="CB25" s="25">
        <f t="shared" si="9"/>
        <v>2740.6574918799975</v>
      </c>
      <c r="CC25" s="25">
        <f t="shared" si="10"/>
        <v>2612.2824677505423</v>
      </c>
      <c r="CD25" s="25">
        <f t="shared" si="11"/>
        <v>2495.4242743389918</v>
      </c>
      <c r="CE25" s="25">
        <f t="shared" si="34"/>
        <v>4434.6691739239277</v>
      </c>
      <c r="CF25" s="25">
        <f t="shared" si="12"/>
        <v>4110.9862378199959</v>
      </c>
      <c r="CG25" s="25">
        <f t="shared" si="13"/>
        <v>3831.1593467571729</v>
      </c>
      <c r="CH25" s="25">
        <f t="shared" si="14"/>
        <v>3586.8647730267062</v>
      </c>
      <c r="CI25" s="25">
        <f t="shared" si="15"/>
        <v>3371.7558095941149</v>
      </c>
      <c r="CJ25" s="25">
        <f t="shared" si="16"/>
        <v>3180.9095351492651</v>
      </c>
      <c r="CK25" s="25">
        <f t="shared" si="17"/>
        <v>3010.4493112560981</v>
      </c>
      <c r="CL25" s="25">
        <f t="shared" si="18"/>
        <v>2857.2812149387205</v>
      </c>
      <c r="CM25" s="25">
        <f t="shared" si="19"/>
        <v>2718.9062419444422</v>
      </c>
      <c r="CN25" s="25">
        <f t="shared" si="20"/>
        <v>2593.2840498032656</v>
      </c>
      <c r="CO25" s="26">
        <f>(EchelleFPAparam!$S$3/($U25+B$53)*COS((AG25-EchelleFPAparam!$AE21)*EchelleFPAparam!$C$3/EchelleFPAparam!$E$3))*(SIN('Standard Settings'!$F20)+SIN('Standard Settings'!$F20+EchelleFPAparam!$M$3+(EchelleFPAparam!$F$3*EchelleFPAparam!$B$6)*COS(EchelleFPAparam!$AC$3)-(AG25-1024)*SIN(EchelleFPAparam!$AC$3)*EchelleFPAparam!$C$3/EchelleFPAparam!$E$3))</f>
        <v>4215.8133591486967</v>
      </c>
      <c r="CP25" s="26">
        <f>(EchelleFPAparam!$S$3/($U25+C$53)*COS((AH25-EchelleFPAparam!$AE21)*EchelleFPAparam!$C$3/EchelleFPAparam!$E$3))*(SIN('Standard Settings'!$F20)+SIN('Standard Settings'!$F20+EchelleFPAparam!$M$3+(EchelleFPAparam!$F$3*EchelleFPAparam!$B$6)*COS(EchelleFPAparam!$AC$3)-(AH25-1024)*SIN(EchelleFPAparam!$AC$3)*EchelleFPAparam!$C$3/EchelleFPAparam!$E$3))</f>
        <v>3914.6838334952181</v>
      </c>
      <c r="CQ25" s="26">
        <f>(EchelleFPAparam!$S$3/($U25+D$53)*COS((AI25-EchelleFPAparam!$AE21)*EchelleFPAparam!$C$3/EchelleFPAparam!$E$3))*(SIN('Standard Settings'!$F20)+SIN('Standard Settings'!$F20+EchelleFPAparam!$M$3+(EchelleFPAparam!$F$3*EchelleFPAparam!$B$6)*COS(EchelleFPAparam!$AC$3)-(AI25-1024)*SIN(EchelleFPAparam!$AC$3)*EchelleFPAparam!$C$3/EchelleFPAparam!$E$3))</f>
        <v>3654.1204172037833</v>
      </c>
      <c r="CR25" s="26">
        <f>(EchelleFPAparam!$S$3/($U25+E$53)*COS((AJ25-EchelleFPAparam!$AE21)*EchelleFPAparam!$C$3/EchelleFPAparam!$E$3))*(SIN('Standard Settings'!$F20)+SIN('Standard Settings'!$F20+EchelleFPAparam!$M$3+(EchelleFPAparam!$F$3*EchelleFPAparam!$B$6)*COS(EchelleFPAparam!$AC$3)-(AJ25-1024)*SIN(EchelleFPAparam!$AC$3)*EchelleFPAparam!$C$3/EchelleFPAparam!$E$3))</f>
        <v>3426.0244027554072</v>
      </c>
      <c r="CS25" s="26">
        <f>(EchelleFPAparam!$S$3/($U25+F$53)*COS((AK25-EchelleFPAparam!$AE21)*EchelleFPAparam!$C$3/EchelleFPAparam!$E$3))*(SIN('Standard Settings'!$F20)+SIN('Standard Settings'!$F20+EchelleFPAparam!$M$3+(EchelleFPAparam!$F$3*EchelleFPAparam!$B$6)*COS(EchelleFPAparam!$AC$3)-(AK25-1024)*SIN(EchelleFPAparam!$AC$3)*EchelleFPAparam!$C$3/EchelleFPAparam!$E$3))</f>
        <v>3224.6856404067375</v>
      </c>
      <c r="CT25" s="26">
        <f>(EchelleFPAparam!$S$3/($U25+G$53)*COS((AL25-EchelleFPAparam!$AE21)*EchelleFPAparam!$C$3/EchelleFPAparam!$E$3))*(SIN('Standard Settings'!$F20)+SIN('Standard Settings'!$F20+EchelleFPAparam!$M$3+(EchelleFPAparam!$F$3*EchelleFPAparam!$B$6)*COS(EchelleFPAparam!$AC$3)-(AL25-1024)*SIN(EchelleFPAparam!$AC$3)*EchelleFPAparam!$C$3/EchelleFPAparam!$E$3))</f>
        <v>3045.6606415682763</v>
      </c>
      <c r="CU25" s="26">
        <f>(EchelleFPAparam!$S$3/($U25+H$53)*COS((AM25-EchelleFPAparam!$AE21)*EchelleFPAparam!$C$3/EchelleFPAparam!$E$3))*(SIN('Standard Settings'!$F20)+SIN('Standard Settings'!$F20+EchelleFPAparam!$M$3+(EchelleFPAparam!$F$3*EchelleFPAparam!$B$6)*COS(EchelleFPAparam!$AC$3)-(AM25-1024)*SIN(EchelleFPAparam!$AC$3)*EchelleFPAparam!$C$3/EchelleFPAparam!$E$3))</f>
        <v>2885.4422738139156</v>
      </c>
      <c r="CV25" s="26">
        <f>(EchelleFPAparam!$S$3/($U25+I$53)*COS((AN25-EchelleFPAparam!$AE21)*EchelleFPAparam!$C$3/EchelleFPAparam!$E$3))*(SIN('Standard Settings'!$F20)+SIN('Standard Settings'!$F20+EchelleFPAparam!$M$3+(EchelleFPAparam!$F$3*EchelleFPAparam!$B$6)*COS(EchelleFPAparam!$AC$3)-(AN25-1024)*SIN(EchelleFPAparam!$AC$3)*EchelleFPAparam!$C$3/EchelleFPAparam!$E$3))</f>
        <v>2741.2179341434316</v>
      </c>
      <c r="CW25" s="26">
        <f>(EchelleFPAparam!$S$3/($U25+J$53)*COS((AO25-EchelleFPAparam!$AE21)*EchelleFPAparam!$C$3/EchelleFPAparam!$E$3))*(SIN('Standard Settings'!$F20)+SIN('Standard Settings'!$F20+EchelleFPAparam!$M$3+(EchelleFPAparam!$F$3*EchelleFPAparam!$B$6)*COS(EchelleFPAparam!$AC$3)-(AO25-1024)*SIN(EchelleFPAparam!$AC$3)*EchelleFPAparam!$C$3/EchelleFPAparam!$E$3))</f>
        <v>2609.7892223301455</v>
      </c>
      <c r="CX25" s="26">
        <f>(EchelleFPAparam!$S$3/($U25+K$53)*COS((AP25-EchelleFPAparam!$AE21)*EchelleFPAparam!$C$3/EchelleFPAparam!$E$3))*(SIN('Standard Settings'!$F20)+SIN('Standard Settings'!$F20+EchelleFPAparam!$M$3+(EchelleFPAparam!$F$3*EchelleFPAparam!$B$6)*COS(EchelleFPAparam!$AC$3)-(AP25-1024)*SIN(EchelleFPAparam!$AC$3)*EchelleFPAparam!$C$3/EchelleFPAparam!$E$3))</f>
        <v>2491.1624394969576</v>
      </c>
      <c r="CY25" s="26">
        <f>(EchelleFPAparam!$S$3/($U25+B$53)*COS((AG25-EchelleFPAparam!$AE21)*EchelleFPAparam!$C$3/EchelleFPAparam!$E$3))*(SIN('Standard Settings'!$F20)+SIN('Standard Settings'!$F20+EchelleFPAparam!$M$3+EchelleFPAparam!$G$3*EchelleFPAparam!$B$6*COS(EchelleFPAparam!$AC$3)-(AG25-1024)*SIN(EchelleFPAparam!$AC$3)*EchelleFPAparam!$C$3/EchelleFPAparam!$E$3))</f>
        <v>4246.982036439992</v>
      </c>
      <c r="CZ25" s="26">
        <f>(EchelleFPAparam!$S$3/($U25+C$53)*COS((AH25-EchelleFPAparam!$AE21)*EchelleFPAparam!$C$3/EchelleFPAparam!$E$3))*(SIN('Standard Settings'!$F20)+SIN('Standard Settings'!$F20+EchelleFPAparam!$M$3+EchelleFPAparam!$G$3*EchelleFPAparam!$B$6*COS(EchelleFPAparam!$AC$3)-(AH25-1024)*SIN(EchelleFPAparam!$AC$3)*EchelleFPAparam!$C$3/EchelleFPAparam!$E$3))</f>
        <v>3943.626176694278</v>
      </c>
      <c r="DA25" s="26">
        <f>(EchelleFPAparam!$S$3/($U25+D$53)*COS((AI25-EchelleFPAparam!$AE21)*EchelleFPAparam!$C$3/EchelleFPAparam!$E$3))*(SIN('Standard Settings'!$F20)+SIN('Standard Settings'!$F20+EchelleFPAparam!$M$3+EchelleFPAparam!$G$3*EchelleFPAparam!$B$6*COS(EchelleFPAparam!$AC$3)-(AI25-1024)*SIN(EchelleFPAparam!$AC$3)*EchelleFPAparam!$C$3/EchelleFPAparam!$E$3))</f>
        <v>3681.1305253715059</v>
      </c>
      <c r="DB25" s="26">
        <f>(EchelleFPAparam!$S$3/($U25+E$53)*COS((AJ25-EchelleFPAparam!$AE21)*EchelleFPAparam!$C$3/EchelleFPAparam!$E$3))*(SIN('Standard Settings'!$F20)+SIN('Standard Settings'!$F20+EchelleFPAparam!$M$3+EchelleFPAparam!$G$3*EchelleFPAparam!$B$6*COS(EchelleFPAparam!$AC$3)-(AJ25-1024)*SIN(EchelleFPAparam!$AC$3)*EchelleFPAparam!$C$3/EchelleFPAparam!$E$3))</f>
        <v>3451.343604768349</v>
      </c>
      <c r="DC25" s="26">
        <f>(EchelleFPAparam!$S$3/($U25+F$53)*COS((AK25-EchelleFPAparam!$AE21)*EchelleFPAparam!$C$3/EchelleFPAparam!$E$3))*(SIN('Standard Settings'!$F20)+SIN('Standard Settings'!$F20+EchelleFPAparam!$M$3+EchelleFPAparam!$G$3*EchelleFPAparam!$B$6*COS(EchelleFPAparam!$AC$3)-(AK25-1024)*SIN(EchelleFPAparam!$AC$3)*EchelleFPAparam!$C$3/EchelleFPAparam!$E$3))</f>
        <v>3248.5128188402027</v>
      </c>
      <c r="DD25" s="26">
        <f>(EchelleFPAparam!$S$3/($U25+G$53)*COS((AL25-EchelleFPAparam!$AE21)*EchelleFPAparam!$C$3/EchelleFPAparam!$E$3))*(SIN('Standard Settings'!$F20)+SIN('Standard Settings'!$F20+EchelleFPAparam!$M$3+EchelleFPAparam!$G$3*EchelleFPAparam!$B$6*COS(EchelleFPAparam!$AC$3)-(AL25-1024)*SIN(EchelleFPAparam!$AC$3)*EchelleFPAparam!$C$3/EchelleFPAparam!$E$3))</f>
        <v>3068.1616508236993</v>
      </c>
      <c r="DE25" s="26">
        <f>(EchelleFPAparam!$S$3/($U25+H$53)*COS((AM25-EchelleFPAparam!$AE21)*EchelleFPAparam!$C$3/EchelleFPAparam!$E$3))*(SIN('Standard Settings'!$F20)+SIN('Standard Settings'!$F20+EchelleFPAparam!$M$3+EchelleFPAparam!$G$3*EchelleFPAparam!$B$6*COS(EchelleFPAparam!$AC$3)-(AM25-1024)*SIN(EchelleFPAparam!$AC$3)*EchelleFPAparam!$C$3/EchelleFPAparam!$E$3))</f>
        <v>2906.7567821251973</v>
      </c>
      <c r="DF25" s="26">
        <f>(EchelleFPAparam!$S$3/($U25+I$53)*COS((AN25-EchelleFPAparam!$AE21)*EchelleFPAparam!$C$3/EchelleFPAparam!$E$3))*(SIN('Standard Settings'!$F20)+SIN('Standard Settings'!$F20+EchelleFPAparam!$M$3+EchelleFPAparam!$G$3*EchelleFPAparam!$B$6*COS(EchelleFPAparam!$AC$3)-(AN25-1024)*SIN(EchelleFPAparam!$AC$3)*EchelleFPAparam!$C$3/EchelleFPAparam!$E$3))</f>
        <v>2761.4647216008498</v>
      </c>
      <c r="DG25" s="26">
        <f>(EchelleFPAparam!$S$3/($U25+J$53)*COS((AO25-EchelleFPAparam!$AE21)*EchelleFPAparam!$C$3/EchelleFPAparam!$E$3))*(SIN('Standard Settings'!$F20)+SIN('Standard Settings'!$F20+EchelleFPAparam!$M$3+EchelleFPAparam!$G$3*EchelleFPAparam!$B$6*COS(EchelleFPAparam!$AC$3)-(AO25-1024)*SIN(EchelleFPAparam!$AC$3)*EchelleFPAparam!$C$3/EchelleFPAparam!$E$3))</f>
        <v>2629.0841177961856</v>
      </c>
      <c r="DH25" s="26">
        <f>(EchelleFPAparam!$S$3/($U25+K$53)*COS((AP25-EchelleFPAparam!$AE21)*EchelleFPAparam!$C$3/EchelleFPAparam!$E$3))*(SIN('Standard Settings'!$F20)+SIN('Standard Settings'!$F20+EchelleFPAparam!$M$3+EchelleFPAparam!$G$3*EchelleFPAparam!$B$6*COS(EchelleFPAparam!$AC$3)-(AP25-1024)*SIN(EchelleFPAparam!$AC$3)*EchelleFPAparam!$C$3/EchelleFPAparam!$E$3))</f>
        <v>2509.5802942599958</v>
      </c>
      <c r="DI25" s="26">
        <f>(EchelleFPAparam!$S$3/($U25+B$53)*COS((AQ25-EchelleFPAparam!$AE21)*EchelleFPAparam!$C$3/EchelleFPAparam!$E$3))*(SIN('Standard Settings'!$F20)+SIN('Standard Settings'!$F20+EchelleFPAparam!$M$3+EchelleFPAparam!$H$3*EchelleFPAparam!$B$6*COS(EchelleFPAparam!$AC$3)-(AQ25-1024)*SIN(EchelleFPAparam!$AC$3)*EchelleFPAparam!$C$3/EchelleFPAparam!$E$3))</f>
        <v>4249.1287918302123</v>
      </c>
      <c r="DJ25" s="26">
        <f>(EchelleFPAparam!$S$3/($U25+C$53)*COS((AR25-EchelleFPAparam!$AE21)*EchelleFPAparam!$C$3/EchelleFPAparam!$E$3))*(SIN('Standard Settings'!$F20)+SIN('Standard Settings'!$F20+EchelleFPAparam!$M$3+EchelleFPAparam!$H$3*EchelleFPAparam!$B$6*COS(EchelleFPAparam!$AC$3)-(AR25-1024)*SIN(EchelleFPAparam!$AC$3)*EchelleFPAparam!$C$3/EchelleFPAparam!$E$3))</f>
        <v>3945.6195924137683</v>
      </c>
      <c r="DK25" s="26">
        <f>(EchelleFPAparam!$S$3/($U25+D$53)*COS((AS25-EchelleFPAparam!$AE21)*EchelleFPAparam!$C$3/EchelleFPAparam!$E$3))*(SIN('Standard Settings'!$F20)+SIN('Standard Settings'!$F20+EchelleFPAparam!$M$3+EchelleFPAparam!$H$3*EchelleFPAparam!$B$6*COS(EchelleFPAparam!$AC$3)-(AS25-1024)*SIN(EchelleFPAparam!$AC$3)*EchelleFPAparam!$C$3/EchelleFPAparam!$E$3))</f>
        <v>3683.0003760105324</v>
      </c>
      <c r="DL25" s="26">
        <f>(EchelleFPAparam!$S$3/($U25+E$53)*COS((AT25-EchelleFPAparam!$AE21)*EchelleFPAparam!$C$3/EchelleFPAparam!$E$3))*(SIN('Standard Settings'!$F20)+SIN('Standard Settings'!$F20+EchelleFPAparam!$M$3+EchelleFPAparam!$H$3*EchelleFPAparam!$B$6*COS(EchelleFPAparam!$AC$3)-(AT25-1024)*SIN(EchelleFPAparam!$AC$3)*EchelleFPAparam!$C$3/EchelleFPAparam!$E$3))</f>
        <v>3453.1018482853556</v>
      </c>
      <c r="DM25" s="26">
        <f>(EchelleFPAparam!$S$3/($U25+F$53)*COS((AU25-EchelleFPAparam!$AE21)*EchelleFPAparam!$C$3/EchelleFPAparam!$E$3))*(SIN('Standard Settings'!$F20)+SIN('Standard Settings'!$F20+EchelleFPAparam!$M$3+EchelleFPAparam!$H$3*EchelleFPAparam!$B$6*COS(EchelleFPAparam!$AC$3)-(AU25-1024)*SIN(EchelleFPAparam!$AC$3)*EchelleFPAparam!$C$3/EchelleFPAparam!$E$3))</f>
        <v>3250.1645897528251</v>
      </c>
      <c r="DN25" s="26">
        <f>(EchelleFPAparam!$S$3/($U25+G$53)*COS((AV25-EchelleFPAparam!$AE21)*EchelleFPAparam!$C$3/EchelleFPAparam!$E$3))*(SIN('Standard Settings'!$F20)+SIN('Standard Settings'!$F20+EchelleFPAparam!$M$3+EchelleFPAparam!$H$3*EchelleFPAparam!$B$6*COS(EchelleFPAparam!$AC$3)-(AV25-1024)*SIN(EchelleFPAparam!$AC$3)*EchelleFPAparam!$C$3/EchelleFPAparam!$E$3))</f>
        <v>3069.7191332359548</v>
      </c>
      <c r="DO25" s="26">
        <f>(EchelleFPAparam!$S$3/($U25+H$53)*COS((AW25-EchelleFPAparam!$AE21)*EchelleFPAparam!$C$3/EchelleFPAparam!$E$3))*(SIN('Standard Settings'!$F20)+SIN('Standard Settings'!$F20+EchelleFPAparam!$M$3+EchelleFPAparam!$H$3*EchelleFPAparam!$B$6*COS(EchelleFPAparam!$AC$3)-(AW25-1024)*SIN(EchelleFPAparam!$AC$3)*EchelleFPAparam!$C$3/EchelleFPAparam!$E$3))</f>
        <v>2908.2314677270674</v>
      </c>
      <c r="DP25" s="26">
        <f>(EchelleFPAparam!$S$3/($U25+I$53)*COS((AX25-EchelleFPAparam!$AE21)*EchelleFPAparam!$C$3/EchelleFPAparam!$E$3))*(SIN('Standard Settings'!$F20)+SIN('Standard Settings'!$F20+EchelleFPAparam!$M$3+EchelleFPAparam!$H$3*EchelleFPAparam!$B$6*COS(EchelleFPAparam!$AC$3)-(AX25-1024)*SIN(EchelleFPAparam!$AC$3)*EchelleFPAparam!$C$3/EchelleFPAparam!$E$3))</f>
        <v>2762.8643022041592</v>
      </c>
      <c r="DQ25" s="26">
        <f>(EchelleFPAparam!$S$3/($U25+J$53)*COS((AY25-EchelleFPAparam!$AE21)*EchelleFPAparam!$C$3/EchelleFPAparam!$E$3))*(SIN('Standard Settings'!$F20)+SIN('Standard Settings'!$F20+EchelleFPAparam!$M$3+EchelleFPAparam!$H$3*EchelleFPAparam!$B$6*COS(EchelleFPAparam!$AC$3)-(AY25-1024)*SIN(EchelleFPAparam!$AC$3)*EchelleFPAparam!$C$3/EchelleFPAparam!$E$3))</f>
        <v>2630.4130616091793</v>
      </c>
      <c r="DR25" s="26">
        <f>(EchelleFPAparam!$S$3/($U25+K$53)*COS((AZ25-EchelleFPAparam!$AE21)*EchelleFPAparam!$C$3/EchelleFPAparam!$E$3))*(SIN('Standard Settings'!$F20)+SIN('Standard Settings'!$F20+EchelleFPAparam!$M$3+EchelleFPAparam!$H$3*EchelleFPAparam!$B$6*COS(EchelleFPAparam!$AC$3)-(AZ25-1024)*SIN(EchelleFPAparam!$AC$3)*EchelleFPAparam!$C$3/EchelleFPAparam!$E$3))</f>
        <v>2510.848831536035</v>
      </c>
      <c r="DS25" s="26">
        <f>(EchelleFPAparam!$S$3/($U25+B$53)*COS((AQ25-EchelleFPAparam!$AE21)*EchelleFPAparam!$C$3/EchelleFPAparam!$E$3))*(SIN('Standard Settings'!$F20)+SIN('Standard Settings'!$F20+EchelleFPAparam!$M$3+EchelleFPAparam!$I$3*EchelleFPAparam!$B$6*COS(EchelleFPAparam!$AC$3)-(AQ25-1024)*SIN(EchelleFPAparam!$AC$3)*EchelleFPAparam!$C$3/EchelleFPAparam!$E$3))</f>
        <v>4278.9459594704576</v>
      </c>
      <c r="DT25" s="26">
        <f>(EchelleFPAparam!$S$3/($U25+C$53)*COS((AR25-EchelleFPAparam!$AE21)*EchelleFPAparam!$C$3/EchelleFPAparam!$E$3))*(SIN('Standard Settings'!$F20)+SIN('Standard Settings'!$F20+EchelleFPAparam!$M$3+EchelleFPAparam!$I$3*EchelleFPAparam!$B$6*COS(EchelleFPAparam!$AC$3)-(AR25-1024)*SIN(EchelleFPAparam!$AC$3)*EchelleFPAparam!$C$3/EchelleFPAparam!$E$3))</f>
        <v>3973.3069623654246</v>
      </c>
      <c r="DU25" s="26">
        <f>(EchelleFPAparam!$S$3/($U25+D$53)*COS((AS25-EchelleFPAparam!$AE21)*EchelleFPAparam!$C$3/EchelleFPAparam!$E$3))*(SIN('Standard Settings'!$F20)+SIN('Standard Settings'!$F20+EchelleFPAparam!$M$3+EchelleFPAparam!$I$3*EchelleFPAparam!$B$6*COS(EchelleFPAparam!$AC$3)-(AS25-1024)*SIN(EchelleFPAparam!$AC$3)*EchelleFPAparam!$C$3/EchelleFPAparam!$E$3))</f>
        <v>3708.8389230403723</v>
      </c>
      <c r="DV25" s="26">
        <f>(EchelleFPAparam!$S$3/($U25+E$53)*COS((AT25-EchelleFPAparam!$AE21)*EchelleFPAparam!$C$3/EchelleFPAparam!$E$3))*(SIN('Standard Settings'!$F20)+SIN('Standard Settings'!$F20+EchelleFPAparam!$M$3+EchelleFPAparam!$I$3*EchelleFPAparam!$B$6*COS(EchelleFPAparam!$AC$3)-(AT25-1024)*SIN(EchelleFPAparam!$AC$3)*EchelleFPAparam!$C$3/EchelleFPAparam!$E$3))</f>
        <v>3477.3224869949877</v>
      </c>
      <c r="DW25" s="26">
        <f>(EchelleFPAparam!$S$3/($U25+F$53)*COS((AU25-EchelleFPAparam!$AE21)*EchelleFPAparam!$C$3/EchelleFPAparam!$E$3))*(SIN('Standard Settings'!$F20)+SIN('Standard Settings'!$F20+EchelleFPAparam!$M$3+EchelleFPAparam!$I$3*EchelleFPAparam!$B$6*COS(EchelleFPAparam!$AC$3)-(AU25-1024)*SIN(EchelleFPAparam!$AC$3)*EchelleFPAparam!$C$3/EchelleFPAparam!$E$3))</f>
        <v>3272.9577183424299</v>
      </c>
      <c r="DX25" s="26">
        <f>(EchelleFPAparam!$S$3/($U25+G$53)*COS((AV25-EchelleFPAparam!$AE21)*EchelleFPAparam!$C$3/EchelleFPAparam!$E$3))*(SIN('Standard Settings'!$F20)+SIN('Standard Settings'!$F20+EchelleFPAparam!$M$3+EchelleFPAparam!$I$3*EchelleFPAparam!$B$6*COS(EchelleFPAparam!$AC$3)-(AV25-1024)*SIN(EchelleFPAparam!$AC$3)*EchelleFPAparam!$C$3/EchelleFPAparam!$E$3))</f>
        <v>3091.2434619412497</v>
      </c>
      <c r="DY25" s="26">
        <f>(EchelleFPAparam!$S$3/($U25+H$53)*COS((AW25-EchelleFPAparam!$AE21)*EchelleFPAparam!$C$3/EchelleFPAparam!$E$3))*(SIN('Standard Settings'!$F20)+SIN('Standard Settings'!$F20+EchelleFPAparam!$M$3+EchelleFPAparam!$I$3*EchelleFPAparam!$B$6*COS(EchelleFPAparam!$AC$3)-(AW25-1024)*SIN(EchelleFPAparam!$AC$3)*EchelleFPAparam!$C$3/EchelleFPAparam!$E$3))</f>
        <v>2928.6205925622648</v>
      </c>
      <c r="DZ25" s="26">
        <f>(EchelleFPAparam!$S$3/($U25+I$53)*COS((AX25-EchelleFPAparam!$AE21)*EchelleFPAparam!$C$3/EchelleFPAparam!$E$3))*(SIN('Standard Settings'!$F20)+SIN('Standard Settings'!$F20+EchelleFPAparam!$M$3+EchelleFPAparam!$I$3*EchelleFPAparam!$B$6*COS(EchelleFPAparam!$AC$3)-(AX25-1024)*SIN(EchelleFPAparam!$AC$3)*EchelleFPAparam!$C$3/EchelleFPAparam!$E$3))</f>
        <v>2782.2318804464608</v>
      </c>
      <c r="EA25" s="26">
        <f>(EchelleFPAparam!$S$3/($U25+J$53)*COS((AY25-EchelleFPAparam!$AE21)*EchelleFPAparam!$C$3/EchelleFPAparam!$E$3))*(SIN('Standard Settings'!$F20)+SIN('Standard Settings'!$F20+EchelleFPAparam!$M$3+EchelleFPAparam!$I$3*EchelleFPAparam!$B$6*COS(EchelleFPAparam!$AC$3)-(AY25-1024)*SIN(EchelleFPAparam!$AC$3)*EchelleFPAparam!$C$3/EchelleFPAparam!$E$3))</f>
        <v>2648.871308243617</v>
      </c>
      <c r="EB25" s="26">
        <f>(EchelleFPAparam!$S$3/($U25+K$53)*COS((AZ25-EchelleFPAparam!$AE21)*EchelleFPAparam!$C$3/EchelleFPAparam!$E$3))*(SIN('Standard Settings'!$F20)+SIN('Standard Settings'!$F20+EchelleFPAparam!$M$3+EchelleFPAparam!$I$3*EchelleFPAparam!$B$6*COS(EchelleFPAparam!$AC$3)-(AZ25-1024)*SIN(EchelleFPAparam!$AC$3)*EchelleFPAparam!$C$3/EchelleFPAparam!$E$3))</f>
        <v>2528.4680669598165</v>
      </c>
      <c r="EC25" s="26">
        <f>(EchelleFPAparam!$S$3/($U25+B$53)*COS((BA25-EchelleFPAparam!$AE21)*EchelleFPAparam!$C$3/EchelleFPAparam!$E$3))*(SIN('Standard Settings'!$F20)+SIN('Standard Settings'!$F20+EchelleFPAparam!$M$3+EchelleFPAparam!$J$3*EchelleFPAparam!$B$6*COS(EchelleFPAparam!$AC$3)-(BA25-1024)*SIN(EchelleFPAparam!$AC$3)*EchelleFPAparam!$C$3/EchelleFPAparam!$E$3))</f>
        <v>4281.0560169108121</v>
      </c>
      <c r="ED25" s="26">
        <f>(EchelleFPAparam!$S$3/($U25+C$53)*COS((BB25-EchelleFPAparam!$AE21)*EchelleFPAparam!$C$3/EchelleFPAparam!$E$3))*(SIN('Standard Settings'!$F20)+SIN('Standard Settings'!$F20+EchelleFPAparam!$M$3+EchelleFPAparam!$J$3*EchelleFPAparam!$B$6*COS(EchelleFPAparam!$AC$3)-(BB25-1024)*SIN(EchelleFPAparam!$AC$3)*EchelleFPAparam!$C$3/EchelleFPAparam!$E$3))</f>
        <v>3975.2663014171821</v>
      </c>
      <c r="EE25" s="26">
        <f>(EchelleFPAparam!$S$3/($U25+D$53)*COS((BC25-EchelleFPAparam!$AE21)*EchelleFPAparam!$C$3/EchelleFPAparam!$E$3))*(SIN('Standard Settings'!$F20)+SIN('Standard Settings'!$F20+EchelleFPAparam!$M$3+EchelleFPAparam!$J$3*EchelleFPAparam!$B$6*COS(EchelleFPAparam!$AC$3)-(BC25-1024)*SIN(EchelleFPAparam!$AC$3)*EchelleFPAparam!$C$3/EchelleFPAparam!$E$3))</f>
        <v>3710.6861391173961</v>
      </c>
      <c r="EF25" s="26">
        <f>(EchelleFPAparam!$S$3/($U25+E$53)*COS((BD25-EchelleFPAparam!$AE21)*EchelleFPAparam!$C$3/EchelleFPAparam!$E$3))*(SIN('Standard Settings'!$F20)+SIN('Standard Settings'!$F20+EchelleFPAparam!$M$3+EchelleFPAparam!$J$3*EchelleFPAparam!$B$6*COS(EchelleFPAparam!$AC$3)-(BD25-1024)*SIN(EchelleFPAparam!$AC$3)*EchelleFPAparam!$C$3/EchelleFPAparam!$E$3))</f>
        <v>3479.0504799968198</v>
      </c>
      <c r="EG25" s="26">
        <f>(EchelleFPAparam!$S$3/($U25+F$53)*COS((BE25-EchelleFPAparam!$AE21)*EchelleFPAparam!$C$3/EchelleFPAparam!$E$3))*(SIN('Standard Settings'!$F20)+SIN('Standard Settings'!$F20+EchelleFPAparam!$M$3+EchelleFPAparam!$J$3*EchelleFPAparam!$B$6*COS(EchelleFPAparam!$AC$3)-(BE25-1024)*SIN(EchelleFPAparam!$AC$3)*EchelleFPAparam!$C$3/EchelleFPAparam!$E$3))</f>
        <v>3274.5809834687361</v>
      </c>
      <c r="EH25" s="26">
        <f>(EchelleFPAparam!$S$3/($U25+G$53)*COS((BF25-EchelleFPAparam!$AE21)*EchelleFPAparam!$C$3/EchelleFPAparam!$E$3))*(SIN('Standard Settings'!$F20)+SIN('Standard Settings'!$F20+EchelleFPAparam!$M$3+EchelleFPAparam!$J$3*EchelleFPAparam!$B$6*COS(EchelleFPAparam!$AC$3)-(BF25-1024)*SIN(EchelleFPAparam!$AC$3)*EchelleFPAparam!$C$3/EchelleFPAparam!$E$3))</f>
        <v>3092.7758069380702</v>
      </c>
      <c r="EI25" s="26">
        <f>(EchelleFPAparam!$S$3/($U25+H$53)*COS((BG25-EchelleFPAparam!$AE21)*EchelleFPAparam!$C$3/EchelleFPAparam!$E$3))*(SIN('Standard Settings'!$F20)+SIN('Standard Settings'!$F20+EchelleFPAparam!$M$3+EchelleFPAparam!$J$3*EchelleFPAparam!$B$6*COS(EchelleFPAparam!$AC$3)-(BG25-1024)*SIN(EchelleFPAparam!$AC$3)*EchelleFPAparam!$C$3/EchelleFPAparam!$E$3))</f>
        <v>2930.0695723786375</v>
      </c>
      <c r="EJ25" s="26">
        <f>(EchelleFPAparam!$S$3/($U25+I$53)*COS((BH25-EchelleFPAparam!$AE21)*EchelleFPAparam!$C$3/EchelleFPAparam!$E$3))*(SIN('Standard Settings'!$F20)+SIN('Standard Settings'!$F20+EchelleFPAparam!$M$3+EchelleFPAparam!$J$3*EchelleFPAparam!$B$6*COS(EchelleFPAparam!$AC$3)-(BH25-1024)*SIN(EchelleFPAparam!$AC$3)*EchelleFPAparam!$C$3/EchelleFPAparam!$E$3))</f>
        <v>2783.6061377481583</v>
      </c>
      <c r="EK25" s="26">
        <f>(EchelleFPAparam!$S$3/($U25+J$53)*COS((BI25-EchelleFPAparam!$AE21)*EchelleFPAparam!$C$3/EchelleFPAparam!$E$3))*(SIN('Standard Settings'!$F20)+SIN('Standard Settings'!$F20+EchelleFPAparam!$M$3+EchelleFPAparam!$J$3*EchelleFPAparam!$B$6*COS(EchelleFPAparam!$AC$3)-(BI25-1024)*SIN(EchelleFPAparam!$AC$3)*EchelleFPAparam!$C$3/EchelleFPAparam!$E$3))</f>
        <v>2650.1775342781216</v>
      </c>
      <c r="EL25" s="26">
        <f>(EchelleFPAparam!$S$3/($U25+K$53)*COS((BJ25-EchelleFPAparam!$AE21)*EchelleFPAparam!$C$3/EchelleFPAparam!$E$3))*(SIN('Standard Settings'!$F20)+SIN('Standard Settings'!$F20+EchelleFPAparam!$M$3+EchelleFPAparam!$J$3*EchelleFPAparam!$B$6*COS(EchelleFPAparam!$AC$3)-(BJ25-1024)*SIN(EchelleFPAparam!$AC$3)*EchelleFPAparam!$C$3/EchelleFPAparam!$E$3))</f>
        <v>2529.7149190836617</v>
      </c>
      <c r="EM25" s="26">
        <f>(EchelleFPAparam!$S$3/($U25+B$53)*COS((BA25-EchelleFPAparam!$AE21)*EchelleFPAparam!$C$3/EchelleFPAparam!$E$3))*(SIN('Standard Settings'!$F20)+SIN('Standard Settings'!$F20+EchelleFPAparam!$M$3+EchelleFPAparam!$K$3*EchelleFPAparam!$B$6*COS(EchelleFPAparam!$AC$3)-(BA25-1024)*SIN(EchelleFPAparam!$AC$3)*EchelleFPAparam!$C$3/EchelleFPAparam!$E$3))</f>
        <v>4309.4983450482578</v>
      </c>
      <c r="EN25" s="26">
        <f>(EchelleFPAparam!$S$3/($U25+C$53)*COS((BB25-EchelleFPAparam!$AE21)*EchelleFPAparam!$C$3/EchelleFPAparam!$E$3))*(SIN('Standard Settings'!$F20)+SIN('Standard Settings'!$F20+EchelleFPAparam!$M$3+EchelleFPAparam!$K$3*EchelleFPAparam!$B$6*COS(EchelleFPAparam!$AC$3)-(BB25-1024)*SIN(EchelleFPAparam!$AC$3)*EchelleFPAparam!$C$3/EchelleFPAparam!$E$3))</f>
        <v>4001.6770346876674</v>
      </c>
      <c r="EO25" s="26">
        <f>(EchelleFPAparam!$S$3/($U25+D$53)*COS((BC25-EchelleFPAparam!$AE21)*EchelleFPAparam!$C$3/EchelleFPAparam!$E$3))*(SIN('Standard Settings'!$F20)+SIN('Standard Settings'!$F20+EchelleFPAparam!$M$3+EchelleFPAparam!$K$3*EchelleFPAparam!$B$6*COS(EchelleFPAparam!$AC$3)-(BC25-1024)*SIN(EchelleFPAparam!$AC$3)*EchelleFPAparam!$C$3/EchelleFPAparam!$E$3))</f>
        <v>3735.3328124047002</v>
      </c>
      <c r="EP25" s="26">
        <f>(EchelleFPAparam!$S$3/($U25+E$53)*COS((BD25-EchelleFPAparam!$AE21)*EchelleFPAparam!$C$3/EchelleFPAparam!$E$3))*(SIN('Standard Settings'!$F20)+SIN('Standard Settings'!$F20+EchelleFPAparam!$M$3+EchelleFPAparam!$K$3*EchelleFPAparam!$B$6*COS(EchelleFPAparam!$AC$3)-(BD25-1024)*SIN(EchelleFPAparam!$AC$3)*EchelleFPAparam!$C$3/EchelleFPAparam!$E$3))</f>
        <v>3502.1535892454617</v>
      </c>
      <c r="EQ25" s="26">
        <f>(EchelleFPAparam!$S$3/($U25+F$53)*COS((BE25-EchelleFPAparam!$AE21)*EchelleFPAparam!$C$3/EchelleFPAparam!$E$3))*(SIN('Standard Settings'!$F20)+SIN('Standard Settings'!$F20+EchelleFPAparam!$M$3+EchelleFPAparam!$K$3*EchelleFPAparam!$B$6*COS(EchelleFPAparam!$AC$3)-(BE25-1024)*SIN(EchelleFPAparam!$AC$3)*EchelleFPAparam!$C$3/EchelleFPAparam!$E$3))</f>
        <v>3296.322215307986</v>
      </c>
      <c r="ER25" s="26">
        <f>(EchelleFPAparam!$S$3/($U25+G$53)*COS((BF25-EchelleFPAparam!$AE21)*EchelleFPAparam!$C$3/EchelleFPAparam!$E$3))*(SIN('Standard Settings'!$F20)+SIN('Standard Settings'!$F20+EchelleFPAparam!$M$3+EchelleFPAparam!$K$3*EchelleFPAparam!$B$6*COS(EchelleFPAparam!$AC$3)-(BF25-1024)*SIN(EchelleFPAparam!$AC$3)*EchelleFPAparam!$C$3/EchelleFPAparam!$E$3))</f>
        <v>3113.3065528654702</v>
      </c>
      <c r="ES25" s="26">
        <f>(EchelleFPAparam!$S$3/($U25+H$53)*COS((BG25-EchelleFPAparam!$AE21)*EchelleFPAparam!$C$3/EchelleFPAparam!$E$3))*(SIN('Standard Settings'!$F20)+SIN('Standard Settings'!$F20+EchelleFPAparam!$M$3+EchelleFPAparam!$K$3*EchelleFPAparam!$B$6*COS(EchelleFPAparam!$AC$3)-(BG25-1024)*SIN(EchelleFPAparam!$AC$3)*EchelleFPAparam!$C$3/EchelleFPAparam!$E$3))</f>
        <v>2949.5173490299821</v>
      </c>
      <c r="ET25" s="26">
        <f>(EchelleFPAparam!$S$3/($U25+I$53)*COS((BH25-EchelleFPAparam!$AE21)*EchelleFPAparam!$C$3/EchelleFPAparam!$E$3))*(SIN('Standard Settings'!$F20)+SIN('Standard Settings'!$F20+EchelleFPAparam!$M$3+EchelleFPAparam!$K$3*EchelleFPAparam!$B$6*COS(EchelleFPAparam!$AC$3)-(BH25-1024)*SIN(EchelleFPAparam!$AC$3)*EchelleFPAparam!$C$3/EchelleFPAparam!$E$3))</f>
        <v>2802.0793921061672</v>
      </c>
      <c r="EU25" s="26">
        <f>(EchelleFPAparam!$S$3/($U25+J$53)*COS((BI25-EchelleFPAparam!$AE21)*EchelleFPAparam!$C$3/EchelleFPAparam!$E$3))*(SIN('Standard Settings'!$F20)+SIN('Standard Settings'!$F20+EchelleFPAparam!$M$3+EchelleFPAparam!$K$3*EchelleFPAparam!$B$6*COS(EchelleFPAparam!$AC$3)-(BI25-1024)*SIN(EchelleFPAparam!$AC$3)*EchelleFPAparam!$C$3/EchelleFPAparam!$E$3))</f>
        <v>2667.7846897917784</v>
      </c>
      <c r="EV25" s="26">
        <f>(EchelleFPAparam!$S$3/($U25+K$53)*COS((BJ25-EchelleFPAparam!$AE21)*EchelleFPAparam!$C$3/EchelleFPAparam!$E$3))*(SIN('Standard Settings'!$F20)+SIN('Standard Settings'!$F20+EchelleFPAparam!$M$3+EchelleFPAparam!$K$3*EchelleFPAparam!$B$6*COS(EchelleFPAparam!$AC$3)-(BJ25-1024)*SIN(EchelleFPAparam!$AC$3)*EchelleFPAparam!$C$3/EchelleFPAparam!$E$3))</f>
        <v>2546.521749346698</v>
      </c>
      <c r="EW25" s="60">
        <f t="shared" si="40"/>
        <v>2741.2179341434316</v>
      </c>
      <c r="EX25" s="60">
        <f t="shared" si="41"/>
        <v>4001.6770346876674</v>
      </c>
      <c r="EY25" s="90">
        <v>0</v>
      </c>
      <c r="EZ25" s="90">
        <v>0</v>
      </c>
      <c r="FA25" s="95">
        <v>1000</v>
      </c>
      <c r="FB25" s="95">
        <v>1000</v>
      </c>
      <c r="FC25" s="95">
        <v>1000</v>
      </c>
      <c r="FD25" s="50">
        <v>2500</v>
      </c>
      <c r="FE25" s="50">
        <v>2000</v>
      </c>
      <c r="FF25" s="50">
        <v>5000</v>
      </c>
      <c r="FG25" s="50">
        <v>1000</v>
      </c>
      <c r="FH25" s="95">
        <f t="shared" si="27"/>
        <v>250</v>
      </c>
      <c r="FI25" s="95">
        <f t="shared" si="28"/>
        <v>250</v>
      </c>
      <c r="FJ25" s="50">
        <f t="shared" si="29"/>
        <v>625</v>
      </c>
      <c r="FK25" s="50">
        <f t="shared" si="30"/>
        <v>500</v>
      </c>
      <c r="FL25" s="50">
        <f t="shared" si="31"/>
        <v>1250</v>
      </c>
      <c r="FM25" s="50">
        <f t="shared" si="32"/>
        <v>250</v>
      </c>
      <c r="FN25" s="50">
        <v>500</v>
      </c>
      <c r="FO25" s="91">
        <f>1/(F25*EchelleFPAparam!$Q$3)</f>
        <v>-3416.8233294466368</v>
      </c>
      <c r="FP25" s="91">
        <f t="shared" si="23"/>
        <v>-38.02738941212823</v>
      </c>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2">
        <f t="shared" si="24"/>
        <v>2760.8226140008455</v>
      </c>
      <c r="JX25" s="27">
        <f t="shared" si="25"/>
        <v>293075.48050763685</v>
      </c>
      <c r="JY25" s="108">
        <f>JW25*EchelleFPAparam!$Q$3</f>
        <v>-2.6296835398358052E-2</v>
      </c>
    </row>
    <row r="26" spans="1:285" x14ac:dyDescent="0.2">
      <c r="A26" s="53">
        <f t="shared" si="35"/>
        <v>20</v>
      </c>
      <c r="B26" s="97">
        <f t="shared" si="0"/>
        <v>3244.0489132495254</v>
      </c>
      <c r="C26" s="27" t="str">
        <f>'Standard Settings'!B21</f>
        <v>L/7/7</v>
      </c>
      <c r="D26" s="27">
        <f>'Standard Settings'!H21</f>
        <v>17</v>
      </c>
      <c r="E26" s="19">
        <f t="shared" si="1"/>
        <v>1.1321474831361256E-2</v>
      </c>
      <c r="F26" s="18">
        <f>((EchelleFPAparam!$S$3/('crmcfgWLEN.txt'!$U26+F$53))*(SIN('Standard Settings'!$F21+0.0005)+SIN('Standard Settings'!$F21+0.0005+EchelleFPAparam!$M$3))-(EchelleFPAparam!$S$3/('crmcfgWLEN.txt'!$U26+F$53))*(SIN('Standard Settings'!$F21-0.0005)+SIN('Standard Settings'!$F21-0.0005+EchelleFPAparam!$M$3)))*1000*EchelleFPAparam!$O$3/180</f>
        <v>31.292757512164254</v>
      </c>
      <c r="G26" s="20" t="str">
        <f>'Standard Settings'!C21</f>
        <v>L</v>
      </c>
      <c r="H26" s="46"/>
      <c r="I26" s="59" t="s">
        <v>362</v>
      </c>
      <c r="J26" s="57"/>
      <c r="K26" s="27" t="str">
        <f>'Standard Settings'!$D21</f>
        <v>LM</v>
      </c>
      <c r="L26" s="46"/>
      <c r="M26" s="12">
        <v>0</v>
      </c>
      <c r="N26" s="12">
        <v>0</v>
      </c>
      <c r="O26" s="47" t="s">
        <v>385</v>
      </c>
      <c r="P26" s="47" t="s">
        <v>385</v>
      </c>
      <c r="Q26" s="27">
        <f>'Standard Settings'!$E21</f>
        <v>62.67465</v>
      </c>
      <c r="R26" s="107">
        <f>($Q26-EchelleFPAparam!$R$3)/EchelleFPAparam!$Q$3</f>
        <v>811417.32283464621</v>
      </c>
      <c r="S26" s="21">
        <f>'Standard Settings'!$G21</f>
        <v>14</v>
      </c>
      <c r="T26" s="21">
        <f>'Standard Settings'!$I21</f>
        <v>20</v>
      </c>
      <c r="U26" s="22">
        <f t="shared" si="2"/>
        <v>13</v>
      </c>
      <c r="V26" s="22">
        <f t="shared" si="26"/>
        <v>22</v>
      </c>
      <c r="W26" s="23">
        <f>(EchelleFPAparam!$S$3/('crmcfgWLEN.txt'!$U26+B$53))*(SIN('Standard Settings'!$F21)+SIN('Standard Settings'!$F21+EchelleFPAparam!$M$3))</f>
        <v>4242.2178096339949</v>
      </c>
      <c r="X26" s="23">
        <f>(EchelleFPAparam!$S$3/('crmcfgWLEN.txt'!$U26+C$53))*(SIN('Standard Settings'!$F21)+SIN('Standard Settings'!$F21+EchelleFPAparam!$M$3))</f>
        <v>3939.2022518029953</v>
      </c>
      <c r="Y26" s="23">
        <f>(EchelleFPAparam!$S$3/('crmcfgWLEN.txt'!$U26+D$53))*(SIN('Standard Settings'!$F21)+SIN('Standard Settings'!$F21+EchelleFPAparam!$M$3))</f>
        <v>3676.588768349462</v>
      </c>
      <c r="Z26" s="23">
        <f>(EchelleFPAparam!$S$3/('crmcfgWLEN.txt'!$U26+E$53))*(SIN('Standard Settings'!$F21)+SIN('Standard Settings'!$F21+EchelleFPAparam!$M$3))</f>
        <v>3446.8019703276209</v>
      </c>
      <c r="AA26" s="23">
        <f>(EchelleFPAparam!$S$3/('crmcfgWLEN.txt'!$U26+F$53))*(SIN('Standard Settings'!$F21)+SIN('Standard Settings'!$F21+EchelleFPAparam!$M$3))</f>
        <v>3244.0489132495254</v>
      </c>
      <c r="AB26" s="23">
        <f>(EchelleFPAparam!$S$3/('crmcfgWLEN.txt'!$U26+G$53))*(SIN('Standard Settings'!$F21)+SIN('Standard Settings'!$F21+EchelleFPAparam!$M$3))</f>
        <v>3063.8239736245519</v>
      </c>
      <c r="AC26" s="23">
        <f>(EchelleFPAparam!$S$3/('crmcfgWLEN.txt'!$U26+H$53))*(SIN('Standard Settings'!$F21)+SIN('Standard Settings'!$F21+EchelleFPAparam!$M$3))</f>
        <v>2902.5700802758915</v>
      </c>
      <c r="AD26" s="23">
        <f>(EchelleFPAparam!$S$3/('crmcfgWLEN.txt'!$U26+I$53))*(SIN('Standard Settings'!$F21)+SIN('Standard Settings'!$F21+EchelleFPAparam!$M$3))</f>
        <v>2757.441576262097</v>
      </c>
      <c r="AE26" s="23">
        <f>(EchelleFPAparam!$S$3/('crmcfgWLEN.txt'!$U26+J$53))*(SIN('Standard Settings'!$F21)+SIN('Standard Settings'!$F21+EchelleFPAparam!$M$3))</f>
        <v>2626.1348345353304</v>
      </c>
      <c r="AF26" s="23">
        <f>(EchelleFPAparam!$S$3/('crmcfgWLEN.txt'!$U26+K$53))*(SIN('Standard Settings'!$F21)+SIN('Standard Settings'!$F21+EchelleFPAparam!$M$3))</f>
        <v>2506.7650693291789</v>
      </c>
      <c r="AG26" s="115">
        <v>-100.1</v>
      </c>
      <c r="AH26" s="115">
        <v>-100.1</v>
      </c>
      <c r="AI26" s="115">
        <v>290.10000000000002</v>
      </c>
      <c r="AJ26" s="115">
        <v>640.1</v>
      </c>
      <c r="AK26" s="115">
        <v>950.1</v>
      </c>
      <c r="AL26" s="115">
        <v>1220.0999999999999</v>
      </c>
      <c r="AM26" s="115">
        <v>1460.1</v>
      </c>
      <c r="AN26" s="115">
        <v>1670.1</v>
      </c>
      <c r="AO26" s="115">
        <v>-100.1</v>
      </c>
      <c r="AP26" s="115">
        <v>-100.1</v>
      </c>
      <c r="AQ26" s="115">
        <v>-100.1</v>
      </c>
      <c r="AR26" s="115">
        <v>-100.1</v>
      </c>
      <c r="AS26" s="115">
        <v>300.10000000000002</v>
      </c>
      <c r="AT26" s="115">
        <v>660.1</v>
      </c>
      <c r="AU26" s="115">
        <v>970.1</v>
      </c>
      <c r="AV26" s="115">
        <v>1240.0999999999999</v>
      </c>
      <c r="AW26" s="115">
        <v>1485.1</v>
      </c>
      <c r="AX26" s="115">
        <v>1700.1</v>
      </c>
      <c r="AY26" s="115">
        <v>-100.1</v>
      </c>
      <c r="AZ26" s="115">
        <v>-100.1</v>
      </c>
      <c r="BA26" s="115">
        <v>-100.1</v>
      </c>
      <c r="BB26" s="115">
        <v>-100.1</v>
      </c>
      <c r="BC26" s="115">
        <v>320.10000000000002</v>
      </c>
      <c r="BD26" s="115">
        <v>680.1</v>
      </c>
      <c r="BE26" s="115">
        <v>990.1</v>
      </c>
      <c r="BF26" s="115">
        <v>1265.0999999999999</v>
      </c>
      <c r="BG26" s="115">
        <v>1510.1</v>
      </c>
      <c r="BH26" s="115">
        <v>1725.1</v>
      </c>
      <c r="BI26" s="115">
        <v>-100.1</v>
      </c>
      <c r="BJ26" s="115">
        <v>-100.1</v>
      </c>
      <c r="BK26" s="24">
        <f>EchelleFPAparam!$S$3/('crmcfgWLEN.txt'!$U26+B$53)*(SIN(EchelleFPAparam!$T$3-EchelleFPAparam!$M$3/2)+SIN('Standard Settings'!$F21+EchelleFPAparam!$M$3))</f>
        <v>4292.0562876053882</v>
      </c>
      <c r="BL26" s="24">
        <f>EchelleFPAparam!$S$3/('crmcfgWLEN.txt'!$U26+C$53)*(SIN(EchelleFPAparam!$T$3-EchelleFPAparam!$M$3/2)+SIN('Standard Settings'!$F21+EchelleFPAparam!$M$3))</f>
        <v>3985.4808384907174</v>
      </c>
      <c r="BM26" s="24">
        <f>EchelleFPAparam!$S$3/('crmcfgWLEN.txt'!$U26+D$53)*(SIN(EchelleFPAparam!$T$3-EchelleFPAparam!$M$3/2)+SIN('Standard Settings'!$F21+EchelleFPAparam!$M$3))</f>
        <v>3719.7821159246691</v>
      </c>
      <c r="BN26" s="24">
        <f>EchelleFPAparam!$S$3/('crmcfgWLEN.txt'!$U26+E$53)*(SIN(EchelleFPAparam!$T$3-EchelleFPAparam!$M$3/2)+SIN('Standard Settings'!$F21+EchelleFPAparam!$M$3))</f>
        <v>3487.2957336793775</v>
      </c>
      <c r="BO26" s="24">
        <f>EchelleFPAparam!$S$3/('crmcfgWLEN.txt'!$U26+F$53)*(SIN(EchelleFPAparam!$T$3-EchelleFPAparam!$M$3/2)+SIN('Standard Settings'!$F21+EchelleFPAparam!$M$3))</f>
        <v>3282.1606905217673</v>
      </c>
      <c r="BP26" s="24">
        <f>EchelleFPAparam!$S$3/('crmcfgWLEN.txt'!$U26+G$53)*(SIN(EchelleFPAparam!$T$3-EchelleFPAparam!$M$3/2)+SIN('Standard Settings'!$F21+EchelleFPAparam!$M$3))</f>
        <v>3099.8184299372247</v>
      </c>
      <c r="BQ26" s="24">
        <f>EchelleFPAparam!$S$3/('crmcfgWLEN.txt'!$U26+H$53)*(SIN(EchelleFPAparam!$T$3-EchelleFPAparam!$M$3/2)+SIN('Standard Settings'!$F21+EchelleFPAparam!$M$3))</f>
        <v>2936.670091519476</v>
      </c>
      <c r="BR26" s="24">
        <f>EchelleFPAparam!$S$3/('crmcfgWLEN.txt'!$U26+I$53)*(SIN(EchelleFPAparam!$T$3-EchelleFPAparam!$M$3/2)+SIN('Standard Settings'!$F21+EchelleFPAparam!$M$3))</f>
        <v>2789.8365869435024</v>
      </c>
      <c r="BS26" s="24">
        <f>EchelleFPAparam!$S$3/('crmcfgWLEN.txt'!$U26+J$53)*(SIN(EchelleFPAparam!$T$3-EchelleFPAparam!$M$3/2)+SIN('Standard Settings'!$F21+EchelleFPAparam!$M$3))</f>
        <v>2656.9872256604781</v>
      </c>
      <c r="BT26" s="24">
        <f>EchelleFPAparam!$S$3/('crmcfgWLEN.txt'!$U26+K$53)*(SIN(EchelleFPAparam!$T$3-EchelleFPAparam!$M$3/2)+SIN('Standard Settings'!$F21+EchelleFPAparam!$M$3))</f>
        <v>2536.2150790395476</v>
      </c>
      <c r="BU26" s="25">
        <f t="shared" si="33"/>
        <v>4169.4261079595199</v>
      </c>
      <c r="BV26" s="25">
        <f t="shared" si="3"/>
        <v>3877.7651401531307</v>
      </c>
      <c r="BW26" s="25">
        <f t="shared" si="4"/>
        <v>3624.403087311216</v>
      </c>
      <c r="BX26" s="25">
        <f t="shared" si="5"/>
        <v>3402.2397401750022</v>
      </c>
      <c r="BY26" s="25">
        <f t="shared" si="6"/>
        <v>3205.8313721375398</v>
      </c>
      <c r="BZ26" s="25">
        <f t="shared" si="7"/>
        <v>3030.9335759386195</v>
      </c>
      <c r="CA26" s="25">
        <f t="shared" si="8"/>
        <v>2874.1877491467212</v>
      </c>
      <c r="CB26" s="25">
        <f t="shared" si="9"/>
        <v>2732.9011463936349</v>
      </c>
      <c r="CC26" s="25">
        <f t="shared" si="10"/>
        <v>2604.889436922037</v>
      </c>
      <c r="CD26" s="25">
        <f t="shared" si="11"/>
        <v>2488.3619643406882</v>
      </c>
      <c r="CE26" s="25">
        <f t="shared" si="34"/>
        <v>4422.1185993510062</v>
      </c>
      <c r="CF26" s="25">
        <f t="shared" si="12"/>
        <v>4099.3517195904515</v>
      </c>
      <c r="CG26" s="25">
        <f t="shared" si="13"/>
        <v>3820.3167677064166</v>
      </c>
      <c r="CH26" s="25">
        <f t="shared" si="14"/>
        <v>3576.7135730044893</v>
      </c>
      <c r="CI26" s="25">
        <f t="shared" si="15"/>
        <v>3362.2133902905907</v>
      </c>
      <c r="CJ26" s="25">
        <f t="shared" si="16"/>
        <v>3171.9072306334392</v>
      </c>
      <c r="CK26" s="25">
        <f t="shared" si="17"/>
        <v>3001.9294268865751</v>
      </c>
      <c r="CL26" s="25">
        <f t="shared" si="18"/>
        <v>2849.1948121976193</v>
      </c>
      <c r="CM26" s="25">
        <f t="shared" si="19"/>
        <v>2711.2114547555898</v>
      </c>
      <c r="CN26" s="25">
        <f t="shared" si="20"/>
        <v>2585.9447864716954</v>
      </c>
      <c r="CO26" s="26">
        <f>(EchelleFPAparam!$S$3/($U26+B$53)*COS((AG26-EchelleFPAparam!$AE22)*EchelleFPAparam!$C$3/EchelleFPAparam!$E$3))*(SIN('Standard Settings'!$F21)+SIN('Standard Settings'!$F21+EchelleFPAparam!$M$3+(EchelleFPAparam!$F$3*EchelleFPAparam!$B$6)*COS(EchelleFPAparam!$AC$3)-(AG26-1024)*SIN(EchelleFPAparam!$AC$3)*EchelleFPAparam!$C$3/EchelleFPAparam!$E$3))</f>
        <v>4191.8379540758215</v>
      </c>
      <c r="CP26" s="26">
        <f>(EchelleFPAparam!$S$3/($U26+C$53)*COS((AH26-EchelleFPAparam!$AE22)*EchelleFPAparam!$C$3/EchelleFPAparam!$E$3))*(SIN('Standard Settings'!$F21)+SIN('Standard Settings'!$F21+EchelleFPAparam!$M$3+(EchelleFPAparam!$F$3*EchelleFPAparam!$B$6)*COS(EchelleFPAparam!$AC$3)-(AH26-1024)*SIN(EchelleFPAparam!$AC$3)*EchelleFPAparam!$C$3/EchelleFPAparam!$E$3))</f>
        <v>3892.4209573561193</v>
      </c>
      <c r="CQ26" s="26">
        <f>(EchelleFPAparam!$S$3/($U26+D$53)*COS((AI26-EchelleFPAparam!$AE22)*EchelleFPAparam!$C$3/EchelleFPAparam!$E$3))*(SIN('Standard Settings'!$F21)+SIN('Standard Settings'!$F21+EchelleFPAparam!$M$3+(EchelleFPAparam!$F$3*EchelleFPAparam!$B$6)*COS(EchelleFPAparam!$AC$3)-(AI26-1024)*SIN(EchelleFPAparam!$AC$3)*EchelleFPAparam!$C$3/EchelleFPAparam!$E$3))</f>
        <v>3633.3420402032971</v>
      </c>
      <c r="CR26" s="26">
        <f>(EchelleFPAparam!$S$3/($U26+E$53)*COS((AJ26-EchelleFPAparam!$AE22)*EchelleFPAparam!$C$3/EchelleFPAparam!$E$3))*(SIN('Standard Settings'!$F21)+SIN('Standard Settings'!$F21+EchelleFPAparam!$M$3+(EchelleFPAparam!$F$3*EchelleFPAparam!$B$6)*COS(EchelleFPAparam!$AC$3)-(AJ26-1024)*SIN(EchelleFPAparam!$AC$3)*EchelleFPAparam!$C$3/EchelleFPAparam!$E$3))</f>
        <v>3406.5452907513841</v>
      </c>
      <c r="CS26" s="26">
        <f>(EchelleFPAparam!$S$3/($U26+F$53)*COS((AK26-EchelleFPAparam!$AE22)*EchelleFPAparam!$C$3/EchelleFPAparam!$E$3))*(SIN('Standard Settings'!$F21)+SIN('Standard Settings'!$F21+EchelleFPAparam!$M$3+(EchelleFPAparam!$F$3*EchelleFPAparam!$B$6)*COS(EchelleFPAparam!$AC$3)-(AK26-1024)*SIN(EchelleFPAparam!$AC$3)*EchelleFPAparam!$C$3/EchelleFPAparam!$E$3))</f>
        <v>3206.3531383890313</v>
      </c>
      <c r="CT26" s="26">
        <f>(EchelleFPAparam!$S$3/($U26+G$53)*COS((AL26-EchelleFPAparam!$AE22)*EchelleFPAparam!$C$3/EchelleFPAparam!$E$3))*(SIN('Standard Settings'!$F21)+SIN('Standard Settings'!$F21+EchelleFPAparam!$M$3+(EchelleFPAparam!$F$3*EchelleFPAparam!$B$6)*COS(EchelleFPAparam!$AC$3)-(AL26-1024)*SIN(EchelleFPAparam!$AC$3)*EchelleFPAparam!$C$3/EchelleFPAparam!$E$3))</f>
        <v>3028.3474456377539</v>
      </c>
      <c r="CU26" s="26">
        <f>(EchelleFPAparam!$S$3/($U26+H$53)*COS((AM26-EchelleFPAparam!$AE22)*EchelleFPAparam!$C$3/EchelleFPAparam!$E$3))*(SIN('Standard Settings'!$F21)+SIN('Standard Settings'!$F21+EchelleFPAparam!$M$3+(EchelleFPAparam!$F$3*EchelleFPAparam!$B$6)*COS(EchelleFPAparam!$AC$3)-(AM26-1024)*SIN(EchelleFPAparam!$AC$3)*EchelleFPAparam!$C$3/EchelleFPAparam!$E$3))</f>
        <v>2869.0411431582102</v>
      </c>
      <c r="CV26" s="26">
        <f>(EchelleFPAparam!$S$3/($U26+I$53)*COS((AN26-EchelleFPAparam!$AE22)*EchelleFPAparam!$C$3/EchelleFPAparam!$E$3))*(SIN('Standard Settings'!$F21)+SIN('Standard Settings'!$F21+EchelleFPAparam!$M$3+(EchelleFPAparam!$F$3*EchelleFPAparam!$B$6)*COS(EchelleFPAparam!$AC$3)-(AN26-1024)*SIN(EchelleFPAparam!$AC$3)*EchelleFPAparam!$C$3/EchelleFPAparam!$E$3))</f>
        <v>2725.6376663326041</v>
      </c>
      <c r="CW26" s="26">
        <f>(EchelleFPAparam!$S$3/($U26+J$53)*COS((AO26-EchelleFPAparam!$AE22)*EchelleFPAparam!$C$3/EchelleFPAparam!$E$3))*(SIN('Standard Settings'!$F21)+SIN('Standard Settings'!$F21+EchelleFPAparam!$M$3+(EchelleFPAparam!$F$3*EchelleFPAparam!$B$6)*COS(EchelleFPAparam!$AC$3)-(AO26-1024)*SIN(EchelleFPAparam!$AC$3)*EchelleFPAparam!$C$3/EchelleFPAparam!$E$3))</f>
        <v>2594.9473049040798</v>
      </c>
      <c r="CX26" s="26">
        <f>(EchelleFPAparam!$S$3/($U26+K$53)*COS((AP26-EchelleFPAparam!$AE22)*EchelleFPAparam!$C$3/EchelleFPAparam!$E$3))*(SIN('Standard Settings'!$F21)+SIN('Standard Settings'!$F21+EchelleFPAparam!$M$3+(EchelleFPAparam!$F$3*EchelleFPAparam!$B$6)*COS(EchelleFPAparam!$AC$3)-(AP26-1024)*SIN(EchelleFPAparam!$AC$3)*EchelleFPAparam!$C$3/EchelleFPAparam!$E$3))</f>
        <v>2476.9951546811676</v>
      </c>
      <c r="CY26" s="26">
        <f>(EchelleFPAparam!$S$3/($U26+B$53)*COS((AG26-EchelleFPAparam!$AE22)*EchelleFPAparam!$C$3/EchelleFPAparam!$E$3))*(SIN('Standard Settings'!$F21)+SIN('Standard Settings'!$F21+EchelleFPAparam!$M$3+EchelleFPAparam!$G$3*EchelleFPAparam!$B$6*COS(EchelleFPAparam!$AC$3)-(AG26-1024)*SIN(EchelleFPAparam!$AC$3)*EchelleFPAparam!$C$3/EchelleFPAparam!$E$3))</f>
        <v>4223.5126243741433</v>
      </c>
      <c r="CZ26" s="26">
        <f>(EchelleFPAparam!$S$3/($U26+C$53)*COS((AH26-EchelleFPAparam!$AE22)*EchelleFPAparam!$C$3/EchelleFPAparam!$E$3))*(SIN('Standard Settings'!$F21)+SIN('Standard Settings'!$F21+EchelleFPAparam!$M$3+EchelleFPAparam!$G$3*EchelleFPAparam!$B$6*COS(EchelleFPAparam!$AC$3)-(AH26-1024)*SIN(EchelleFPAparam!$AC$3)*EchelleFPAparam!$C$3/EchelleFPAparam!$E$3))</f>
        <v>3921.8331512045615</v>
      </c>
      <c r="DA26" s="26">
        <f>(EchelleFPAparam!$S$3/($U26+D$53)*COS((AI26-EchelleFPAparam!$AE22)*EchelleFPAparam!$C$3/EchelleFPAparam!$E$3))*(SIN('Standard Settings'!$F21)+SIN('Standard Settings'!$F21+EchelleFPAparam!$M$3+EchelleFPAparam!$G$3*EchelleFPAparam!$B$6*COS(EchelleFPAparam!$AC$3)-(AI26-1024)*SIN(EchelleFPAparam!$AC$3)*EchelleFPAparam!$C$3/EchelleFPAparam!$E$3))</f>
        <v>3660.790740761468</v>
      </c>
      <c r="DB26" s="26">
        <f>(EchelleFPAparam!$S$3/($U26+E$53)*COS((AJ26-EchelleFPAparam!$AE22)*EchelleFPAparam!$C$3/EchelleFPAparam!$E$3))*(SIN('Standard Settings'!$F21)+SIN('Standard Settings'!$F21+EchelleFPAparam!$M$3+EchelleFPAparam!$G$3*EchelleFPAparam!$B$6*COS(EchelleFPAparam!$AC$3)-(AJ26-1024)*SIN(EchelleFPAparam!$AC$3)*EchelleFPAparam!$C$3/EchelleFPAparam!$E$3))</f>
        <v>3432.275720339388</v>
      </c>
      <c r="DC26" s="26">
        <f>(EchelleFPAparam!$S$3/($U26+F$53)*COS((AK26-EchelleFPAparam!$AE22)*EchelleFPAparam!$C$3/EchelleFPAparam!$E$3))*(SIN('Standard Settings'!$F21)+SIN('Standard Settings'!$F21+EchelleFPAparam!$M$3+EchelleFPAparam!$G$3*EchelleFPAparam!$B$6*COS(EchelleFPAparam!$AC$3)-(AK26-1024)*SIN(EchelleFPAparam!$AC$3)*EchelleFPAparam!$C$3/EchelleFPAparam!$E$3))</f>
        <v>3230.5673882815058</v>
      </c>
      <c r="DD26" s="26">
        <f>(EchelleFPAparam!$S$3/($U26+G$53)*COS((AL26-EchelleFPAparam!$AE22)*EchelleFPAparam!$C$3/EchelleFPAparam!$E$3))*(SIN('Standard Settings'!$F21)+SIN('Standard Settings'!$F21+EchelleFPAparam!$M$3+EchelleFPAparam!$G$3*EchelleFPAparam!$B$6*COS(EchelleFPAparam!$AC$3)-(AL26-1024)*SIN(EchelleFPAparam!$AC$3)*EchelleFPAparam!$C$3/EchelleFPAparam!$E$3))</f>
        <v>3051.2140460790588</v>
      </c>
      <c r="DE26" s="26">
        <f>(EchelleFPAparam!$S$3/($U26+H$53)*COS((AM26-EchelleFPAparam!$AE22)*EchelleFPAparam!$C$3/EchelleFPAparam!$E$3))*(SIN('Standard Settings'!$F21)+SIN('Standard Settings'!$F21+EchelleFPAparam!$M$3+EchelleFPAparam!$G$3*EchelleFPAparam!$B$6*COS(EchelleFPAparam!$AC$3)-(AM26-1024)*SIN(EchelleFPAparam!$AC$3)*EchelleFPAparam!$C$3/EchelleFPAparam!$E$3))</f>
        <v>2890.7020179638125</v>
      </c>
      <c r="DF26" s="26">
        <f>(EchelleFPAparam!$S$3/($U26+I$53)*COS((AN26-EchelleFPAparam!$AE22)*EchelleFPAparam!$C$3/EchelleFPAparam!$E$3))*(SIN('Standard Settings'!$F21)+SIN('Standard Settings'!$F21+EchelleFPAparam!$M$3+EchelleFPAparam!$G$3*EchelleFPAparam!$B$6*COS(EchelleFPAparam!$AC$3)-(AN26-1024)*SIN(EchelleFPAparam!$AC$3)*EchelleFPAparam!$C$3/EchelleFPAparam!$E$3))</f>
        <v>2746.2135138445128</v>
      </c>
      <c r="DG26" s="26">
        <f>(EchelleFPAparam!$S$3/($U26+J$53)*COS((AO26-EchelleFPAparam!$AE22)*EchelleFPAparam!$C$3/EchelleFPAparam!$E$3))*(SIN('Standard Settings'!$F21)+SIN('Standard Settings'!$F21+EchelleFPAparam!$M$3+EchelleFPAparam!$G$3*EchelleFPAparam!$B$6*COS(EchelleFPAparam!$AC$3)-(AO26-1024)*SIN(EchelleFPAparam!$AC$3)*EchelleFPAparam!$C$3/EchelleFPAparam!$E$3))</f>
        <v>2614.5554341363745</v>
      </c>
      <c r="DH26" s="26">
        <f>(EchelleFPAparam!$S$3/($U26+K$53)*COS((AP26-EchelleFPAparam!$AE22)*EchelleFPAparam!$C$3/EchelleFPAparam!$E$3))*(SIN('Standard Settings'!$F21)+SIN('Standard Settings'!$F21+EchelleFPAparam!$M$3+EchelleFPAparam!$G$3*EchelleFPAparam!$B$6*COS(EchelleFPAparam!$AC$3)-(AP26-1024)*SIN(EchelleFPAparam!$AC$3)*EchelleFPAparam!$C$3/EchelleFPAparam!$E$3))</f>
        <v>2495.7120053119943</v>
      </c>
      <c r="DI26" s="26">
        <f>(EchelleFPAparam!$S$3/($U26+B$53)*COS((AQ26-EchelleFPAparam!$AE22)*EchelleFPAparam!$C$3/EchelleFPAparam!$E$3))*(SIN('Standard Settings'!$F21)+SIN('Standard Settings'!$F21+EchelleFPAparam!$M$3+EchelleFPAparam!$H$3*EchelleFPAparam!$B$6*COS(EchelleFPAparam!$AC$3)-(AQ26-1024)*SIN(EchelleFPAparam!$AC$3)*EchelleFPAparam!$C$3/EchelleFPAparam!$E$3))</f>
        <v>4225.695287063013</v>
      </c>
      <c r="DJ26" s="26">
        <f>(EchelleFPAparam!$S$3/($U26+C$53)*COS((AR26-EchelleFPAparam!$AE22)*EchelleFPAparam!$C$3/EchelleFPAparam!$E$3))*(SIN('Standard Settings'!$F21)+SIN('Standard Settings'!$F21+EchelleFPAparam!$M$3+EchelleFPAparam!$H$3*EchelleFPAparam!$B$6*COS(EchelleFPAparam!$AC$3)-(AR26-1024)*SIN(EchelleFPAparam!$AC$3)*EchelleFPAparam!$C$3/EchelleFPAparam!$E$3))</f>
        <v>3923.8599094156548</v>
      </c>
      <c r="DK26" s="26">
        <f>(EchelleFPAparam!$S$3/($U26+D$53)*COS((AS26-EchelleFPAparam!$AE22)*EchelleFPAparam!$C$3/EchelleFPAparam!$E$3))*(SIN('Standard Settings'!$F21)+SIN('Standard Settings'!$F21+EchelleFPAparam!$M$3+EchelleFPAparam!$H$3*EchelleFPAparam!$B$6*COS(EchelleFPAparam!$AC$3)-(AS26-1024)*SIN(EchelleFPAparam!$AC$3)*EchelleFPAparam!$C$3/EchelleFPAparam!$E$3))</f>
        <v>3662.6917310464678</v>
      </c>
      <c r="DL26" s="26">
        <f>(EchelleFPAparam!$S$3/($U26+E$53)*COS((AT26-EchelleFPAparam!$AE22)*EchelleFPAparam!$C$3/EchelleFPAparam!$E$3))*(SIN('Standard Settings'!$F21)+SIN('Standard Settings'!$F21+EchelleFPAparam!$M$3+EchelleFPAparam!$H$3*EchelleFPAparam!$B$6*COS(EchelleFPAparam!$AC$3)-(AT26-1024)*SIN(EchelleFPAparam!$AC$3)*EchelleFPAparam!$C$3/EchelleFPAparam!$E$3))</f>
        <v>3434.0631942102659</v>
      </c>
      <c r="DM26" s="26">
        <f>(EchelleFPAparam!$S$3/($U26+F$53)*COS((AU26-EchelleFPAparam!$AE22)*EchelleFPAparam!$C$3/EchelleFPAparam!$E$3))*(SIN('Standard Settings'!$F21)+SIN('Standard Settings'!$F21+EchelleFPAparam!$M$3+EchelleFPAparam!$H$3*EchelleFPAparam!$B$6*COS(EchelleFPAparam!$AC$3)-(AU26-1024)*SIN(EchelleFPAparam!$AC$3)*EchelleFPAparam!$C$3/EchelleFPAparam!$E$3))</f>
        <v>3232.2466882211829</v>
      </c>
      <c r="DN26" s="26">
        <f>(EchelleFPAparam!$S$3/($U26+G$53)*COS((AV26-EchelleFPAparam!$AE22)*EchelleFPAparam!$C$3/EchelleFPAparam!$E$3))*(SIN('Standard Settings'!$F21)+SIN('Standard Settings'!$F21+EchelleFPAparam!$M$3+EchelleFPAparam!$H$3*EchelleFPAparam!$B$6*COS(EchelleFPAparam!$AC$3)-(AV26-1024)*SIN(EchelleFPAparam!$AC$3)*EchelleFPAparam!$C$3/EchelleFPAparam!$E$3))</f>
        <v>3052.7975427309229</v>
      </c>
      <c r="DO26" s="26">
        <f>(EchelleFPAparam!$S$3/($U26+H$53)*COS((AW26-EchelleFPAparam!$AE22)*EchelleFPAparam!$C$3/EchelleFPAparam!$E$3))*(SIN('Standard Settings'!$F21)+SIN('Standard Settings'!$F21+EchelleFPAparam!$M$3+EchelleFPAparam!$H$3*EchelleFPAparam!$B$6*COS(EchelleFPAparam!$AC$3)-(AW26-1024)*SIN(EchelleFPAparam!$AC$3)*EchelleFPAparam!$C$3/EchelleFPAparam!$E$3))</f>
        <v>2892.2013803060463</v>
      </c>
      <c r="DP26" s="26">
        <f>(EchelleFPAparam!$S$3/($U26+I$53)*COS((AX26-EchelleFPAparam!$AE22)*EchelleFPAparam!$C$3/EchelleFPAparam!$E$3))*(SIN('Standard Settings'!$F21)+SIN('Standard Settings'!$F21+EchelleFPAparam!$M$3+EchelleFPAparam!$H$3*EchelleFPAparam!$B$6*COS(EchelleFPAparam!$AC$3)-(AX26-1024)*SIN(EchelleFPAparam!$AC$3)*EchelleFPAparam!$C$3/EchelleFPAparam!$E$3))</f>
        <v>2747.6365704335835</v>
      </c>
      <c r="DQ26" s="26">
        <f>(EchelleFPAparam!$S$3/($U26+J$53)*COS((AY26-EchelleFPAparam!$AE22)*EchelleFPAparam!$C$3/EchelleFPAparam!$E$3))*(SIN('Standard Settings'!$F21)+SIN('Standard Settings'!$F21+EchelleFPAparam!$M$3+EchelleFPAparam!$H$3*EchelleFPAparam!$B$6*COS(EchelleFPAparam!$AC$3)-(AY26-1024)*SIN(EchelleFPAparam!$AC$3)*EchelleFPAparam!$C$3/EchelleFPAparam!$E$3))</f>
        <v>2615.9066062771035</v>
      </c>
      <c r="DR26" s="26">
        <f>(EchelleFPAparam!$S$3/($U26+K$53)*COS((AZ26-EchelleFPAparam!$AE22)*EchelleFPAparam!$C$3/EchelleFPAparam!$E$3))*(SIN('Standard Settings'!$F21)+SIN('Standard Settings'!$F21+EchelleFPAparam!$M$3+EchelleFPAparam!$H$3*EchelleFPAparam!$B$6*COS(EchelleFPAparam!$AC$3)-(AZ26-1024)*SIN(EchelleFPAparam!$AC$3)*EchelleFPAparam!$C$3/EchelleFPAparam!$E$3))</f>
        <v>2497.0017605372354</v>
      </c>
      <c r="DS26" s="26">
        <f>(EchelleFPAparam!$S$3/($U26+B$53)*COS((AQ26-EchelleFPAparam!$AE22)*EchelleFPAparam!$C$3/EchelleFPAparam!$E$3))*(SIN('Standard Settings'!$F21)+SIN('Standard Settings'!$F21+EchelleFPAparam!$M$3+EchelleFPAparam!$I$3*EchelleFPAparam!$B$6*COS(EchelleFPAparam!$AC$3)-(AQ26-1024)*SIN(EchelleFPAparam!$AC$3)*EchelleFPAparam!$C$3/EchelleFPAparam!$E$3))</f>
        <v>4256.0265299151197</v>
      </c>
      <c r="DT26" s="26">
        <f>(EchelleFPAparam!$S$3/($U26+C$53)*COS((AR26-EchelleFPAparam!$AE22)*EchelleFPAparam!$C$3/EchelleFPAparam!$E$3))*(SIN('Standard Settings'!$F21)+SIN('Standard Settings'!$F21+EchelleFPAparam!$M$3+EchelleFPAparam!$I$3*EchelleFPAparam!$B$6*COS(EchelleFPAparam!$AC$3)-(AR26-1024)*SIN(EchelleFPAparam!$AC$3)*EchelleFPAparam!$C$3/EchelleFPAparam!$E$3))</f>
        <v>3952.024634921182</v>
      </c>
      <c r="DU26" s="26">
        <f>(EchelleFPAparam!$S$3/($U26+D$53)*COS((AS26-EchelleFPAparam!$AE22)*EchelleFPAparam!$C$3/EchelleFPAparam!$E$3))*(SIN('Standard Settings'!$F21)+SIN('Standard Settings'!$F21+EchelleFPAparam!$M$3+EchelleFPAparam!$I$3*EchelleFPAparam!$B$6*COS(EchelleFPAparam!$AC$3)-(AS26-1024)*SIN(EchelleFPAparam!$AC$3)*EchelleFPAparam!$C$3/EchelleFPAparam!$E$3))</f>
        <v>3688.975875832296</v>
      </c>
      <c r="DV26" s="26">
        <f>(EchelleFPAparam!$S$3/($U26+E$53)*COS((AT26-EchelleFPAparam!$AE22)*EchelleFPAparam!$C$3/EchelleFPAparam!$E$3))*(SIN('Standard Settings'!$F21)+SIN('Standard Settings'!$F21+EchelleFPAparam!$M$3+EchelleFPAparam!$I$3*EchelleFPAparam!$B$6*COS(EchelleFPAparam!$AC$3)-(AT26-1024)*SIN(EchelleFPAparam!$AC$3)*EchelleFPAparam!$C$3/EchelleFPAparam!$E$3))</f>
        <v>3458.7016282937439</v>
      </c>
      <c r="DW26" s="26">
        <f>(EchelleFPAparam!$S$3/($U26+F$53)*COS((AU26-EchelleFPAparam!$AE22)*EchelleFPAparam!$C$3/EchelleFPAparam!$E$3))*(SIN('Standard Settings'!$F21)+SIN('Standard Settings'!$F21+EchelleFPAparam!$M$3+EchelleFPAparam!$I$3*EchelleFPAparam!$B$6*COS(EchelleFPAparam!$AC$3)-(AU26-1024)*SIN(EchelleFPAparam!$AC$3)*EchelleFPAparam!$C$3/EchelleFPAparam!$E$3))</f>
        <v>3255.4330686758108</v>
      </c>
      <c r="DX26" s="26">
        <f>(EchelleFPAparam!$S$3/($U26+G$53)*COS((AV26-EchelleFPAparam!$AE22)*EchelleFPAparam!$C$3/EchelleFPAparam!$E$3))*(SIN('Standard Settings'!$F21)+SIN('Standard Settings'!$F21+EchelleFPAparam!$M$3+EchelleFPAparam!$I$3*EchelleFPAparam!$B$6*COS(EchelleFPAparam!$AC$3)-(AV26-1024)*SIN(EchelleFPAparam!$AC$3)*EchelleFPAparam!$C$3/EchelleFPAparam!$E$3))</f>
        <v>3074.6932987422711</v>
      </c>
      <c r="DY26" s="26">
        <f>(EchelleFPAparam!$S$3/($U26+H$53)*COS((AW26-EchelleFPAparam!$AE22)*EchelleFPAparam!$C$3/EchelleFPAparam!$E$3))*(SIN('Standard Settings'!$F21)+SIN('Standard Settings'!$F21+EchelleFPAparam!$M$3+EchelleFPAparam!$I$3*EchelleFPAparam!$B$6*COS(EchelleFPAparam!$AC$3)-(AW26-1024)*SIN(EchelleFPAparam!$AC$3)*EchelleFPAparam!$C$3/EchelleFPAparam!$E$3))</f>
        <v>2912.9424000656218</v>
      </c>
      <c r="DZ26" s="26">
        <f>(EchelleFPAparam!$S$3/($U26+I$53)*COS((AX26-EchelleFPAparam!$AE22)*EchelleFPAparam!$C$3/EchelleFPAparam!$E$3))*(SIN('Standard Settings'!$F21)+SIN('Standard Settings'!$F21+EchelleFPAparam!$M$3+EchelleFPAparam!$I$3*EchelleFPAparam!$B$6*COS(EchelleFPAparam!$AC$3)-(AX26-1024)*SIN(EchelleFPAparam!$AC$3)*EchelleFPAparam!$C$3/EchelleFPAparam!$E$3))</f>
        <v>2767.3384602020838</v>
      </c>
      <c r="EA26" s="26">
        <f>(EchelleFPAparam!$S$3/($U26+J$53)*COS((AY26-EchelleFPAparam!$AE22)*EchelleFPAparam!$C$3/EchelleFPAparam!$E$3))*(SIN('Standard Settings'!$F21)+SIN('Standard Settings'!$F21+EchelleFPAparam!$M$3+EchelleFPAparam!$I$3*EchelleFPAparam!$B$6*COS(EchelleFPAparam!$AC$3)-(AY26-1024)*SIN(EchelleFPAparam!$AC$3)*EchelleFPAparam!$C$3/EchelleFPAparam!$E$3))</f>
        <v>2634.6830899474548</v>
      </c>
      <c r="EB26" s="26">
        <f>(EchelleFPAparam!$S$3/($U26+K$53)*COS((AZ26-EchelleFPAparam!$AE22)*EchelleFPAparam!$C$3/EchelleFPAparam!$E$3))*(SIN('Standard Settings'!$F21)+SIN('Standard Settings'!$F21+EchelleFPAparam!$M$3+EchelleFPAparam!$I$3*EchelleFPAparam!$B$6*COS(EchelleFPAparam!$AC$3)-(AZ26-1024)*SIN(EchelleFPAparam!$AC$3)*EchelleFPAparam!$C$3/EchelleFPAparam!$E$3))</f>
        <v>2514.9247676771165</v>
      </c>
      <c r="EC26" s="26">
        <f>(EchelleFPAparam!$S$3/($U26+B$53)*COS((BA26-EchelleFPAparam!$AE22)*EchelleFPAparam!$C$3/EchelleFPAparam!$E$3))*(SIN('Standard Settings'!$F21)+SIN('Standard Settings'!$F21+EchelleFPAparam!$M$3+EchelleFPAparam!$J$3*EchelleFPAparam!$B$6*COS(EchelleFPAparam!$AC$3)-(BA26-1024)*SIN(EchelleFPAparam!$AC$3)*EchelleFPAparam!$C$3/EchelleFPAparam!$E$3))</f>
        <v>4258.1741054879585</v>
      </c>
      <c r="ED26" s="26">
        <f>(EchelleFPAparam!$S$3/($U26+C$53)*COS((BB26-EchelleFPAparam!$AE22)*EchelleFPAparam!$C$3/EchelleFPAparam!$E$3))*(SIN('Standard Settings'!$F21)+SIN('Standard Settings'!$F21+EchelleFPAparam!$M$3+EchelleFPAparam!$J$3*EchelleFPAparam!$B$6*COS(EchelleFPAparam!$AC$3)-(BB26-1024)*SIN(EchelleFPAparam!$AC$3)*EchelleFPAparam!$C$3/EchelleFPAparam!$E$3))</f>
        <v>3954.0188122388176</v>
      </c>
      <c r="EE26" s="26">
        <f>(EchelleFPAparam!$S$3/($U26+D$53)*COS((BC26-EchelleFPAparam!$AE22)*EchelleFPAparam!$C$3/EchelleFPAparam!$E$3))*(SIN('Standard Settings'!$F21)+SIN('Standard Settings'!$F21+EchelleFPAparam!$M$3+EchelleFPAparam!$J$3*EchelleFPAparam!$B$6*COS(EchelleFPAparam!$AC$3)-(BC26-1024)*SIN(EchelleFPAparam!$AC$3)*EchelleFPAparam!$C$3/EchelleFPAparam!$E$3))</f>
        <v>3690.8556473365588</v>
      </c>
      <c r="EF26" s="26">
        <f>(EchelleFPAparam!$S$3/($U26+E$53)*COS((BD26-EchelleFPAparam!$AE22)*EchelleFPAparam!$C$3/EchelleFPAparam!$E$3))*(SIN('Standard Settings'!$F21)+SIN('Standard Settings'!$F21+EchelleFPAparam!$M$3+EchelleFPAparam!$J$3*EchelleFPAparam!$B$6*COS(EchelleFPAparam!$AC$3)-(BD26-1024)*SIN(EchelleFPAparam!$AC$3)*EchelleFPAparam!$C$3/EchelleFPAparam!$E$3))</f>
        <v>3460.4601644049335</v>
      </c>
      <c r="EG26" s="26">
        <f>(EchelleFPAparam!$S$3/($U26+F$53)*COS((BE26-EchelleFPAparam!$AE22)*EchelleFPAparam!$C$3/EchelleFPAparam!$E$3))*(SIN('Standard Settings'!$F21)+SIN('Standard Settings'!$F21+EchelleFPAparam!$M$3+EchelleFPAparam!$J$3*EchelleFPAparam!$B$6*COS(EchelleFPAparam!$AC$3)-(BE26-1024)*SIN(EchelleFPAparam!$AC$3)*EchelleFPAparam!$C$3/EchelleFPAparam!$E$3))</f>
        <v>3257.0850979833558</v>
      </c>
      <c r="EH26" s="26">
        <f>(EchelleFPAparam!$S$3/($U26+G$53)*COS((BF26-EchelleFPAparam!$AE22)*EchelleFPAparam!$C$3/EchelleFPAparam!$E$3))*(SIN('Standard Settings'!$F21)+SIN('Standard Settings'!$F21+EchelleFPAparam!$M$3+EchelleFPAparam!$J$3*EchelleFPAparam!$B$6*COS(EchelleFPAparam!$AC$3)-(BF26-1024)*SIN(EchelleFPAparam!$AC$3)*EchelleFPAparam!$C$3/EchelleFPAparam!$E$3))</f>
        <v>3076.2528426331701</v>
      </c>
      <c r="EI26" s="26">
        <f>(EchelleFPAparam!$S$3/($U26+H$53)*COS((BG26-EchelleFPAparam!$AE22)*EchelleFPAparam!$C$3/EchelleFPAparam!$E$3))*(SIN('Standard Settings'!$F21)+SIN('Standard Settings'!$F21+EchelleFPAparam!$M$3+EchelleFPAparam!$J$3*EchelleFPAparam!$B$6*COS(EchelleFPAparam!$AC$3)-(BG26-1024)*SIN(EchelleFPAparam!$AC$3)*EchelleFPAparam!$C$3/EchelleFPAparam!$E$3))</f>
        <v>2914.4171620153288</v>
      </c>
      <c r="EJ26" s="26">
        <f>(EchelleFPAparam!$S$3/($U26+I$53)*COS((BH26-EchelleFPAparam!$AE22)*EchelleFPAparam!$C$3/EchelleFPAparam!$E$3))*(SIN('Standard Settings'!$F21)+SIN('Standard Settings'!$F21+EchelleFPAparam!$M$3+EchelleFPAparam!$J$3*EchelleFPAparam!$B$6*COS(EchelleFPAparam!$AC$3)-(BH26-1024)*SIN(EchelleFPAparam!$AC$3)*EchelleFPAparam!$C$3/EchelleFPAparam!$E$3))</f>
        <v>2768.7372226623588</v>
      </c>
      <c r="EK26" s="26">
        <f>(EchelleFPAparam!$S$3/($U26+J$53)*COS((BI26-EchelleFPAparam!$AE22)*EchelleFPAparam!$C$3/EchelleFPAparam!$E$3))*(SIN('Standard Settings'!$F21)+SIN('Standard Settings'!$F21+EchelleFPAparam!$M$3+EchelleFPAparam!$J$3*EchelleFPAparam!$B$6*COS(EchelleFPAparam!$AC$3)-(BI26-1024)*SIN(EchelleFPAparam!$AC$3)*EchelleFPAparam!$C$3/EchelleFPAparam!$E$3))</f>
        <v>2636.0125414925456</v>
      </c>
      <c r="EL26" s="26">
        <f>(EchelleFPAparam!$S$3/($U26+K$53)*COS((BJ26-EchelleFPAparam!$AE22)*EchelleFPAparam!$C$3/EchelleFPAparam!$E$3))*(SIN('Standard Settings'!$F21)+SIN('Standard Settings'!$F21+EchelleFPAparam!$M$3+EchelleFPAparam!$J$3*EchelleFPAparam!$B$6*COS(EchelleFPAparam!$AC$3)-(BJ26-1024)*SIN(EchelleFPAparam!$AC$3)*EchelleFPAparam!$C$3/EchelleFPAparam!$E$3))</f>
        <v>2516.193789606521</v>
      </c>
      <c r="EM26" s="26">
        <f>(EchelleFPAparam!$S$3/($U26+B$53)*COS((BA26-EchelleFPAparam!$AE22)*EchelleFPAparam!$C$3/EchelleFPAparam!$E$3))*(SIN('Standard Settings'!$F21)+SIN('Standard Settings'!$F21+EchelleFPAparam!$M$3+EchelleFPAparam!$K$3*EchelleFPAparam!$B$6*COS(EchelleFPAparam!$AC$3)-(BA26-1024)*SIN(EchelleFPAparam!$AC$3)*EchelleFPAparam!$C$3/EchelleFPAparam!$E$3))</f>
        <v>4287.1382484510696</v>
      </c>
      <c r="EN26" s="26">
        <f>(EchelleFPAparam!$S$3/($U26+C$53)*COS((BB26-EchelleFPAparam!$AE22)*EchelleFPAparam!$C$3/EchelleFPAparam!$E$3))*(SIN('Standard Settings'!$F21)+SIN('Standard Settings'!$F21+EchelleFPAparam!$M$3+EchelleFPAparam!$K$3*EchelleFPAparam!$B$6*COS(EchelleFPAparam!$AC$3)-(BB26-1024)*SIN(EchelleFPAparam!$AC$3)*EchelleFPAparam!$C$3/EchelleFPAparam!$E$3))</f>
        <v>3980.9140878474213</v>
      </c>
      <c r="EO26" s="26">
        <f>(EchelleFPAparam!$S$3/($U26+D$53)*COS((BC26-EchelleFPAparam!$AE22)*EchelleFPAparam!$C$3/EchelleFPAparam!$E$3))*(SIN('Standard Settings'!$F21)+SIN('Standard Settings'!$F21+EchelleFPAparam!$M$3+EchelleFPAparam!$K$3*EchelleFPAparam!$B$6*COS(EchelleFPAparam!$AC$3)-(BC26-1024)*SIN(EchelleFPAparam!$AC$3)*EchelleFPAparam!$C$3/EchelleFPAparam!$E$3))</f>
        <v>3715.954628225481</v>
      </c>
      <c r="EP26" s="26">
        <f>(EchelleFPAparam!$S$3/($U26+E$53)*COS((BD26-EchelleFPAparam!$AE22)*EchelleFPAparam!$C$3/EchelleFPAparam!$E$3))*(SIN('Standard Settings'!$F21)+SIN('Standard Settings'!$F21+EchelleFPAparam!$M$3+EchelleFPAparam!$K$3*EchelleFPAparam!$B$6*COS(EchelleFPAparam!$AC$3)-(BD26-1024)*SIN(EchelleFPAparam!$AC$3)*EchelleFPAparam!$C$3/EchelleFPAparam!$E$3))</f>
        <v>3483.987358274891</v>
      </c>
      <c r="EQ26" s="26">
        <f>(EchelleFPAparam!$S$3/($U26+F$53)*COS((BE26-EchelleFPAparam!$AE22)*EchelleFPAparam!$C$3/EchelleFPAparam!$E$3))*(SIN('Standard Settings'!$F21)+SIN('Standard Settings'!$F21+EchelleFPAparam!$M$3+EchelleFPAparam!$K$3*EchelleFPAparam!$B$6*COS(EchelleFPAparam!$AC$3)-(BE26-1024)*SIN(EchelleFPAparam!$AC$3)*EchelleFPAparam!$C$3/EchelleFPAparam!$E$3))</f>
        <v>3279.2254998929398</v>
      </c>
      <c r="ER26" s="26">
        <f>(EchelleFPAparam!$S$3/($U26+G$53)*COS((BF26-EchelleFPAparam!$AE22)*EchelleFPAparam!$C$3/EchelleFPAparam!$E$3))*(SIN('Standard Settings'!$F21)+SIN('Standard Settings'!$F21+EchelleFPAparam!$M$3+EchelleFPAparam!$K$3*EchelleFPAparam!$B$6*COS(EchelleFPAparam!$AC$3)-(BF26-1024)*SIN(EchelleFPAparam!$AC$3)*EchelleFPAparam!$C$3/EchelleFPAparam!$E$3))</f>
        <v>3097.1606046941133</v>
      </c>
      <c r="ES26" s="26">
        <f>(EchelleFPAparam!$S$3/($U26+H$53)*COS((BG26-EchelleFPAparam!$AE22)*EchelleFPAparam!$C$3/EchelleFPAparam!$E$3))*(SIN('Standard Settings'!$F21)+SIN('Standard Settings'!$F21+EchelleFPAparam!$M$3+EchelleFPAparam!$K$3*EchelleFPAparam!$B$6*COS(EchelleFPAparam!$AC$3)-(BG26-1024)*SIN(EchelleFPAparam!$AC$3)*EchelleFPAparam!$C$3/EchelleFPAparam!$E$3))</f>
        <v>2934.2221273386358</v>
      </c>
      <c r="ET26" s="26">
        <f>(EchelleFPAparam!$S$3/($U26+I$53)*COS((BH26-EchelleFPAparam!$AE22)*EchelleFPAparam!$C$3/EchelleFPAparam!$E$3))*(SIN('Standard Settings'!$F21)+SIN('Standard Settings'!$F21+EchelleFPAparam!$M$3+EchelleFPAparam!$K$3*EchelleFPAparam!$B$6*COS(EchelleFPAparam!$AC$3)-(BH26-1024)*SIN(EchelleFPAparam!$AC$3)*EchelleFPAparam!$C$3/EchelleFPAparam!$E$3))</f>
        <v>2787.549816795261</v>
      </c>
      <c r="EU26" s="26">
        <f>(EchelleFPAparam!$S$3/($U26+J$53)*COS((BI26-EchelleFPAparam!$AE22)*EchelleFPAparam!$C$3/EchelleFPAparam!$E$3))*(SIN('Standard Settings'!$F21)+SIN('Standard Settings'!$F21+EchelleFPAparam!$M$3+EchelleFPAparam!$K$3*EchelleFPAparam!$B$6*COS(EchelleFPAparam!$AC$3)-(BI26-1024)*SIN(EchelleFPAparam!$AC$3)*EchelleFPAparam!$C$3/EchelleFPAparam!$E$3))</f>
        <v>2653.9427252316145</v>
      </c>
      <c r="EV26" s="26">
        <f>(EchelleFPAparam!$S$3/($U26+K$53)*COS((BJ26-EchelleFPAparam!$AE22)*EchelleFPAparam!$C$3/EchelleFPAparam!$E$3))*(SIN('Standard Settings'!$F21)+SIN('Standard Settings'!$F21+EchelleFPAparam!$M$3+EchelleFPAparam!$K$3*EchelleFPAparam!$B$6*COS(EchelleFPAparam!$AC$3)-(BJ26-1024)*SIN(EchelleFPAparam!$AC$3)*EchelleFPAparam!$C$3/EchelleFPAparam!$E$3))</f>
        <v>2533.3089649938142</v>
      </c>
      <c r="EW26" s="60">
        <f t="shared" si="40"/>
        <v>2725.6376663326041</v>
      </c>
      <c r="EX26" s="60">
        <f t="shared" si="41"/>
        <v>3980.9140878474213</v>
      </c>
      <c r="EY26" s="90">
        <v>0</v>
      </c>
      <c r="EZ26" s="90">
        <v>0</v>
      </c>
      <c r="FA26" s="95">
        <v>1000</v>
      </c>
      <c r="FB26" s="95">
        <v>1000</v>
      </c>
      <c r="FC26" s="95">
        <v>1000</v>
      </c>
      <c r="FD26" s="50">
        <v>2500</v>
      </c>
      <c r="FE26" s="50">
        <v>2000</v>
      </c>
      <c r="FF26" s="50">
        <v>5000</v>
      </c>
      <c r="FG26" s="50">
        <v>1000</v>
      </c>
      <c r="FH26" s="95">
        <f t="shared" si="27"/>
        <v>250</v>
      </c>
      <c r="FI26" s="95">
        <f t="shared" si="28"/>
        <v>250</v>
      </c>
      <c r="FJ26" s="50">
        <f t="shared" si="29"/>
        <v>625</v>
      </c>
      <c r="FK26" s="50">
        <f t="shared" si="30"/>
        <v>500</v>
      </c>
      <c r="FL26" s="50">
        <f t="shared" si="31"/>
        <v>1250</v>
      </c>
      <c r="FM26" s="50">
        <f t="shared" si="32"/>
        <v>250</v>
      </c>
      <c r="FN26" s="50">
        <v>500</v>
      </c>
      <c r="FO26" s="91">
        <f>1/(F26*EchelleFPAparam!$Q$3)</f>
        <v>-3354.9896201895604</v>
      </c>
      <c r="FP26" s="91">
        <f t="shared" si="23"/>
        <v>-37.983430544454365</v>
      </c>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2">
        <f t="shared" si="24"/>
        <v>2764.0177607851219</v>
      </c>
      <c r="JX26" s="27">
        <f t="shared" si="25"/>
        <v>286539.42720106477</v>
      </c>
      <c r="JY26" s="108">
        <f>JW26*EchelleFPAparam!$Q$3</f>
        <v>-2.6327269171478283E-2</v>
      </c>
    </row>
    <row r="27" spans="1:285" x14ac:dyDescent="0.2">
      <c r="A27" s="53">
        <f t="shared" si="35"/>
        <v>21</v>
      </c>
      <c r="B27" s="97">
        <f t="shared" si="0"/>
        <v>4518.159682583625</v>
      </c>
      <c r="C27" s="27" t="str">
        <f>'Standard Settings'!B22</f>
        <v>M/1/9</v>
      </c>
      <c r="D27" s="27">
        <f>'Standard Settings'!H22</f>
        <v>13</v>
      </c>
      <c r="E27" s="19">
        <f t="shared" si="1"/>
        <v>1.1305253191389752E-2</v>
      </c>
      <c r="F27" s="18">
        <f>((EchelleFPAparam!$S$3/('crmcfgWLEN.txt'!$U27+F$53))*(SIN('Standard Settings'!$F22+0.0005)+SIN('Standard Settings'!$F22+0.0005+EchelleFPAparam!$M$3))-(EchelleFPAparam!$S$3/('crmcfgWLEN.txt'!$U27+F$53))*(SIN('Standard Settings'!$F22-0.0005)+SIN('Standard Settings'!$F22-0.0005+EchelleFPAparam!$M$3)))*1000*EchelleFPAparam!$O$3/180</f>
        <v>30.629793639208877</v>
      </c>
      <c r="G27" s="20" t="str">
        <f>'Standard Settings'!C22</f>
        <v>M</v>
      </c>
      <c r="H27" s="46"/>
      <c r="I27" s="59" t="s">
        <v>362</v>
      </c>
      <c r="J27" s="57"/>
      <c r="K27" s="27" t="str">
        <f>'Standard Settings'!$D22</f>
        <v>LM</v>
      </c>
      <c r="L27" s="46"/>
      <c r="M27" s="12">
        <v>0</v>
      </c>
      <c r="N27" s="12">
        <v>0</v>
      </c>
      <c r="O27" s="47" t="s">
        <v>385</v>
      </c>
      <c r="P27" s="47" t="s">
        <v>385</v>
      </c>
      <c r="Q27" s="27">
        <f>'Standard Settings'!$E22</f>
        <v>70.376175000000003</v>
      </c>
      <c r="R27" s="107">
        <f>($Q27-EchelleFPAparam!$R$3)/EchelleFPAparam!$Q$3</f>
        <v>2858.267716535579</v>
      </c>
      <c r="S27" s="21">
        <f>'Standard Settings'!$G22</f>
        <v>10</v>
      </c>
      <c r="T27" s="21">
        <f>'Standard Settings'!$I22</f>
        <v>16</v>
      </c>
      <c r="U27" s="22">
        <f t="shared" si="2"/>
        <v>9</v>
      </c>
      <c r="V27" s="22">
        <f t="shared" si="26"/>
        <v>18</v>
      </c>
      <c r="W27" s="23">
        <f>(EchelleFPAparam!$S$3/('crmcfgWLEN.txt'!$U27+B$53))*(SIN('Standard Settings'!$F22)+SIN('Standard Settings'!$F22+EchelleFPAparam!$M$3))</f>
        <v>6526.2306526207922</v>
      </c>
      <c r="X27" s="23">
        <f>(EchelleFPAparam!$S$3/('crmcfgWLEN.txt'!$U27+C$53))*(SIN('Standard Settings'!$F22)+SIN('Standard Settings'!$F22+EchelleFPAparam!$M$3))</f>
        <v>5873.6075873587133</v>
      </c>
      <c r="Y27" s="23">
        <f>(EchelleFPAparam!$S$3/('crmcfgWLEN.txt'!$U27+D$53))*(SIN('Standard Settings'!$F22)+SIN('Standard Settings'!$F22+EchelleFPAparam!$M$3))</f>
        <v>5339.6432612351937</v>
      </c>
      <c r="Z27" s="23">
        <f>(EchelleFPAparam!$S$3/('crmcfgWLEN.txt'!$U27+E$53))*(SIN('Standard Settings'!$F22)+SIN('Standard Settings'!$F22+EchelleFPAparam!$M$3))</f>
        <v>4894.6729894655937</v>
      </c>
      <c r="AA27" s="23">
        <f>(EchelleFPAparam!$S$3/('crmcfgWLEN.txt'!$U27+F$53))*(SIN('Standard Settings'!$F22)+SIN('Standard Settings'!$F22+EchelleFPAparam!$M$3))</f>
        <v>4518.159682583625</v>
      </c>
      <c r="AB27" s="23">
        <f>(EchelleFPAparam!$S$3/('crmcfgWLEN.txt'!$U27+G$53))*(SIN('Standard Settings'!$F22)+SIN('Standard Settings'!$F22+EchelleFPAparam!$M$3))</f>
        <v>4195.4339909705086</v>
      </c>
      <c r="AC27" s="23">
        <f>(EchelleFPAparam!$S$3/('crmcfgWLEN.txt'!$U27+H$53))*(SIN('Standard Settings'!$F22)+SIN('Standard Settings'!$F22+EchelleFPAparam!$M$3))</f>
        <v>3915.7383915724749</v>
      </c>
      <c r="AD27" s="23">
        <f>(EchelleFPAparam!$S$3/('crmcfgWLEN.txt'!$U27+I$53))*(SIN('Standard Settings'!$F22)+SIN('Standard Settings'!$F22+EchelleFPAparam!$M$3))</f>
        <v>3671.0047420991955</v>
      </c>
      <c r="AE27" s="23">
        <f>(EchelleFPAparam!$S$3/('crmcfgWLEN.txt'!$U27+J$53))*(SIN('Standard Settings'!$F22)+SIN('Standard Settings'!$F22+EchelleFPAparam!$M$3))</f>
        <v>3455.0632866815959</v>
      </c>
      <c r="AF27" s="23">
        <f>(EchelleFPAparam!$S$3/('crmcfgWLEN.txt'!$U27+K$53))*(SIN('Standard Settings'!$F22)+SIN('Standard Settings'!$F22+EchelleFPAparam!$M$3))</f>
        <v>3263.1153263103961</v>
      </c>
      <c r="AG27" s="115">
        <v>-100.1</v>
      </c>
      <c r="AH27" s="115">
        <v>115.1</v>
      </c>
      <c r="AI27" s="115">
        <v>580.1</v>
      </c>
      <c r="AJ27" s="115">
        <v>960.1</v>
      </c>
      <c r="AK27" s="115">
        <v>1280.0999999999999</v>
      </c>
      <c r="AL27" s="115">
        <v>1560.1</v>
      </c>
      <c r="AM27" s="115">
        <v>1800.1</v>
      </c>
      <c r="AN27" s="115">
        <v>2010.1</v>
      </c>
      <c r="AO27" s="115">
        <v>-100.1</v>
      </c>
      <c r="AP27" s="115">
        <v>-100.1</v>
      </c>
      <c r="AQ27" s="115">
        <v>-100.1</v>
      </c>
      <c r="AR27" s="115">
        <v>130.1</v>
      </c>
      <c r="AS27" s="115">
        <v>595.1</v>
      </c>
      <c r="AT27" s="115">
        <v>985.1</v>
      </c>
      <c r="AU27" s="115">
        <v>1310.0999999999999</v>
      </c>
      <c r="AV27" s="115">
        <v>1585.1</v>
      </c>
      <c r="AW27" s="115">
        <v>1825.1</v>
      </c>
      <c r="AX27" s="115">
        <v>2035.1</v>
      </c>
      <c r="AY27" s="115">
        <v>-100.1</v>
      </c>
      <c r="AZ27" s="115">
        <v>-100.1</v>
      </c>
      <c r="BA27" s="115">
        <v>-100.1</v>
      </c>
      <c r="BB27" s="115">
        <v>145.1</v>
      </c>
      <c r="BC27" s="115">
        <v>610.1</v>
      </c>
      <c r="BD27" s="115">
        <v>995.1</v>
      </c>
      <c r="BE27" s="115">
        <v>1330.1</v>
      </c>
      <c r="BF27" s="115">
        <v>1610.1</v>
      </c>
      <c r="BG27" s="115">
        <v>1850.1</v>
      </c>
      <c r="BH27" s="115">
        <v>2065.1</v>
      </c>
      <c r="BI27" s="115">
        <v>-100.1</v>
      </c>
      <c r="BJ27" s="115">
        <v>-100.1</v>
      </c>
      <c r="BK27" s="24">
        <f>EchelleFPAparam!$S$3/('crmcfgWLEN.txt'!$U27+B$53)*(SIN(EchelleFPAparam!$T$3-EchelleFPAparam!$M$3/2)+SIN('Standard Settings'!$F22+EchelleFPAparam!$M$3))</f>
        <v>6410.8497456830237</v>
      </c>
      <c r="BL27" s="24">
        <f>EchelleFPAparam!$S$3/('crmcfgWLEN.txt'!$U27+C$53)*(SIN(EchelleFPAparam!$T$3-EchelleFPAparam!$M$3/2)+SIN('Standard Settings'!$F22+EchelleFPAparam!$M$3))</f>
        <v>5769.764771114722</v>
      </c>
      <c r="BM27" s="24">
        <f>EchelleFPAparam!$S$3/('crmcfgWLEN.txt'!$U27+D$53)*(SIN(EchelleFPAparam!$T$3-EchelleFPAparam!$M$3/2)+SIN('Standard Settings'!$F22+EchelleFPAparam!$M$3))</f>
        <v>5245.2407010133838</v>
      </c>
      <c r="BN27" s="24">
        <f>EchelleFPAparam!$S$3/('crmcfgWLEN.txt'!$U27+E$53)*(SIN(EchelleFPAparam!$T$3-EchelleFPAparam!$M$3/2)+SIN('Standard Settings'!$F22+EchelleFPAparam!$M$3))</f>
        <v>4808.137309262268</v>
      </c>
      <c r="BO27" s="24">
        <f>EchelleFPAparam!$S$3/('crmcfgWLEN.txt'!$U27+F$53)*(SIN(EchelleFPAparam!$T$3-EchelleFPAparam!$M$3/2)+SIN('Standard Settings'!$F22+EchelleFPAparam!$M$3))</f>
        <v>4438.280593165171</v>
      </c>
      <c r="BP27" s="24">
        <f>EchelleFPAparam!$S$3/('crmcfgWLEN.txt'!$U27+G$53)*(SIN(EchelleFPAparam!$T$3-EchelleFPAparam!$M$3/2)+SIN('Standard Settings'!$F22+EchelleFPAparam!$M$3))</f>
        <v>4121.2605507962298</v>
      </c>
      <c r="BQ27" s="24">
        <f>EchelleFPAparam!$S$3/('crmcfgWLEN.txt'!$U27+H$53)*(SIN(EchelleFPAparam!$T$3-EchelleFPAparam!$M$3/2)+SIN('Standard Settings'!$F22+EchelleFPAparam!$M$3))</f>
        <v>3846.509847409814</v>
      </c>
      <c r="BR27" s="24">
        <f>EchelleFPAparam!$S$3/('crmcfgWLEN.txt'!$U27+I$53)*(SIN(EchelleFPAparam!$T$3-EchelleFPAparam!$M$3/2)+SIN('Standard Settings'!$F22+EchelleFPAparam!$M$3))</f>
        <v>3606.1029819467008</v>
      </c>
      <c r="BS27" s="24">
        <f>EchelleFPAparam!$S$3/('crmcfgWLEN.txt'!$U27+J$53)*(SIN(EchelleFPAparam!$T$3-EchelleFPAparam!$M$3/2)+SIN('Standard Settings'!$F22+EchelleFPAparam!$M$3))</f>
        <v>3393.9792771263069</v>
      </c>
      <c r="BT27" s="24">
        <f>EchelleFPAparam!$S$3/('crmcfgWLEN.txt'!$U27+K$53)*(SIN(EchelleFPAparam!$T$3-EchelleFPAparam!$M$3/2)+SIN('Standard Settings'!$F22+EchelleFPAparam!$M$3))</f>
        <v>3205.4248728415118</v>
      </c>
      <c r="BU27" s="25">
        <f t="shared" si="33"/>
        <v>6173.4108662132821</v>
      </c>
      <c r="BV27" s="25">
        <f t="shared" si="3"/>
        <v>5570.8073652142148</v>
      </c>
      <c r="BW27" s="25">
        <f t="shared" si="4"/>
        <v>5076.0393880774682</v>
      </c>
      <c r="BX27" s="25">
        <f t="shared" si="5"/>
        <v>4662.436178678563</v>
      </c>
      <c r="BY27" s="25">
        <f t="shared" si="6"/>
        <v>4311.4725762175949</v>
      </c>
      <c r="BZ27" s="25">
        <f t="shared" si="7"/>
        <v>4009.8751305044402</v>
      </c>
      <c r="CA27" s="25">
        <f t="shared" si="8"/>
        <v>3747.8813897839213</v>
      </c>
      <c r="CB27" s="25">
        <f t="shared" si="9"/>
        <v>3518.1492506797081</v>
      </c>
      <c r="CC27" s="25">
        <f t="shared" si="10"/>
        <v>3315.0495264954625</v>
      </c>
      <c r="CD27" s="25">
        <f t="shared" si="11"/>
        <v>3134.1932090005894</v>
      </c>
      <c r="CE27" s="25">
        <f t="shared" si="34"/>
        <v>6667.2837355103447</v>
      </c>
      <c r="CF27" s="25">
        <f t="shared" si="12"/>
        <v>5983.4597626374889</v>
      </c>
      <c r="CG27" s="25">
        <f t="shared" si="13"/>
        <v>5426.1110700138461</v>
      </c>
      <c r="CH27" s="25">
        <f t="shared" si="14"/>
        <v>4963.2385127868574</v>
      </c>
      <c r="CI27" s="25">
        <f t="shared" si="15"/>
        <v>4572.773944473206</v>
      </c>
      <c r="CJ27" s="25">
        <f t="shared" si="16"/>
        <v>4239.0108522475502</v>
      </c>
      <c r="CK27" s="25">
        <f t="shared" si="17"/>
        <v>3950.4695730154845</v>
      </c>
      <c r="CL27" s="25">
        <f t="shared" si="18"/>
        <v>3698.5671609709748</v>
      </c>
      <c r="CM27" s="25">
        <f t="shared" si="19"/>
        <v>3476.7592594952412</v>
      </c>
      <c r="CN27" s="25">
        <f t="shared" si="20"/>
        <v>3279.9696373261982</v>
      </c>
      <c r="CO27" s="26">
        <f>(EchelleFPAparam!$S$3/($U27+B$53)*COS((AG27-EchelleFPAparam!$AE23)*EchelleFPAparam!$C$3/EchelleFPAparam!$E$3))*(SIN('Standard Settings'!$F22)+SIN('Standard Settings'!$F22+EchelleFPAparam!$M$3+(EchelleFPAparam!$F$3*EchelleFPAparam!$B$6)*COS(EchelleFPAparam!$AC$3)-(AG27-1024)*SIN(EchelleFPAparam!$AC$3)*EchelleFPAparam!$C$3/EchelleFPAparam!$E$3))</f>
        <v>6470.247011119819</v>
      </c>
      <c r="CP27" s="26">
        <f>(EchelleFPAparam!$S$3/($U27+C$53)*COS((AH27-EchelleFPAparam!$AE23)*EchelleFPAparam!$C$3/EchelleFPAparam!$E$3))*(SIN('Standard Settings'!$F22)+SIN('Standard Settings'!$F22+EchelleFPAparam!$M$3+(EchelleFPAparam!$F$3*EchelleFPAparam!$B$6)*COS(EchelleFPAparam!$AC$3)-(AH27-1024)*SIN(EchelleFPAparam!$AC$3)*EchelleFPAparam!$C$3/EchelleFPAparam!$E$3))</f>
        <v>5823.4846276585558</v>
      </c>
      <c r="CQ27" s="26">
        <f>(EchelleFPAparam!$S$3/($U27+D$53)*COS((AI27-EchelleFPAparam!$AE23)*EchelleFPAparam!$C$3/EchelleFPAparam!$E$3))*(SIN('Standard Settings'!$F22)+SIN('Standard Settings'!$F22+EchelleFPAparam!$M$3+(EchelleFPAparam!$F$3*EchelleFPAparam!$B$6)*COS(EchelleFPAparam!$AC$3)-(AI27-1024)*SIN(EchelleFPAparam!$AC$3)*EchelleFPAparam!$C$3/EchelleFPAparam!$E$3))</f>
        <v>5294.4735382959989</v>
      </c>
      <c r="CR27" s="26">
        <f>(EchelleFPAparam!$S$3/($U27+E$53)*COS((AJ27-EchelleFPAparam!$AE23)*EchelleFPAparam!$C$3/EchelleFPAparam!$E$3))*(SIN('Standard Settings'!$F22)+SIN('Standard Settings'!$F22+EchelleFPAparam!$M$3+(EchelleFPAparam!$F$3*EchelleFPAparam!$B$6)*COS(EchelleFPAparam!$AC$3)-(AJ27-1024)*SIN(EchelleFPAparam!$AC$3)*EchelleFPAparam!$C$3/EchelleFPAparam!$E$3))</f>
        <v>4853.4540545505333</v>
      </c>
      <c r="CS27" s="26">
        <f>(EchelleFPAparam!$S$3/($U27+F$53)*COS((AK27-EchelleFPAparam!$AE23)*EchelleFPAparam!$C$3/EchelleFPAparam!$E$3))*(SIN('Standard Settings'!$F22)+SIN('Standard Settings'!$F22+EchelleFPAparam!$M$3+(EchelleFPAparam!$F$3*EchelleFPAparam!$B$6)*COS(EchelleFPAparam!$AC$3)-(AK27-1024)*SIN(EchelleFPAparam!$AC$3)*EchelleFPAparam!$C$3/EchelleFPAparam!$E$3))</f>
        <v>4480.1853870911245</v>
      </c>
      <c r="CT27" s="26">
        <f>(EchelleFPAparam!$S$3/($U27+G$53)*COS((AL27-EchelleFPAparam!$AE23)*EchelleFPAparam!$C$3/EchelleFPAparam!$E$3))*(SIN('Standard Settings'!$F22)+SIN('Standard Settings'!$F22+EchelleFPAparam!$M$3+(EchelleFPAparam!$F$3*EchelleFPAparam!$B$6)*COS(EchelleFPAparam!$AC$3)-(AL27-1024)*SIN(EchelleFPAparam!$AC$3)*EchelleFPAparam!$C$3/EchelleFPAparam!$E$3))</f>
        <v>4160.182690020566</v>
      </c>
      <c r="CU27" s="26">
        <f>(EchelleFPAparam!$S$3/($U27+H$53)*COS((AM27-EchelleFPAparam!$AE23)*EchelleFPAparam!$C$3/EchelleFPAparam!$E$3))*(SIN('Standard Settings'!$F22)+SIN('Standard Settings'!$F22+EchelleFPAparam!$M$3+(EchelleFPAparam!$F$3*EchelleFPAparam!$B$6)*COS(EchelleFPAparam!$AC$3)-(AM27-1024)*SIN(EchelleFPAparam!$AC$3)*EchelleFPAparam!$C$3/EchelleFPAparam!$E$3))</f>
        <v>3882.8112632873667</v>
      </c>
      <c r="CV27" s="26">
        <f>(EchelleFPAparam!$S$3/($U27+I$53)*COS((AN27-EchelleFPAparam!$AE23)*EchelleFPAparam!$C$3/EchelleFPAparam!$E$3))*(SIN('Standard Settings'!$F22)+SIN('Standard Settings'!$F22+EchelleFPAparam!$M$3+(EchelleFPAparam!$F$3*EchelleFPAparam!$B$6)*COS(EchelleFPAparam!$AC$3)-(AN27-1024)*SIN(EchelleFPAparam!$AC$3)*EchelleFPAparam!$C$3/EchelleFPAparam!$E$3))</f>
        <v>3640.0899165304304</v>
      </c>
      <c r="CW27" s="26">
        <f>(EchelleFPAparam!$S$3/($U27+J$53)*COS((AO27-EchelleFPAparam!$AE23)*EchelleFPAparam!$C$3/EchelleFPAparam!$E$3))*(SIN('Standard Settings'!$F22)+SIN('Standard Settings'!$F22+EchelleFPAparam!$M$3+(EchelleFPAparam!$F$3*EchelleFPAparam!$B$6)*COS(EchelleFPAparam!$AC$3)-(AO27-1024)*SIN(EchelleFPAparam!$AC$3)*EchelleFPAparam!$C$3/EchelleFPAparam!$E$3))</f>
        <v>3425.4248882399042</v>
      </c>
      <c r="CX27" s="26">
        <f>(EchelleFPAparam!$S$3/($U27+K$53)*COS((AP27-EchelleFPAparam!$AE23)*EchelleFPAparam!$C$3/EchelleFPAparam!$E$3))*(SIN('Standard Settings'!$F22)+SIN('Standard Settings'!$F22+EchelleFPAparam!$M$3+(EchelleFPAparam!$F$3*EchelleFPAparam!$B$6)*COS(EchelleFPAparam!$AC$3)-(AP27-1024)*SIN(EchelleFPAparam!$AC$3)*EchelleFPAparam!$C$3/EchelleFPAparam!$E$3))</f>
        <v>3235.1235055599095</v>
      </c>
      <c r="CY27" s="26">
        <f>(EchelleFPAparam!$S$3/($U27+B$53)*COS((AG27-EchelleFPAparam!$AE23)*EchelleFPAparam!$C$3/EchelleFPAparam!$E$3))*(SIN('Standard Settings'!$F22)+SIN('Standard Settings'!$F22+EchelleFPAparam!$M$3+EchelleFPAparam!$G$3*EchelleFPAparam!$B$6*COS(EchelleFPAparam!$AC$3)-(AG27-1024)*SIN(EchelleFPAparam!$AC$3)*EchelleFPAparam!$C$3/EchelleFPAparam!$E$3))</f>
        <v>6505.8009086926504</v>
      </c>
      <c r="CZ27" s="26">
        <f>(EchelleFPAparam!$S$3/($U27+C$53)*COS((AH27-EchelleFPAparam!$AE23)*EchelleFPAparam!$C$3/EchelleFPAparam!$E$3))*(SIN('Standard Settings'!$F22)+SIN('Standard Settings'!$F22+EchelleFPAparam!$M$3+EchelleFPAparam!$G$3*EchelleFPAparam!$B$6*COS(EchelleFPAparam!$AC$3)-(AH27-1024)*SIN(EchelleFPAparam!$AC$3)*EchelleFPAparam!$C$3/EchelleFPAparam!$E$3))</f>
        <v>5855.4797983927365</v>
      </c>
      <c r="DA27" s="26">
        <f>(EchelleFPAparam!$S$3/($U27+D$53)*COS((AI27-EchelleFPAparam!$AE23)*EchelleFPAparam!$C$3/EchelleFPAparam!$E$3))*(SIN('Standard Settings'!$F22)+SIN('Standard Settings'!$F22+EchelleFPAparam!$M$3+EchelleFPAparam!$G$3*EchelleFPAparam!$B$6*COS(EchelleFPAparam!$AC$3)-(AI27-1024)*SIN(EchelleFPAparam!$AC$3)*EchelleFPAparam!$C$3/EchelleFPAparam!$E$3))</f>
        <v>5323.5528490237975</v>
      </c>
      <c r="DB27" s="26">
        <f>(EchelleFPAparam!$S$3/($U27+E$53)*COS((AJ27-EchelleFPAparam!$AE23)*EchelleFPAparam!$C$3/EchelleFPAparam!$E$3))*(SIN('Standard Settings'!$F22)+SIN('Standard Settings'!$F22+EchelleFPAparam!$M$3+EchelleFPAparam!$G$3*EchelleFPAparam!$B$6*COS(EchelleFPAparam!$AC$3)-(AJ27-1024)*SIN(EchelleFPAparam!$AC$3)*EchelleFPAparam!$C$3/EchelleFPAparam!$E$3))</f>
        <v>4880.104082513707</v>
      </c>
      <c r="DC27" s="26">
        <f>(EchelleFPAparam!$S$3/($U27+F$53)*COS((AK27-EchelleFPAparam!$AE23)*EchelleFPAparam!$C$3/EchelleFPAparam!$E$3))*(SIN('Standard Settings'!$F22)+SIN('Standard Settings'!$F22+EchelleFPAparam!$M$3+EchelleFPAparam!$G$3*EchelleFPAparam!$B$6*COS(EchelleFPAparam!$AC$3)-(AK27-1024)*SIN(EchelleFPAparam!$AC$3)*EchelleFPAparam!$C$3/EchelleFPAparam!$E$3))</f>
        <v>4504.7803528496361</v>
      </c>
      <c r="DD27" s="26">
        <f>(EchelleFPAparam!$S$3/($U27+G$53)*COS((AL27-EchelleFPAparam!$AE23)*EchelleFPAparam!$C$3/EchelleFPAparam!$E$3))*(SIN('Standard Settings'!$F22)+SIN('Standard Settings'!$F22+EchelleFPAparam!$M$3+EchelleFPAparam!$G$3*EchelleFPAparam!$B$6*COS(EchelleFPAparam!$AC$3)-(AL27-1024)*SIN(EchelleFPAparam!$AC$3)*EchelleFPAparam!$C$3/EchelleFPAparam!$E$3))</f>
        <v>4183.0164892594366</v>
      </c>
      <c r="DE27" s="26">
        <f>(EchelleFPAparam!$S$3/($U27+H$53)*COS((AM27-EchelleFPAparam!$AE23)*EchelleFPAparam!$C$3/EchelleFPAparam!$E$3))*(SIN('Standard Settings'!$F22)+SIN('Standard Settings'!$F22+EchelleFPAparam!$M$3+EchelleFPAparam!$G$3*EchelleFPAparam!$B$6*COS(EchelleFPAparam!$AC$3)-(AM27-1024)*SIN(EchelleFPAparam!$AC$3)*EchelleFPAparam!$C$3/EchelleFPAparam!$E$3))</f>
        <v>3904.1191141879308</v>
      </c>
      <c r="DF27" s="26">
        <f>(EchelleFPAparam!$S$3/($U27+I$53)*COS((AN27-EchelleFPAparam!$AE23)*EchelleFPAparam!$C$3/EchelleFPAparam!$E$3))*(SIN('Standard Settings'!$F22)+SIN('Standard Settings'!$F22+EchelleFPAparam!$M$3+EchelleFPAparam!$G$3*EchelleFPAparam!$B$6*COS(EchelleFPAparam!$AC$3)-(AN27-1024)*SIN(EchelleFPAparam!$AC$3)*EchelleFPAparam!$C$3/EchelleFPAparam!$E$3))</f>
        <v>3660.062861932387</v>
      </c>
      <c r="DG27" s="26">
        <f>(EchelleFPAparam!$S$3/($U27+J$53)*COS((AO27-EchelleFPAparam!$AE23)*EchelleFPAparam!$C$3/EchelleFPAparam!$E$3))*(SIN('Standard Settings'!$F22)+SIN('Standard Settings'!$F22+EchelleFPAparam!$M$3+EchelleFPAparam!$G$3*EchelleFPAparam!$B$6*COS(EchelleFPAparam!$AC$3)-(AO27-1024)*SIN(EchelleFPAparam!$AC$3)*EchelleFPAparam!$C$3/EchelleFPAparam!$E$3))</f>
        <v>3444.2475398961087</v>
      </c>
      <c r="DH27" s="26">
        <f>(EchelleFPAparam!$S$3/($U27+K$53)*COS((AP27-EchelleFPAparam!$AE23)*EchelleFPAparam!$C$3/EchelleFPAparam!$E$3))*(SIN('Standard Settings'!$F22)+SIN('Standard Settings'!$F22+EchelleFPAparam!$M$3+EchelleFPAparam!$G$3*EchelleFPAparam!$B$6*COS(EchelleFPAparam!$AC$3)-(AP27-1024)*SIN(EchelleFPAparam!$AC$3)*EchelleFPAparam!$C$3/EchelleFPAparam!$E$3))</f>
        <v>3252.9004543463252</v>
      </c>
      <c r="DI27" s="26">
        <f>(EchelleFPAparam!$S$3/($U27+B$53)*COS((AQ27-EchelleFPAparam!$AE23)*EchelleFPAparam!$C$3/EchelleFPAparam!$E$3))*(SIN('Standard Settings'!$F22)+SIN('Standard Settings'!$F22+EchelleFPAparam!$M$3+EchelleFPAparam!$H$3*EchelleFPAparam!$B$6*COS(EchelleFPAparam!$AC$3)-(AQ27-1024)*SIN(EchelleFPAparam!$AC$3)*EchelleFPAparam!$C$3/EchelleFPAparam!$E$3))</f>
        <v>6508.2306999476195</v>
      </c>
      <c r="DJ27" s="26">
        <f>(EchelleFPAparam!$S$3/($U27+C$53)*COS((AR27-EchelleFPAparam!$AE23)*EchelleFPAparam!$C$3/EchelleFPAparam!$E$3))*(SIN('Standard Settings'!$F22)+SIN('Standard Settings'!$F22+EchelleFPAparam!$M$3+EchelleFPAparam!$H$3*EchelleFPAparam!$B$6*COS(EchelleFPAparam!$AC$3)-(AR27-1024)*SIN(EchelleFPAparam!$AC$3)*EchelleFPAparam!$C$3/EchelleFPAparam!$E$3))</f>
        <v>5857.682973255698</v>
      </c>
      <c r="DK27" s="26">
        <f>(EchelleFPAparam!$S$3/($U27+D$53)*COS((AS27-EchelleFPAparam!$AE23)*EchelleFPAparam!$C$3/EchelleFPAparam!$E$3))*(SIN('Standard Settings'!$F22)+SIN('Standard Settings'!$F22+EchelleFPAparam!$M$3+EchelleFPAparam!$H$3*EchelleFPAparam!$B$6*COS(EchelleFPAparam!$AC$3)-(AS27-1024)*SIN(EchelleFPAparam!$AC$3)*EchelleFPAparam!$C$3/EchelleFPAparam!$E$3))</f>
        <v>5325.5499563741123</v>
      </c>
      <c r="DL27" s="26">
        <f>(EchelleFPAparam!$S$3/($U27+E$53)*COS((AT27-EchelleFPAparam!$AE23)*EchelleFPAparam!$C$3/EchelleFPAparam!$E$3))*(SIN('Standard Settings'!$F22)+SIN('Standard Settings'!$F22+EchelleFPAparam!$M$3+EchelleFPAparam!$H$3*EchelleFPAparam!$B$6*COS(EchelleFPAparam!$AC$3)-(AT27-1024)*SIN(EchelleFPAparam!$AC$3)*EchelleFPAparam!$C$3/EchelleFPAparam!$E$3))</f>
        <v>4881.9336824331967</v>
      </c>
      <c r="DM27" s="26">
        <f>(EchelleFPAparam!$S$3/($U27+F$53)*COS((AU27-EchelleFPAparam!$AE23)*EchelleFPAparam!$C$3/EchelleFPAparam!$E$3))*(SIN('Standard Settings'!$F22)+SIN('Standard Settings'!$F22+EchelleFPAparam!$M$3+EchelleFPAparam!$H$3*EchelleFPAparam!$B$6*COS(EchelleFPAparam!$AC$3)-(AU27-1024)*SIN(EchelleFPAparam!$AC$3)*EchelleFPAparam!$C$3/EchelleFPAparam!$E$3))</f>
        <v>4506.4642173470875</v>
      </c>
      <c r="DN27" s="26">
        <f>(EchelleFPAparam!$S$3/($U27+G$53)*COS((AV27-EchelleFPAparam!$AE23)*EchelleFPAparam!$C$3/EchelleFPAparam!$E$3))*(SIN('Standard Settings'!$F22)+SIN('Standard Settings'!$F22+EchelleFPAparam!$M$3+EchelleFPAparam!$H$3*EchelleFPAparam!$B$6*COS(EchelleFPAparam!$AC$3)-(AV27-1024)*SIN(EchelleFPAparam!$AC$3)*EchelleFPAparam!$C$3/EchelleFPAparam!$E$3))</f>
        <v>4184.575177286154</v>
      </c>
      <c r="DO27" s="26">
        <f>(EchelleFPAparam!$S$3/($U27+H$53)*COS((AW27-EchelleFPAparam!$AE23)*EchelleFPAparam!$C$3/EchelleFPAparam!$E$3))*(SIN('Standard Settings'!$F22)+SIN('Standard Settings'!$F22+EchelleFPAparam!$M$3+EchelleFPAparam!$H$3*EchelleFPAparam!$B$6*COS(EchelleFPAparam!$AC$3)-(AW27-1024)*SIN(EchelleFPAparam!$AC$3)*EchelleFPAparam!$C$3/EchelleFPAparam!$E$3))</f>
        <v>3905.5703069228371</v>
      </c>
      <c r="DP27" s="26">
        <f>(EchelleFPAparam!$S$3/($U27+I$53)*COS((AX27-EchelleFPAparam!$AE23)*EchelleFPAparam!$C$3/EchelleFPAparam!$E$3))*(SIN('Standard Settings'!$F22)+SIN('Standard Settings'!$F22+EchelleFPAparam!$M$3+EchelleFPAparam!$H$3*EchelleFPAparam!$B$6*COS(EchelleFPAparam!$AC$3)-(AX27-1024)*SIN(EchelleFPAparam!$AC$3)*EchelleFPAparam!$C$3/EchelleFPAparam!$E$3))</f>
        <v>3661.4204069589032</v>
      </c>
      <c r="DQ27" s="26">
        <f>(EchelleFPAparam!$S$3/($U27+J$53)*COS((AY27-EchelleFPAparam!$AE23)*EchelleFPAparam!$C$3/EchelleFPAparam!$E$3))*(SIN('Standard Settings'!$F22)+SIN('Standard Settings'!$F22+EchelleFPAparam!$M$3+EchelleFPAparam!$H$3*EchelleFPAparam!$B$6*COS(EchelleFPAparam!$AC$3)-(AY27-1024)*SIN(EchelleFPAparam!$AC$3)*EchelleFPAparam!$C$3/EchelleFPAparam!$E$3))</f>
        <v>3445.5338999722694</v>
      </c>
      <c r="DR27" s="26">
        <f>(EchelleFPAparam!$S$3/($U27+K$53)*COS((AZ27-EchelleFPAparam!$AE23)*EchelleFPAparam!$C$3/EchelleFPAparam!$E$3))*(SIN('Standard Settings'!$F22)+SIN('Standard Settings'!$F22+EchelleFPAparam!$M$3+EchelleFPAparam!$H$3*EchelleFPAparam!$B$6*COS(EchelleFPAparam!$AC$3)-(AZ27-1024)*SIN(EchelleFPAparam!$AC$3)*EchelleFPAparam!$C$3/EchelleFPAparam!$E$3))</f>
        <v>3254.1153499738098</v>
      </c>
      <c r="DS27" s="26">
        <f>(EchelleFPAparam!$S$3/($U27+B$53)*COS((AQ27-EchelleFPAparam!$AE23)*EchelleFPAparam!$C$3/EchelleFPAparam!$E$3))*(SIN('Standard Settings'!$F22)+SIN('Standard Settings'!$F22+EchelleFPAparam!$M$3+EchelleFPAparam!$I$3*EchelleFPAparam!$B$6*COS(EchelleFPAparam!$AC$3)-(AQ27-1024)*SIN(EchelleFPAparam!$AC$3)*EchelleFPAparam!$C$3/EchelleFPAparam!$E$3))</f>
        <v>6541.7032379745797</v>
      </c>
      <c r="DT27" s="26">
        <f>(EchelleFPAparam!$S$3/($U27+C$53)*COS((AR27-EchelleFPAparam!$AE23)*EchelleFPAparam!$C$3/EchelleFPAparam!$E$3))*(SIN('Standard Settings'!$F22)+SIN('Standard Settings'!$F22+EchelleFPAparam!$M$3+EchelleFPAparam!$I$3*EchelleFPAparam!$B$6*COS(EchelleFPAparam!$AC$3)-(AR27-1024)*SIN(EchelleFPAparam!$AC$3)*EchelleFPAparam!$C$3/EchelleFPAparam!$E$3))</f>
        <v>5887.8045646546843</v>
      </c>
      <c r="DU27" s="26">
        <f>(EchelleFPAparam!$S$3/($U27+D$53)*COS((AS27-EchelleFPAparam!$AE23)*EchelleFPAparam!$C$3/EchelleFPAparam!$E$3))*(SIN('Standard Settings'!$F22)+SIN('Standard Settings'!$F22+EchelleFPAparam!$M$3+EchelleFPAparam!$I$3*EchelleFPAparam!$B$6*COS(EchelleFPAparam!$AC$3)-(AS27-1024)*SIN(EchelleFPAparam!$AC$3)*EchelleFPAparam!$C$3/EchelleFPAparam!$E$3))</f>
        <v>5352.9258116717956</v>
      </c>
      <c r="DV27" s="26">
        <f>(EchelleFPAparam!$S$3/($U27+E$53)*COS((AT27-EchelleFPAparam!$AE23)*EchelleFPAparam!$C$3/EchelleFPAparam!$E$3))*(SIN('Standard Settings'!$F22)+SIN('Standard Settings'!$F22+EchelleFPAparam!$M$3+EchelleFPAparam!$I$3*EchelleFPAparam!$B$6*COS(EchelleFPAparam!$AC$3)-(AT27-1024)*SIN(EchelleFPAparam!$AC$3)*EchelleFPAparam!$C$3/EchelleFPAparam!$E$3))</f>
        <v>4907.0219261551028</v>
      </c>
      <c r="DW27" s="26">
        <f>(EchelleFPAparam!$S$3/($U27+F$53)*COS((AU27-EchelleFPAparam!$AE23)*EchelleFPAparam!$C$3/EchelleFPAparam!$E$3))*(SIN('Standard Settings'!$F22)+SIN('Standard Settings'!$F22+EchelleFPAparam!$M$3+EchelleFPAparam!$I$3*EchelleFPAparam!$B$6*COS(EchelleFPAparam!$AC$3)-(AU27-1024)*SIN(EchelleFPAparam!$AC$3)*EchelleFPAparam!$C$3/EchelleFPAparam!$E$3))</f>
        <v>4529.6173758830537</v>
      </c>
      <c r="DX27" s="26">
        <f>(EchelleFPAparam!$S$3/($U27+G$53)*COS((AV27-EchelleFPAparam!$AE23)*EchelleFPAparam!$C$3/EchelleFPAparam!$E$3))*(SIN('Standard Settings'!$F22)+SIN('Standard Settings'!$F22+EchelleFPAparam!$M$3+EchelleFPAparam!$I$3*EchelleFPAparam!$B$6*COS(EchelleFPAparam!$AC$3)-(AV27-1024)*SIN(EchelleFPAparam!$AC$3)*EchelleFPAparam!$C$3/EchelleFPAparam!$E$3))</f>
        <v>4206.0701857027625</v>
      </c>
      <c r="DY27" s="26">
        <f>(EchelleFPAparam!$S$3/($U27+H$53)*COS((AW27-EchelleFPAparam!$AE23)*EchelleFPAparam!$C$3/EchelleFPAparam!$E$3))*(SIN('Standard Settings'!$F22)+SIN('Standard Settings'!$F22+EchelleFPAparam!$M$3+EchelleFPAparam!$I$3*EchelleFPAparam!$B$6*COS(EchelleFPAparam!$AC$3)-(AW27-1024)*SIN(EchelleFPAparam!$AC$3)*EchelleFPAparam!$C$3/EchelleFPAparam!$E$3))</f>
        <v>3925.6285933115209</v>
      </c>
      <c r="DZ27" s="26">
        <f>(EchelleFPAparam!$S$3/($U27+I$53)*COS((AX27-EchelleFPAparam!$AE23)*EchelleFPAparam!$C$3/EchelleFPAparam!$E$3))*(SIN('Standard Settings'!$F22)+SIN('Standard Settings'!$F22+EchelleFPAparam!$M$3+EchelleFPAparam!$I$3*EchelleFPAparam!$B$6*COS(EchelleFPAparam!$AC$3)-(AX27-1024)*SIN(EchelleFPAparam!$AC$3)*EchelleFPAparam!$C$3/EchelleFPAparam!$E$3))</f>
        <v>3680.2218718204849</v>
      </c>
      <c r="EA27" s="26">
        <f>(EchelleFPAparam!$S$3/($U27+J$53)*COS((AY27-EchelleFPAparam!$AE23)*EchelleFPAparam!$C$3/EchelleFPAparam!$E$3))*(SIN('Standard Settings'!$F22)+SIN('Standard Settings'!$F22+EchelleFPAparam!$M$3+EchelleFPAparam!$I$3*EchelleFPAparam!$B$6*COS(EchelleFPAparam!$AC$3)-(AY27-1024)*SIN(EchelleFPAparam!$AC$3)*EchelleFPAparam!$C$3/EchelleFPAparam!$E$3))</f>
        <v>3463.254655398307</v>
      </c>
      <c r="EB27" s="26">
        <f>(EchelleFPAparam!$S$3/($U27+K$53)*COS((AZ27-EchelleFPAparam!$AE23)*EchelleFPAparam!$C$3/EchelleFPAparam!$E$3))*(SIN('Standard Settings'!$F22)+SIN('Standard Settings'!$F22+EchelleFPAparam!$M$3+EchelleFPAparam!$I$3*EchelleFPAparam!$B$6*COS(EchelleFPAparam!$AC$3)-(AZ27-1024)*SIN(EchelleFPAparam!$AC$3)*EchelleFPAparam!$C$3/EchelleFPAparam!$E$3))</f>
        <v>3270.8516189872898</v>
      </c>
      <c r="EC27" s="26">
        <f>(EchelleFPAparam!$S$3/($U27+B$53)*COS((BA27-EchelleFPAparam!$AE23)*EchelleFPAparam!$C$3/EchelleFPAparam!$E$3))*(SIN('Standard Settings'!$F22)+SIN('Standard Settings'!$F22+EchelleFPAparam!$M$3+EchelleFPAparam!$J$3*EchelleFPAparam!$B$6*COS(EchelleFPAparam!$AC$3)-(BA27-1024)*SIN(EchelleFPAparam!$AC$3)*EchelleFPAparam!$C$3/EchelleFPAparam!$E$3))</f>
        <v>6544.0515014025978</v>
      </c>
      <c r="ED27" s="26">
        <f>(EchelleFPAparam!$S$3/($U27+C$53)*COS((BB27-EchelleFPAparam!$AE23)*EchelleFPAparam!$C$3/EchelleFPAparam!$E$3))*(SIN('Standard Settings'!$F22)+SIN('Standard Settings'!$F22+EchelleFPAparam!$M$3+EchelleFPAparam!$J$3*EchelleFPAparam!$B$6*COS(EchelleFPAparam!$AC$3)-(BB27-1024)*SIN(EchelleFPAparam!$AC$3)*EchelleFPAparam!$C$3/EchelleFPAparam!$E$3))</f>
        <v>5889.9338780709477</v>
      </c>
      <c r="EE27" s="26">
        <f>(EchelleFPAparam!$S$3/($U27+D$53)*COS((BC27-EchelleFPAparam!$AE23)*EchelleFPAparam!$C$3/EchelleFPAparam!$E$3))*(SIN('Standard Settings'!$F22)+SIN('Standard Settings'!$F22+EchelleFPAparam!$M$3+EchelleFPAparam!$J$3*EchelleFPAparam!$B$6*COS(EchelleFPAparam!$AC$3)-(BC27-1024)*SIN(EchelleFPAparam!$AC$3)*EchelleFPAparam!$C$3/EchelleFPAparam!$E$3))</f>
        <v>5354.8557140209541</v>
      </c>
      <c r="EF27" s="26">
        <f>(EchelleFPAparam!$S$3/($U27+E$53)*COS((BD27-EchelleFPAparam!$AE23)*EchelleFPAparam!$C$3/EchelleFPAparam!$E$3))*(SIN('Standard Settings'!$F22)+SIN('Standard Settings'!$F22+EchelleFPAparam!$M$3+EchelleFPAparam!$J$3*EchelleFPAparam!$B$6*COS(EchelleFPAparam!$AC$3)-(BD27-1024)*SIN(EchelleFPAparam!$AC$3)*EchelleFPAparam!$C$3/EchelleFPAparam!$E$3))</f>
        <v>4908.7849800671956</v>
      </c>
      <c r="EG27" s="26">
        <f>(EchelleFPAparam!$S$3/($U27+F$53)*COS((BE27-EchelleFPAparam!$AE23)*EchelleFPAparam!$C$3/EchelleFPAparam!$E$3))*(SIN('Standard Settings'!$F22)+SIN('Standard Settings'!$F22+EchelleFPAparam!$M$3+EchelleFPAparam!$J$3*EchelleFPAparam!$B$6*COS(EchelleFPAparam!$AC$3)-(BE27-1024)*SIN(EchelleFPAparam!$AC$3)*EchelleFPAparam!$C$3/EchelleFPAparam!$E$3))</f>
        <v>4531.2429962088881</v>
      </c>
      <c r="EH27" s="26">
        <f>(EchelleFPAparam!$S$3/($U27+G$53)*COS((BF27-EchelleFPAparam!$AE23)*EchelleFPAparam!$C$3/EchelleFPAparam!$E$3))*(SIN('Standard Settings'!$F22)+SIN('Standard Settings'!$F22+EchelleFPAparam!$M$3+EchelleFPAparam!$J$3*EchelleFPAparam!$B$6*COS(EchelleFPAparam!$AC$3)-(BF27-1024)*SIN(EchelleFPAparam!$AC$3)*EchelleFPAparam!$C$3/EchelleFPAparam!$E$3))</f>
        <v>4207.5755542336601</v>
      </c>
      <c r="EI27" s="26">
        <f>(EchelleFPAparam!$S$3/($U27+H$53)*COS((BG27-EchelleFPAparam!$AE23)*EchelleFPAparam!$C$3/EchelleFPAparam!$E$3))*(SIN('Standard Settings'!$F22)+SIN('Standard Settings'!$F22+EchelleFPAparam!$M$3+EchelleFPAparam!$J$3*EchelleFPAparam!$B$6*COS(EchelleFPAparam!$AC$3)-(BG27-1024)*SIN(EchelleFPAparam!$AC$3)*EchelleFPAparam!$C$3/EchelleFPAparam!$E$3))</f>
        <v>3927.0299936193587</v>
      </c>
      <c r="EJ27" s="26">
        <f>(EchelleFPAparam!$S$3/($U27+I$53)*COS((BH27-EchelleFPAparam!$AE23)*EchelleFPAparam!$C$3/EchelleFPAparam!$E$3))*(SIN('Standard Settings'!$F22)+SIN('Standard Settings'!$F22+EchelleFPAparam!$M$3+EchelleFPAparam!$J$3*EchelleFPAparam!$B$6*COS(EchelleFPAparam!$AC$3)-(BH27-1024)*SIN(EchelleFPAparam!$AC$3)*EchelleFPAparam!$C$3/EchelleFPAparam!$E$3))</f>
        <v>3681.531054908407</v>
      </c>
      <c r="EK27" s="26">
        <f>(EchelleFPAparam!$S$3/($U27+J$53)*COS((BI27-EchelleFPAparam!$AE23)*EchelleFPAparam!$C$3/EchelleFPAparam!$E$3))*(SIN('Standard Settings'!$F22)+SIN('Standard Settings'!$F22+EchelleFPAparam!$M$3+EchelleFPAparam!$J$3*EchelleFPAparam!$B$6*COS(EchelleFPAparam!$AC$3)-(BI27-1024)*SIN(EchelleFPAparam!$AC$3)*EchelleFPAparam!$C$3/EchelleFPAparam!$E$3))</f>
        <v>3464.497853683728</v>
      </c>
      <c r="EL27" s="26">
        <f>(EchelleFPAparam!$S$3/($U27+K$53)*COS((BJ27-EchelleFPAparam!$AE23)*EchelleFPAparam!$C$3/EchelleFPAparam!$E$3))*(SIN('Standard Settings'!$F22)+SIN('Standard Settings'!$F22+EchelleFPAparam!$M$3+EchelleFPAparam!$J$3*EchelleFPAparam!$B$6*COS(EchelleFPAparam!$AC$3)-(BJ27-1024)*SIN(EchelleFPAparam!$AC$3)*EchelleFPAparam!$C$3/EchelleFPAparam!$E$3))</f>
        <v>3272.0257507012989</v>
      </c>
      <c r="EM27" s="26">
        <f>(EchelleFPAparam!$S$3/($U27+B$53)*COS((BA27-EchelleFPAparam!$AE23)*EchelleFPAparam!$C$3/EchelleFPAparam!$E$3))*(SIN('Standard Settings'!$F22)+SIN('Standard Settings'!$F22+EchelleFPAparam!$M$3+EchelleFPAparam!$K$3*EchelleFPAparam!$B$6*COS(EchelleFPAparam!$AC$3)-(BA27-1024)*SIN(EchelleFPAparam!$AC$3)*EchelleFPAparam!$C$3/EchelleFPAparam!$E$3))</f>
        <v>6575.4154178972422</v>
      </c>
      <c r="EN27" s="26">
        <f>(EchelleFPAparam!$S$3/($U27+C$53)*COS((BB27-EchelleFPAparam!$AE23)*EchelleFPAparam!$C$3/EchelleFPAparam!$E$3))*(SIN('Standard Settings'!$F22)+SIN('Standard Settings'!$F22+EchelleFPAparam!$M$3+EchelleFPAparam!$K$3*EchelleFPAparam!$B$6*COS(EchelleFPAparam!$AC$3)-(BB27-1024)*SIN(EchelleFPAparam!$AC$3)*EchelleFPAparam!$C$3/EchelleFPAparam!$E$3))</f>
        <v>5918.1573417879035</v>
      </c>
      <c r="EO27" s="26">
        <f>(EchelleFPAparam!$S$3/($U27+D$53)*COS((BC27-EchelleFPAparam!$AE23)*EchelleFPAparam!$C$3/EchelleFPAparam!$E$3))*(SIN('Standard Settings'!$F22)+SIN('Standard Settings'!$F22+EchelleFPAparam!$M$3+EchelleFPAparam!$K$3*EchelleFPAparam!$B$6*COS(EchelleFPAparam!$AC$3)-(BC27-1024)*SIN(EchelleFPAparam!$AC$3)*EchelleFPAparam!$C$3/EchelleFPAparam!$E$3))</f>
        <v>5380.5058054320789</v>
      </c>
      <c r="EP27" s="26">
        <f>(EchelleFPAparam!$S$3/($U27+E$53)*COS((BD27-EchelleFPAparam!$AE23)*EchelleFPAparam!$C$3/EchelleFPAparam!$E$3))*(SIN('Standard Settings'!$F22)+SIN('Standard Settings'!$F22+EchelleFPAparam!$M$3+EchelleFPAparam!$K$3*EchelleFPAparam!$B$6*COS(EchelleFPAparam!$AC$3)-(BD27-1024)*SIN(EchelleFPAparam!$AC$3)*EchelleFPAparam!$C$3/EchelleFPAparam!$E$3))</f>
        <v>4932.2912476616229</v>
      </c>
      <c r="EQ27" s="26">
        <f>(EchelleFPAparam!$S$3/($U27+F$53)*COS((BE27-EchelleFPAparam!$AE23)*EchelleFPAparam!$C$3/EchelleFPAparam!$E$3))*(SIN('Standard Settings'!$F22)+SIN('Standard Settings'!$F22+EchelleFPAparam!$M$3+EchelleFPAparam!$K$3*EchelleFPAparam!$B$6*COS(EchelleFPAparam!$AC$3)-(BE27-1024)*SIN(EchelleFPAparam!$AC$3)*EchelleFPAparam!$C$3/EchelleFPAparam!$E$3))</f>
        <v>4552.9356451212316</v>
      </c>
      <c r="ER27" s="26">
        <f>(EchelleFPAparam!$S$3/($U27+G$53)*COS((BF27-EchelleFPAparam!$AE23)*EchelleFPAparam!$C$3/EchelleFPAparam!$E$3))*(SIN('Standard Settings'!$F22)+SIN('Standard Settings'!$F22+EchelleFPAparam!$M$3+EchelleFPAparam!$K$3*EchelleFPAparam!$B$6*COS(EchelleFPAparam!$AC$3)-(BF27-1024)*SIN(EchelleFPAparam!$AC$3)*EchelleFPAparam!$C$3/EchelleFPAparam!$E$3))</f>
        <v>4227.7142569990929</v>
      </c>
      <c r="ES27" s="26">
        <f>(EchelleFPAparam!$S$3/($U27+H$53)*COS((BG27-EchelleFPAparam!$AE23)*EchelleFPAparam!$C$3/EchelleFPAparam!$E$3))*(SIN('Standard Settings'!$F22)+SIN('Standard Settings'!$F22+EchelleFPAparam!$M$3+EchelleFPAparam!$K$3*EchelleFPAparam!$B$6*COS(EchelleFPAparam!$AC$3)-(BG27-1024)*SIN(EchelleFPAparam!$AC$3)*EchelleFPAparam!$C$3/EchelleFPAparam!$E$3))</f>
        <v>3945.8223730387999</v>
      </c>
      <c r="ET27" s="26">
        <f>(EchelleFPAparam!$S$3/($U27+I$53)*COS((BH27-EchelleFPAparam!$AE23)*EchelleFPAparam!$C$3/EchelleFPAparam!$E$3))*(SIN('Standard Settings'!$F22)+SIN('Standard Settings'!$F22+EchelleFPAparam!$M$3+EchelleFPAparam!$K$3*EchelleFPAparam!$B$6*COS(EchelleFPAparam!$AC$3)-(BH27-1024)*SIN(EchelleFPAparam!$AC$3)*EchelleFPAparam!$C$3/EchelleFPAparam!$E$3))</f>
        <v>3699.1456448906797</v>
      </c>
      <c r="EU27" s="26">
        <f>(EchelleFPAparam!$S$3/($U27+J$53)*COS((BI27-EchelleFPAparam!$AE23)*EchelleFPAparam!$C$3/EchelleFPAparam!$E$3))*(SIN('Standard Settings'!$F22)+SIN('Standard Settings'!$F22+EchelleFPAparam!$M$3+EchelleFPAparam!$K$3*EchelleFPAparam!$B$6*COS(EchelleFPAparam!$AC$3)-(BI27-1024)*SIN(EchelleFPAparam!$AC$3)*EchelleFPAparam!$C$3/EchelleFPAparam!$E$3))</f>
        <v>3481.1022800632459</v>
      </c>
      <c r="EV27" s="26">
        <f>(EchelleFPAparam!$S$3/($U27+K$53)*COS((BJ27-EchelleFPAparam!$AE23)*EchelleFPAparam!$C$3/EchelleFPAparam!$E$3))*(SIN('Standard Settings'!$F22)+SIN('Standard Settings'!$F22+EchelleFPAparam!$M$3+EchelleFPAparam!$K$3*EchelleFPAparam!$B$6*COS(EchelleFPAparam!$AC$3)-(BJ27-1024)*SIN(EchelleFPAparam!$AC$3)*EchelleFPAparam!$C$3/EchelleFPAparam!$E$3))</f>
        <v>3287.7077089486211</v>
      </c>
      <c r="EW27" s="60">
        <f t="shared" si="40"/>
        <v>3640.0899165304304</v>
      </c>
      <c r="EX27" s="60">
        <f t="shared" si="41"/>
        <v>5918.1573417879035</v>
      </c>
      <c r="EY27" s="90">
        <v>0</v>
      </c>
      <c r="EZ27" s="90">
        <v>0</v>
      </c>
      <c r="FA27" s="95">
        <v>1000</v>
      </c>
      <c r="FB27" s="95">
        <v>1000</v>
      </c>
      <c r="FC27" s="95">
        <v>1000</v>
      </c>
      <c r="FD27" s="50">
        <v>2000</v>
      </c>
      <c r="FE27" s="50">
        <v>2000</v>
      </c>
      <c r="FF27" s="50">
        <v>5000</v>
      </c>
      <c r="FG27" s="50">
        <v>1000</v>
      </c>
      <c r="FH27" s="95">
        <f t="shared" si="27"/>
        <v>250</v>
      </c>
      <c r="FI27" s="95">
        <f t="shared" si="28"/>
        <v>250</v>
      </c>
      <c r="FJ27" s="50">
        <f t="shared" si="29"/>
        <v>500</v>
      </c>
      <c r="FK27" s="50">
        <f t="shared" si="30"/>
        <v>500</v>
      </c>
      <c r="FL27" s="50">
        <f t="shared" si="31"/>
        <v>1250</v>
      </c>
      <c r="FM27" s="50">
        <f t="shared" si="32"/>
        <v>250</v>
      </c>
      <c r="FN27" s="50">
        <v>500</v>
      </c>
      <c r="FO27" s="91">
        <f>1/(F27*EchelleFPAparam!$Q$3)</f>
        <v>-3427.6063977795575</v>
      </c>
      <c r="FP27" s="91">
        <f t="shared" si="23"/>
        <v>-38.749958167325275</v>
      </c>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2">
        <f t="shared" si="24"/>
        <v>2709.3416768884908</v>
      </c>
      <c r="JX27" s="27">
        <f t="shared" si="25"/>
        <v>399651.34845672647</v>
      </c>
      <c r="JY27" s="108">
        <f>JW27*EchelleFPAparam!$Q$3</f>
        <v>-2.5806479472362875E-2</v>
      </c>
    </row>
    <row r="28" spans="1:285" x14ac:dyDescent="0.2">
      <c r="A28" s="53">
        <f t="shared" si="35"/>
        <v>22</v>
      </c>
      <c r="B28" s="97">
        <f t="shared" si="0"/>
        <v>4503.7142481242772</v>
      </c>
      <c r="C28" s="27" t="str">
        <f>'Standard Settings'!B23</f>
        <v>M/2/9</v>
      </c>
      <c r="D28" s="27">
        <f>'Standard Settings'!H23</f>
        <v>13</v>
      </c>
      <c r="E28" s="19">
        <f t="shared" si="1"/>
        <v>1.1523672624644821E-2</v>
      </c>
      <c r="F28" s="18">
        <f>((EchelleFPAparam!$S$3/('crmcfgWLEN.txt'!$U28+F$53))*(SIN('Standard Settings'!$F23+0.0005)+SIN('Standard Settings'!$F23+0.0005+EchelleFPAparam!$M$3))-(EchelleFPAparam!$S$3/('crmcfgWLEN.txt'!$U28+F$53))*(SIN('Standard Settings'!$F23-0.0005)+SIN('Standard Settings'!$F23-0.0005+EchelleFPAparam!$M$3)))*1000*EchelleFPAparam!$O$3/180</f>
        <v>31.27112865782885</v>
      </c>
      <c r="G28" s="20" t="str">
        <f>'Standard Settings'!C23</f>
        <v>M</v>
      </c>
      <c r="H28" s="46"/>
      <c r="I28" s="59" t="s">
        <v>362</v>
      </c>
      <c r="J28" s="57"/>
      <c r="K28" s="27" t="str">
        <f>'Standard Settings'!$D23</f>
        <v>LM</v>
      </c>
      <c r="L28" s="46"/>
      <c r="M28" s="12">
        <v>0</v>
      </c>
      <c r="N28" s="12">
        <v>0</v>
      </c>
      <c r="O28" s="47" t="s">
        <v>385</v>
      </c>
      <c r="P28" s="47" t="s">
        <v>385</v>
      </c>
      <c r="Q28" s="27">
        <f>'Standard Settings'!$E23</f>
        <v>69.909450000000007</v>
      </c>
      <c r="R28" s="107">
        <f>($Q28-EchelleFPAparam!$R$3)/EchelleFPAparam!$Q$3</f>
        <v>51858.267716535236</v>
      </c>
      <c r="S28" s="21">
        <f>'Standard Settings'!$G23</f>
        <v>10</v>
      </c>
      <c r="T28" s="21">
        <f>'Standard Settings'!$I23</f>
        <v>16</v>
      </c>
      <c r="U28" s="22">
        <f t="shared" si="2"/>
        <v>9</v>
      </c>
      <c r="V28" s="22">
        <f t="shared" si="26"/>
        <v>18</v>
      </c>
      <c r="W28" s="23">
        <f>(EchelleFPAparam!$S$3/('crmcfgWLEN.txt'!$U28+B$53))*(SIN('Standard Settings'!$F23)+SIN('Standard Settings'!$F23+EchelleFPAparam!$M$3))</f>
        <v>6505.3650250684004</v>
      </c>
      <c r="X28" s="23">
        <f>(EchelleFPAparam!$S$3/('crmcfgWLEN.txt'!$U28+C$53))*(SIN('Standard Settings'!$F23)+SIN('Standard Settings'!$F23+EchelleFPAparam!$M$3))</f>
        <v>5854.8285225615609</v>
      </c>
      <c r="Y28" s="23">
        <f>(EchelleFPAparam!$S$3/('crmcfgWLEN.txt'!$U28+D$53))*(SIN('Standard Settings'!$F23)+SIN('Standard Settings'!$F23+EchelleFPAparam!$M$3))</f>
        <v>5322.5713841468742</v>
      </c>
      <c r="Z28" s="23">
        <f>(EchelleFPAparam!$S$3/('crmcfgWLEN.txt'!$U28+E$53))*(SIN('Standard Settings'!$F23)+SIN('Standard Settings'!$F23+EchelleFPAparam!$M$3))</f>
        <v>4879.0237688013003</v>
      </c>
      <c r="AA28" s="23">
        <f>(EchelleFPAparam!$S$3/('crmcfgWLEN.txt'!$U28+F$53))*(SIN('Standard Settings'!$F23)+SIN('Standard Settings'!$F23+EchelleFPAparam!$M$3))</f>
        <v>4503.7142481242772</v>
      </c>
      <c r="AB28" s="23">
        <f>(EchelleFPAparam!$S$3/('crmcfgWLEN.txt'!$U28+G$53))*(SIN('Standard Settings'!$F23)+SIN('Standard Settings'!$F23+EchelleFPAparam!$M$3))</f>
        <v>4182.0203732582577</v>
      </c>
      <c r="AC28" s="23">
        <f>(EchelleFPAparam!$S$3/('crmcfgWLEN.txt'!$U28+H$53))*(SIN('Standard Settings'!$F23)+SIN('Standard Settings'!$F23+EchelleFPAparam!$M$3))</f>
        <v>3903.2190150410402</v>
      </c>
      <c r="AD28" s="23">
        <f>(EchelleFPAparam!$S$3/('crmcfgWLEN.txt'!$U28+I$53))*(SIN('Standard Settings'!$F23)+SIN('Standard Settings'!$F23+EchelleFPAparam!$M$3))</f>
        <v>3659.2678266009752</v>
      </c>
      <c r="AE28" s="23">
        <f>(EchelleFPAparam!$S$3/('crmcfgWLEN.txt'!$U28+J$53))*(SIN('Standard Settings'!$F23)+SIN('Standard Settings'!$F23+EchelleFPAparam!$M$3))</f>
        <v>3444.0167779773888</v>
      </c>
      <c r="AF28" s="23">
        <f>(EchelleFPAparam!$S$3/('crmcfgWLEN.txt'!$U28+K$53))*(SIN('Standard Settings'!$F23)+SIN('Standard Settings'!$F23+EchelleFPAparam!$M$3))</f>
        <v>3252.6825125342002</v>
      </c>
      <c r="AG28" s="115">
        <v>-100.1</v>
      </c>
      <c r="AH28" s="115">
        <v>115.1</v>
      </c>
      <c r="AI28" s="115">
        <v>580.1</v>
      </c>
      <c r="AJ28" s="115">
        <v>960.1</v>
      </c>
      <c r="AK28" s="115">
        <v>1280.0999999999999</v>
      </c>
      <c r="AL28" s="115">
        <v>1560.1</v>
      </c>
      <c r="AM28" s="115">
        <v>1800.1</v>
      </c>
      <c r="AN28" s="115">
        <v>2010.1</v>
      </c>
      <c r="AO28" s="115">
        <v>-100.1</v>
      </c>
      <c r="AP28" s="115">
        <v>-100.1</v>
      </c>
      <c r="AQ28" s="115">
        <v>-100.1</v>
      </c>
      <c r="AR28" s="115">
        <v>130.1</v>
      </c>
      <c r="AS28" s="115">
        <v>595.1</v>
      </c>
      <c r="AT28" s="115">
        <v>985.1</v>
      </c>
      <c r="AU28" s="115">
        <v>1310.0999999999999</v>
      </c>
      <c r="AV28" s="115">
        <v>1585.1</v>
      </c>
      <c r="AW28" s="115">
        <v>1825.1</v>
      </c>
      <c r="AX28" s="115">
        <v>2035.1</v>
      </c>
      <c r="AY28" s="115">
        <v>-100.1</v>
      </c>
      <c r="AZ28" s="115">
        <v>-100.1</v>
      </c>
      <c r="BA28" s="115">
        <v>-100.1</v>
      </c>
      <c r="BB28" s="115">
        <v>145.1</v>
      </c>
      <c r="BC28" s="115">
        <v>610.1</v>
      </c>
      <c r="BD28" s="115">
        <v>995.1</v>
      </c>
      <c r="BE28" s="115">
        <v>1330.1</v>
      </c>
      <c r="BF28" s="115">
        <v>1610.1</v>
      </c>
      <c r="BG28" s="115">
        <v>1850.1</v>
      </c>
      <c r="BH28" s="115">
        <v>2065.1</v>
      </c>
      <c r="BI28" s="115">
        <v>-100.1</v>
      </c>
      <c r="BJ28" s="115">
        <v>-100.1</v>
      </c>
      <c r="BK28" s="24">
        <f>EchelleFPAparam!$S$3/('crmcfgWLEN.txt'!$U28+B$53)*(SIN(EchelleFPAparam!$T$3-EchelleFPAparam!$M$3/2)+SIN('Standard Settings'!$F23+EchelleFPAparam!$M$3))</f>
        <v>6399.6740185107546</v>
      </c>
      <c r="BL28" s="24">
        <f>EchelleFPAparam!$S$3/('crmcfgWLEN.txt'!$U28+C$53)*(SIN(EchelleFPAparam!$T$3-EchelleFPAparam!$M$3/2)+SIN('Standard Settings'!$F23+EchelleFPAparam!$M$3))</f>
        <v>5759.7066166596796</v>
      </c>
      <c r="BM28" s="24">
        <f>EchelleFPAparam!$S$3/('crmcfgWLEN.txt'!$U28+D$53)*(SIN(EchelleFPAparam!$T$3-EchelleFPAparam!$M$3/2)+SIN('Standard Settings'!$F23+EchelleFPAparam!$M$3))</f>
        <v>5236.0969242360725</v>
      </c>
      <c r="BN28" s="24">
        <f>EchelleFPAparam!$S$3/('crmcfgWLEN.txt'!$U28+E$53)*(SIN(EchelleFPAparam!$T$3-EchelleFPAparam!$M$3/2)+SIN('Standard Settings'!$F23+EchelleFPAparam!$M$3))</f>
        <v>4799.7555138830658</v>
      </c>
      <c r="BO28" s="24">
        <f>EchelleFPAparam!$S$3/('crmcfgWLEN.txt'!$U28+F$53)*(SIN(EchelleFPAparam!$T$3-EchelleFPAparam!$M$3/2)+SIN('Standard Settings'!$F23+EchelleFPAparam!$M$3))</f>
        <v>4430.5435512766762</v>
      </c>
      <c r="BP28" s="24">
        <f>EchelleFPAparam!$S$3/('crmcfgWLEN.txt'!$U28+G$53)*(SIN(EchelleFPAparam!$T$3-EchelleFPAparam!$M$3/2)+SIN('Standard Settings'!$F23+EchelleFPAparam!$M$3))</f>
        <v>4114.0761547569136</v>
      </c>
      <c r="BQ28" s="24">
        <f>EchelleFPAparam!$S$3/('crmcfgWLEN.txt'!$U28+H$53)*(SIN(EchelleFPAparam!$T$3-EchelleFPAparam!$M$3/2)+SIN('Standard Settings'!$F23+EchelleFPAparam!$M$3))</f>
        <v>3839.8044111064523</v>
      </c>
      <c r="BR28" s="24">
        <f>EchelleFPAparam!$S$3/('crmcfgWLEN.txt'!$U28+I$53)*(SIN(EchelleFPAparam!$T$3-EchelleFPAparam!$M$3/2)+SIN('Standard Settings'!$F23+EchelleFPAparam!$M$3))</f>
        <v>3599.8166354122995</v>
      </c>
      <c r="BS28" s="24">
        <f>EchelleFPAparam!$S$3/('crmcfgWLEN.txt'!$U28+J$53)*(SIN(EchelleFPAparam!$T$3-EchelleFPAparam!$M$3/2)+SIN('Standard Settings'!$F23+EchelleFPAparam!$M$3))</f>
        <v>3388.0627156821643</v>
      </c>
      <c r="BT28" s="24">
        <f>EchelleFPAparam!$S$3/('crmcfgWLEN.txt'!$U28+K$53)*(SIN(EchelleFPAparam!$T$3-EchelleFPAparam!$M$3/2)+SIN('Standard Settings'!$F23+EchelleFPAparam!$M$3))</f>
        <v>3199.8370092553773</v>
      </c>
      <c r="BU28" s="25">
        <f t="shared" si="33"/>
        <v>6162.6490548622078</v>
      </c>
      <c r="BV28" s="25">
        <f t="shared" si="3"/>
        <v>5561.0960436714149</v>
      </c>
      <c r="BW28" s="25">
        <f t="shared" si="4"/>
        <v>5067.1905718413609</v>
      </c>
      <c r="BX28" s="25">
        <f t="shared" si="5"/>
        <v>4654.3083770987305</v>
      </c>
      <c r="BY28" s="25">
        <f t="shared" si="6"/>
        <v>4303.956592668771</v>
      </c>
      <c r="BZ28" s="25">
        <f t="shared" si="7"/>
        <v>4002.8849073310512</v>
      </c>
      <c r="CA28" s="25">
        <f t="shared" si="8"/>
        <v>3741.3478877447483</v>
      </c>
      <c r="CB28" s="25">
        <f t="shared" si="9"/>
        <v>3512.0162296705362</v>
      </c>
      <c r="CC28" s="25">
        <f t="shared" si="10"/>
        <v>3309.270559503509</v>
      </c>
      <c r="CD28" s="25">
        <f t="shared" si="11"/>
        <v>3128.7295201608131</v>
      </c>
      <c r="CE28" s="25">
        <f t="shared" si="34"/>
        <v>6655.6609792511854</v>
      </c>
      <c r="CF28" s="25">
        <f t="shared" si="12"/>
        <v>5973.029083943371</v>
      </c>
      <c r="CG28" s="25">
        <f t="shared" si="13"/>
        <v>5416.6519905890409</v>
      </c>
      <c r="CH28" s="25">
        <f t="shared" si="14"/>
        <v>4954.5863369115514</v>
      </c>
      <c r="CI28" s="25">
        <f t="shared" si="15"/>
        <v>4564.8024467699088</v>
      </c>
      <c r="CJ28" s="25">
        <f t="shared" si="16"/>
        <v>4231.6211877499682</v>
      </c>
      <c r="CK28" s="25">
        <f t="shared" si="17"/>
        <v>3943.5829087039237</v>
      </c>
      <c r="CL28" s="25">
        <f t="shared" si="18"/>
        <v>3692.1196260638967</v>
      </c>
      <c r="CM28" s="25">
        <f t="shared" si="19"/>
        <v>3470.6983916744121</v>
      </c>
      <c r="CN28" s="25">
        <f t="shared" si="20"/>
        <v>3274.251823424107</v>
      </c>
      <c r="CO28" s="26">
        <f>(EchelleFPAparam!$S$3/($U28+B$53)*COS((AG28-EchelleFPAparam!$AE24)*EchelleFPAparam!$C$3/EchelleFPAparam!$E$3))*(SIN('Standard Settings'!$F23)+SIN('Standard Settings'!$F23+EchelleFPAparam!$M$3+(EchelleFPAparam!$F$3*EchelleFPAparam!$B$6)*COS(EchelleFPAparam!$AC$3)-(AG28-1024)*SIN(EchelleFPAparam!$AC$3)*EchelleFPAparam!$C$3/EchelleFPAparam!$E$3))</f>
        <v>6448.3690132878455</v>
      </c>
      <c r="CP28" s="26">
        <f>(EchelleFPAparam!$S$3/($U28+C$53)*COS((AH28-EchelleFPAparam!$AE24)*EchelleFPAparam!$C$3/EchelleFPAparam!$E$3))*(SIN('Standard Settings'!$F23)+SIN('Standard Settings'!$F23+EchelleFPAparam!$M$3+(EchelleFPAparam!$F$3*EchelleFPAparam!$B$6)*COS(EchelleFPAparam!$AC$3)-(AH28-1024)*SIN(EchelleFPAparam!$AC$3)*EchelleFPAparam!$C$3/EchelleFPAparam!$E$3))</f>
        <v>5803.7952408497858</v>
      </c>
      <c r="CQ28" s="26">
        <f>(EchelleFPAparam!$S$3/($U28+D$53)*COS((AI28-EchelleFPAparam!$AE24)*EchelleFPAparam!$C$3/EchelleFPAparam!$E$3))*(SIN('Standard Settings'!$F23)+SIN('Standard Settings'!$F23+EchelleFPAparam!$M$3+(EchelleFPAparam!$F$3*EchelleFPAparam!$B$6)*COS(EchelleFPAparam!$AC$3)-(AI28-1024)*SIN(EchelleFPAparam!$AC$3)*EchelleFPAparam!$C$3/EchelleFPAparam!$E$3))</f>
        <v>5276.5760908222001</v>
      </c>
      <c r="CR28" s="26">
        <f>(EchelleFPAparam!$S$3/($U28+E$53)*COS((AJ28-EchelleFPAparam!$AE24)*EchelleFPAparam!$C$3/EchelleFPAparam!$E$3))*(SIN('Standard Settings'!$F23)+SIN('Standard Settings'!$F23+EchelleFPAparam!$M$3+(EchelleFPAparam!$F$3*EchelleFPAparam!$B$6)*COS(EchelleFPAparam!$AC$3)-(AJ28-1024)*SIN(EchelleFPAparam!$AC$3)*EchelleFPAparam!$C$3/EchelleFPAparam!$E$3))</f>
        <v>4837.0499290909675</v>
      </c>
      <c r="CS28" s="26">
        <f>(EchelleFPAparam!$S$3/($U28+F$53)*COS((AK28-EchelleFPAparam!$AE24)*EchelleFPAparam!$C$3/EchelleFPAparam!$E$3))*(SIN('Standard Settings'!$F23)+SIN('Standard Settings'!$F23+EchelleFPAparam!$M$3+(EchelleFPAparam!$F$3*EchelleFPAparam!$B$6)*COS(EchelleFPAparam!$AC$3)-(AK28-1024)*SIN(EchelleFPAparam!$AC$3)*EchelleFPAparam!$C$3/EchelleFPAparam!$E$3))</f>
        <v>4465.0448099746372</v>
      </c>
      <c r="CT28" s="26">
        <f>(EchelleFPAparam!$S$3/($U28+G$53)*COS((AL28-EchelleFPAparam!$AE24)*EchelleFPAparam!$C$3/EchelleFPAparam!$E$3))*(SIN('Standard Settings'!$F23)+SIN('Standard Settings'!$F23+EchelleFPAparam!$M$3+(EchelleFPAparam!$F$3*EchelleFPAparam!$B$6)*COS(EchelleFPAparam!$AC$3)-(AL28-1024)*SIN(EchelleFPAparam!$AC$3)*EchelleFPAparam!$C$3/EchelleFPAparam!$E$3))</f>
        <v>4146.1251252826187</v>
      </c>
      <c r="CU28" s="26">
        <f>(EchelleFPAparam!$S$3/($U28+H$53)*COS((AM28-EchelleFPAparam!$AE24)*EchelleFPAparam!$C$3/EchelleFPAparam!$E$3))*(SIN('Standard Settings'!$F23)+SIN('Standard Settings'!$F23+EchelleFPAparam!$M$3+(EchelleFPAparam!$F$3*EchelleFPAparam!$B$6)*COS(EchelleFPAparam!$AC$3)-(AM28-1024)*SIN(EchelleFPAparam!$AC$3)*EchelleFPAparam!$C$3/EchelleFPAparam!$E$3))</f>
        <v>3869.6922196269925</v>
      </c>
      <c r="CV28" s="26">
        <f>(EchelleFPAparam!$S$3/($U28+I$53)*COS((AN28-EchelleFPAparam!$AE24)*EchelleFPAparam!$C$3/EchelleFPAparam!$E$3))*(SIN('Standard Settings'!$F23)+SIN('Standard Settings'!$F23+EchelleFPAparam!$M$3+(EchelleFPAparam!$F$3*EchelleFPAparam!$B$6)*COS(EchelleFPAparam!$AC$3)-(AN28-1024)*SIN(EchelleFPAparam!$AC$3)*EchelleFPAparam!$C$3/EchelleFPAparam!$E$3))</f>
        <v>3627.7920029428933</v>
      </c>
      <c r="CW28" s="26">
        <f>(EchelleFPAparam!$S$3/($U28+J$53)*COS((AO28-EchelleFPAparam!$AE24)*EchelleFPAparam!$C$3/EchelleFPAparam!$E$3))*(SIN('Standard Settings'!$F23)+SIN('Standard Settings'!$F23+EchelleFPAparam!$M$3+(EchelleFPAparam!$F$3*EchelleFPAparam!$B$6)*COS(EchelleFPAparam!$AC$3)-(AO28-1024)*SIN(EchelleFPAparam!$AC$3)*EchelleFPAparam!$C$3/EchelleFPAparam!$E$3))</f>
        <v>3413.8424187994478</v>
      </c>
      <c r="CX28" s="26">
        <f>(EchelleFPAparam!$S$3/($U28+K$53)*COS((AP28-EchelleFPAparam!$AE24)*EchelleFPAparam!$C$3/EchelleFPAparam!$E$3))*(SIN('Standard Settings'!$F23)+SIN('Standard Settings'!$F23+EchelleFPAparam!$M$3+(EchelleFPAparam!$F$3*EchelleFPAparam!$B$6)*COS(EchelleFPAparam!$AC$3)-(AP28-1024)*SIN(EchelleFPAparam!$AC$3)*EchelleFPAparam!$C$3/EchelleFPAparam!$E$3))</f>
        <v>3224.1845066439228</v>
      </c>
      <c r="CY28" s="26">
        <f>(EchelleFPAparam!$S$3/($U28+B$53)*COS((AG28-EchelleFPAparam!$AE24)*EchelleFPAparam!$C$3/EchelleFPAparam!$E$3))*(SIN('Standard Settings'!$F23)+SIN('Standard Settings'!$F23+EchelleFPAparam!$M$3+EchelleFPAparam!$G$3*EchelleFPAparam!$B$6*COS(EchelleFPAparam!$AC$3)-(AG28-1024)*SIN(EchelleFPAparam!$AC$3)*EchelleFPAparam!$C$3/EchelleFPAparam!$E$3))</f>
        <v>6484.5614018809547</v>
      </c>
      <c r="CZ28" s="26">
        <f>(EchelleFPAparam!$S$3/($U28+C$53)*COS((AH28-EchelleFPAparam!$AE24)*EchelleFPAparam!$C$3/EchelleFPAparam!$E$3))*(SIN('Standard Settings'!$F23)+SIN('Standard Settings'!$F23+EchelleFPAparam!$M$3+EchelleFPAparam!$G$3*EchelleFPAparam!$B$6*COS(EchelleFPAparam!$AC$3)-(AH28-1024)*SIN(EchelleFPAparam!$AC$3)*EchelleFPAparam!$C$3/EchelleFPAparam!$E$3))</f>
        <v>5836.3650874270352</v>
      </c>
      <c r="DA28" s="26">
        <f>(EchelleFPAparam!$S$3/($U28+D$53)*COS((AI28-EchelleFPAparam!$AE24)*EchelleFPAparam!$C$3/EchelleFPAparam!$E$3))*(SIN('Standard Settings'!$F23)+SIN('Standard Settings'!$F23+EchelleFPAparam!$M$3+EchelleFPAparam!$G$3*EchelleFPAparam!$B$6*COS(EchelleFPAparam!$AC$3)-(AI28-1024)*SIN(EchelleFPAparam!$AC$3)*EchelleFPAparam!$C$3/EchelleFPAparam!$E$3))</f>
        <v>5306.1778890609785</v>
      </c>
      <c r="DB28" s="26">
        <f>(EchelleFPAparam!$S$3/($U28+E$53)*COS((AJ28-EchelleFPAparam!$AE24)*EchelleFPAparam!$C$3/EchelleFPAparam!$E$3))*(SIN('Standard Settings'!$F23)+SIN('Standard Settings'!$F23+EchelleFPAparam!$M$3+EchelleFPAparam!$G$3*EchelleFPAparam!$B$6*COS(EchelleFPAparam!$AC$3)-(AJ28-1024)*SIN(EchelleFPAparam!$AC$3)*EchelleFPAparam!$C$3/EchelleFPAparam!$E$3))</f>
        <v>4864.1789341821577</v>
      </c>
      <c r="DC28" s="26">
        <f>(EchelleFPAparam!$S$3/($U28+F$53)*COS((AK28-EchelleFPAparam!$AE24)*EchelleFPAparam!$C$3/EchelleFPAparam!$E$3))*(SIN('Standard Settings'!$F23)+SIN('Standard Settings'!$F23+EchelleFPAparam!$M$3+EchelleFPAparam!$G$3*EchelleFPAparam!$B$6*COS(EchelleFPAparam!$AC$3)-(AK28-1024)*SIN(EchelleFPAparam!$AC$3)*EchelleFPAparam!$C$3/EchelleFPAparam!$E$3))</f>
        <v>4490.0819249535853</v>
      </c>
      <c r="DD28" s="26">
        <f>(EchelleFPAparam!$S$3/($U28+G$53)*COS((AL28-EchelleFPAparam!$AE24)*EchelleFPAparam!$C$3/EchelleFPAparam!$E$3))*(SIN('Standard Settings'!$F23)+SIN('Standard Settings'!$F23+EchelleFPAparam!$M$3+EchelleFPAparam!$G$3*EchelleFPAparam!$B$6*COS(EchelleFPAparam!$AC$3)-(AL28-1024)*SIN(EchelleFPAparam!$AC$3)*EchelleFPAparam!$C$3/EchelleFPAparam!$E$3))</f>
        <v>4169.369500159547</v>
      </c>
      <c r="DE28" s="26">
        <f>(EchelleFPAparam!$S$3/($U28+H$53)*COS((AM28-EchelleFPAparam!$AE24)*EchelleFPAparam!$C$3/EchelleFPAparam!$E$3))*(SIN('Standard Settings'!$F23)+SIN('Standard Settings'!$F23+EchelleFPAparam!$M$3+EchelleFPAparam!$G$3*EchelleFPAparam!$B$6*COS(EchelleFPAparam!$AC$3)-(AM28-1024)*SIN(EchelleFPAparam!$AC$3)*EchelleFPAparam!$C$3/EchelleFPAparam!$E$3))</f>
        <v>3891.3832778689762</v>
      </c>
      <c r="DF28" s="26">
        <f>(EchelleFPAparam!$S$3/($U28+I$53)*COS((AN28-EchelleFPAparam!$AE24)*EchelleFPAparam!$C$3/EchelleFPAparam!$E$3))*(SIN('Standard Settings'!$F23)+SIN('Standard Settings'!$F23+EchelleFPAparam!$M$3+EchelleFPAparam!$G$3*EchelleFPAparam!$B$6*COS(EchelleFPAparam!$AC$3)-(AN28-1024)*SIN(EchelleFPAparam!$AC$3)*EchelleFPAparam!$C$3/EchelleFPAparam!$E$3))</f>
        <v>3648.1242056192095</v>
      </c>
      <c r="DG28" s="26">
        <f>(EchelleFPAparam!$S$3/($U28+J$53)*COS((AO28-EchelleFPAparam!$AE24)*EchelleFPAparam!$C$3/EchelleFPAparam!$E$3))*(SIN('Standard Settings'!$F23)+SIN('Standard Settings'!$F23+EchelleFPAparam!$M$3+EchelleFPAparam!$G$3*EchelleFPAparam!$B$6*COS(EchelleFPAparam!$AC$3)-(AO28-1024)*SIN(EchelleFPAparam!$AC$3)*EchelleFPAparam!$C$3/EchelleFPAparam!$E$3))</f>
        <v>3433.0030951134468</v>
      </c>
      <c r="DH28" s="26">
        <f>(EchelleFPAparam!$S$3/($U28+K$53)*COS((AP28-EchelleFPAparam!$AE24)*EchelleFPAparam!$C$3/EchelleFPAparam!$E$3))*(SIN('Standard Settings'!$F23)+SIN('Standard Settings'!$F23+EchelleFPAparam!$M$3+EchelleFPAparam!$G$3*EchelleFPAparam!$B$6*COS(EchelleFPAparam!$AC$3)-(AP28-1024)*SIN(EchelleFPAparam!$AC$3)*EchelleFPAparam!$C$3/EchelleFPAparam!$E$3))</f>
        <v>3242.2807009404773</v>
      </c>
      <c r="DI28" s="26">
        <f>(EchelleFPAparam!$S$3/($U28+B$53)*COS((AQ28-EchelleFPAparam!$AE24)*EchelleFPAparam!$C$3/EchelleFPAparam!$E$3))*(SIN('Standard Settings'!$F23)+SIN('Standard Settings'!$F23+EchelleFPAparam!$M$3+EchelleFPAparam!$H$3*EchelleFPAparam!$B$6*COS(EchelleFPAparam!$AC$3)-(AQ28-1024)*SIN(EchelleFPAparam!$AC$3)*EchelleFPAparam!$C$3/EchelleFPAparam!$E$3))</f>
        <v>6487.0364072468519</v>
      </c>
      <c r="DJ28" s="26">
        <f>(EchelleFPAparam!$S$3/($U28+C$53)*COS((AR28-EchelleFPAparam!$AE24)*EchelleFPAparam!$C$3/EchelleFPAparam!$E$3))*(SIN('Standard Settings'!$F23)+SIN('Standard Settings'!$F23+EchelleFPAparam!$M$3+EchelleFPAparam!$H$3*EchelleFPAparam!$B$6*COS(EchelleFPAparam!$AC$3)-(AR28-1024)*SIN(EchelleFPAparam!$AC$3)*EchelleFPAparam!$C$3/EchelleFPAparam!$E$3))</f>
        <v>5838.609021099428</v>
      </c>
      <c r="DK28" s="26">
        <f>(EchelleFPAparam!$S$3/($U28+D$53)*COS((AS28-EchelleFPAparam!$AE24)*EchelleFPAparam!$C$3/EchelleFPAparam!$E$3))*(SIN('Standard Settings'!$F23)+SIN('Standard Settings'!$F23+EchelleFPAparam!$M$3+EchelleFPAparam!$H$3*EchelleFPAparam!$B$6*COS(EchelleFPAparam!$AC$3)-(AS28-1024)*SIN(EchelleFPAparam!$AC$3)*EchelleFPAparam!$C$3/EchelleFPAparam!$E$3))</f>
        <v>5308.212070839716</v>
      </c>
      <c r="DL28" s="26">
        <f>(EchelleFPAparam!$S$3/($U28+E$53)*COS((AT28-EchelleFPAparam!$AE24)*EchelleFPAparam!$C$3/EchelleFPAparam!$E$3))*(SIN('Standard Settings'!$F23)+SIN('Standard Settings'!$F23+EchelleFPAparam!$M$3+EchelleFPAparam!$H$3*EchelleFPAparam!$B$6*COS(EchelleFPAparam!$AC$3)-(AT28-1024)*SIN(EchelleFPAparam!$AC$3)*EchelleFPAparam!$C$3/EchelleFPAparam!$E$3))</f>
        <v>4866.0425886640351</v>
      </c>
      <c r="DM28" s="26">
        <f>(EchelleFPAparam!$S$3/($U28+F$53)*COS((AU28-EchelleFPAparam!$AE24)*EchelleFPAparam!$C$3/EchelleFPAparam!$E$3))*(SIN('Standard Settings'!$F23)+SIN('Standard Settings'!$F23+EchelleFPAparam!$M$3+EchelleFPAparam!$H$3*EchelleFPAparam!$B$6*COS(EchelleFPAparam!$AC$3)-(AU28-1024)*SIN(EchelleFPAparam!$AC$3)*EchelleFPAparam!$C$3/EchelleFPAparam!$E$3))</f>
        <v>4491.7972708584857</v>
      </c>
      <c r="DN28" s="26">
        <f>(EchelleFPAparam!$S$3/($U28+G$53)*COS((AV28-EchelleFPAparam!$AE24)*EchelleFPAparam!$C$3/EchelleFPAparam!$E$3))*(SIN('Standard Settings'!$F23)+SIN('Standard Settings'!$F23+EchelleFPAparam!$M$3+EchelleFPAparam!$H$3*EchelleFPAparam!$B$6*COS(EchelleFPAparam!$AC$3)-(AV28-1024)*SIN(EchelleFPAparam!$AC$3)*EchelleFPAparam!$C$3/EchelleFPAparam!$E$3))</f>
        <v>4170.9574083758062</v>
      </c>
      <c r="DO28" s="26">
        <f>(EchelleFPAparam!$S$3/($U28+H$53)*COS((AW28-EchelleFPAparam!$AE24)*EchelleFPAparam!$C$3/EchelleFPAparam!$E$3))*(SIN('Standard Settings'!$F23)+SIN('Standard Settings'!$F23+EchelleFPAparam!$M$3+EchelleFPAparam!$H$3*EchelleFPAparam!$B$6*COS(EchelleFPAparam!$AC$3)-(AW28-1024)*SIN(EchelleFPAparam!$AC$3)*EchelleFPAparam!$C$3/EchelleFPAparam!$E$3))</f>
        <v>3892.8617537986152</v>
      </c>
      <c r="DP28" s="26">
        <f>(EchelleFPAparam!$S$3/($U28+I$53)*COS((AX28-EchelleFPAparam!$AE24)*EchelleFPAparam!$C$3/EchelleFPAparam!$E$3))*(SIN('Standard Settings'!$F23)+SIN('Standard Settings'!$F23+EchelleFPAparam!$M$3+EchelleFPAparam!$H$3*EchelleFPAparam!$B$6*COS(EchelleFPAparam!$AC$3)-(AX28-1024)*SIN(EchelleFPAparam!$AC$3)*EchelleFPAparam!$C$3/EchelleFPAparam!$E$3))</f>
        <v>3649.5073375060415</v>
      </c>
      <c r="DQ28" s="26">
        <f>(EchelleFPAparam!$S$3/($U28+J$53)*COS((AY28-EchelleFPAparam!$AE24)*EchelleFPAparam!$C$3/EchelleFPAparam!$E$3))*(SIN('Standard Settings'!$F23)+SIN('Standard Settings'!$F23+EchelleFPAparam!$M$3+EchelleFPAparam!$H$3*EchelleFPAparam!$B$6*COS(EchelleFPAparam!$AC$3)-(AY28-1024)*SIN(EchelleFPAparam!$AC$3)*EchelleFPAparam!$C$3/EchelleFPAparam!$E$3))</f>
        <v>3434.3133920718628</v>
      </c>
      <c r="DR28" s="26">
        <f>(EchelleFPAparam!$S$3/($U28+K$53)*COS((AZ28-EchelleFPAparam!$AE24)*EchelleFPAparam!$C$3/EchelleFPAparam!$E$3))*(SIN('Standard Settings'!$F23)+SIN('Standard Settings'!$F23+EchelleFPAparam!$M$3+EchelleFPAparam!$H$3*EchelleFPAparam!$B$6*COS(EchelleFPAparam!$AC$3)-(AZ28-1024)*SIN(EchelleFPAparam!$AC$3)*EchelleFPAparam!$C$3/EchelleFPAparam!$E$3))</f>
        <v>3243.518203623426</v>
      </c>
      <c r="DS28" s="26">
        <f>(EchelleFPAparam!$S$3/($U28+B$53)*COS((AQ28-EchelleFPAparam!$AE24)*EchelleFPAparam!$C$3/EchelleFPAparam!$E$3))*(SIN('Standard Settings'!$F23)+SIN('Standard Settings'!$F23+EchelleFPAparam!$M$3+EchelleFPAparam!$I$3*EchelleFPAparam!$B$6*COS(EchelleFPAparam!$AC$3)-(AQ28-1024)*SIN(EchelleFPAparam!$AC$3)*EchelleFPAparam!$C$3/EchelleFPAparam!$E$3))</f>
        <v>6521.1549139411136</v>
      </c>
      <c r="DT28" s="26">
        <f>(EchelleFPAparam!$S$3/($U28+C$53)*COS((AR28-EchelleFPAparam!$AE24)*EchelleFPAparam!$C$3/EchelleFPAparam!$E$3))*(SIN('Standard Settings'!$F23)+SIN('Standard Settings'!$F23+EchelleFPAparam!$M$3+EchelleFPAparam!$I$3*EchelleFPAparam!$B$6*COS(EchelleFPAparam!$AC$3)-(AR28-1024)*SIN(EchelleFPAparam!$AC$3)*EchelleFPAparam!$C$3/EchelleFPAparam!$E$3))</f>
        <v>5869.3120196712971</v>
      </c>
      <c r="DU28" s="26">
        <f>(EchelleFPAparam!$S$3/($U28+D$53)*COS((AS28-EchelleFPAparam!$AE24)*EchelleFPAparam!$C$3/EchelleFPAparam!$E$3))*(SIN('Standard Settings'!$F23)+SIN('Standard Settings'!$F23+EchelleFPAparam!$M$3+EchelleFPAparam!$I$3*EchelleFPAparam!$B$6*COS(EchelleFPAparam!$AC$3)-(AS28-1024)*SIN(EchelleFPAparam!$AC$3)*EchelleFPAparam!$C$3/EchelleFPAparam!$E$3))</f>
        <v>5336.116530956172</v>
      </c>
      <c r="DV28" s="26">
        <f>(EchelleFPAparam!$S$3/($U28+E$53)*COS((AT28-EchelleFPAparam!$AE24)*EchelleFPAparam!$C$3/EchelleFPAparam!$E$3))*(SIN('Standard Settings'!$F23)+SIN('Standard Settings'!$F23+EchelleFPAparam!$M$3+EchelleFPAparam!$I$3*EchelleFPAparam!$B$6*COS(EchelleFPAparam!$AC$3)-(AT28-1024)*SIN(EchelleFPAparam!$AC$3)*EchelleFPAparam!$C$3/EchelleFPAparam!$E$3))</f>
        <v>4891.6154159754251</v>
      </c>
      <c r="DW28" s="26">
        <f>(EchelleFPAparam!$S$3/($U28+F$53)*COS((AU28-EchelleFPAparam!$AE24)*EchelleFPAparam!$C$3/EchelleFPAparam!$E$3))*(SIN('Standard Settings'!$F23)+SIN('Standard Settings'!$F23+EchelleFPAparam!$M$3+EchelleFPAparam!$I$3*EchelleFPAparam!$B$6*COS(EchelleFPAparam!$AC$3)-(AU28-1024)*SIN(EchelleFPAparam!$AC$3)*EchelleFPAparam!$C$3/EchelleFPAparam!$E$3))</f>
        <v>4515.3977523937583</v>
      </c>
      <c r="DX28" s="26">
        <f>(EchelleFPAparam!$S$3/($U28+G$53)*COS((AV28-EchelleFPAparam!$AE24)*EchelleFPAparam!$C$3/EchelleFPAparam!$E$3))*(SIN('Standard Settings'!$F23)+SIN('Standard Settings'!$F23+EchelleFPAparam!$M$3+EchelleFPAparam!$I$3*EchelleFPAparam!$B$6*COS(EchelleFPAparam!$AC$3)-(AV28-1024)*SIN(EchelleFPAparam!$AC$3)*EchelleFPAparam!$C$3/EchelleFPAparam!$E$3))</f>
        <v>4192.8677951303853</v>
      </c>
      <c r="DY28" s="26">
        <f>(EchelleFPAparam!$S$3/($U28+H$53)*COS((AW28-EchelleFPAparam!$AE24)*EchelleFPAparam!$C$3/EchelleFPAparam!$E$3))*(SIN('Standard Settings'!$F23)+SIN('Standard Settings'!$F23+EchelleFPAparam!$M$3+EchelleFPAparam!$I$3*EchelleFPAparam!$B$6*COS(EchelleFPAparam!$AC$3)-(AW28-1024)*SIN(EchelleFPAparam!$AC$3)*EchelleFPAparam!$C$3/EchelleFPAparam!$E$3))</f>
        <v>3913.3077289248563</v>
      </c>
      <c r="DZ28" s="26">
        <f>(EchelleFPAparam!$S$3/($U28+I$53)*COS((AX28-EchelleFPAparam!$AE24)*EchelleFPAparam!$C$3/EchelleFPAparam!$E$3))*(SIN('Standard Settings'!$F23)+SIN('Standard Settings'!$F23+EchelleFPAparam!$M$3+EchelleFPAparam!$I$3*EchelleFPAparam!$B$6*COS(EchelleFPAparam!$AC$3)-(AX28-1024)*SIN(EchelleFPAparam!$AC$3)*EchelleFPAparam!$C$3/EchelleFPAparam!$E$3))</f>
        <v>3668.6722600008725</v>
      </c>
      <c r="EA28" s="26">
        <f>(EchelleFPAparam!$S$3/($U28+J$53)*COS((AY28-EchelleFPAparam!$AE24)*EchelleFPAparam!$C$3/EchelleFPAparam!$E$3))*(SIN('Standard Settings'!$F23)+SIN('Standard Settings'!$F23+EchelleFPAparam!$M$3+EchelleFPAparam!$I$3*EchelleFPAparam!$B$6*COS(EchelleFPAparam!$AC$3)-(AY28-1024)*SIN(EchelleFPAparam!$AC$3)*EchelleFPAparam!$C$3/EchelleFPAparam!$E$3))</f>
        <v>3452.3761309100014</v>
      </c>
      <c r="EB28" s="26">
        <f>(EchelleFPAparam!$S$3/($U28+K$53)*COS((AZ28-EchelleFPAparam!$AE24)*EchelleFPAparam!$C$3/EchelleFPAparam!$E$3))*(SIN('Standard Settings'!$F23)+SIN('Standard Settings'!$F23+EchelleFPAparam!$M$3+EchelleFPAparam!$I$3*EchelleFPAparam!$B$6*COS(EchelleFPAparam!$AC$3)-(AZ28-1024)*SIN(EchelleFPAparam!$AC$3)*EchelleFPAparam!$C$3/EchelleFPAparam!$E$3))</f>
        <v>3260.5774569705568</v>
      </c>
      <c r="EC28" s="26">
        <f>(EchelleFPAparam!$S$3/($U28+B$53)*COS((BA28-EchelleFPAparam!$AE24)*EchelleFPAparam!$C$3/EchelleFPAparam!$E$3))*(SIN('Standard Settings'!$F23)+SIN('Standard Settings'!$F23+EchelleFPAparam!$M$3+EchelleFPAparam!$J$3*EchelleFPAparam!$B$6*COS(EchelleFPAparam!$AC$3)-(BA28-1024)*SIN(EchelleFPAparam!$AC$3)*EchelleFPAparam!$C$3/EchelleFPAparam!$E$3))</f>
        <v>6523.5502241401527</v>
      </c>
      <c r="ED28" s="26">
        <f>(EchelleFPAparam!$S$3/($U28+C$53)*COS((BB28-EchelleFPAparam!$AE24)*EchelleFPAparam!$C$3/EchelleFPAparam!$E$3))*(SIN('Standard Settings'!$F23)+SIN('Standard Settings'!$F23+EchelleFPAparam!$M$3+EchelleFPAparam!$J$3*EchelleFPAparam!$B$6*COS(EchelleFPAparam!$AC$3)-(BB28-1024)*SIN(EchelleFPAparam!$AC$3)*EchelleFPAparam!$C$3/EchelleFPAparam!$E$3))</f>
        <v>5871.4837443775095</v>
      </c>
      <c r="EE28" s="26">
        <f>(EchelleFPAparam!$S$3/($U28+D$53)*COS((BC28-EchelleFPAparam!$AE24)*EchelleFPAparam!$C$3/EchelleFPAparam!$E$3))*(SIN('Standard Settings'!$F23)+SIN('Standard Settings'!$F23+EchelleFPAparam!$M$3+EchelleFPAparam!$J$3*EchelleFPAparam!$B$6*COS(EchelleFPAparam!$AC$3)-(BC28-1024)*SIN(EchelleFPAparam!$AC$3)*EchelleFPAparam!$C$3/EchelleFPAparam!$E$3))</f>
        <v>5338.0850093853569</v>
      </c>
      <c r="EF28" s="26">
        <f>(EchelleFPAparam!$S$3/($U28+E$53)*COS((BD28-EchelleFPAparam!$AE24)*EchelleFPAparam!$C$3/EchelleFPAparam!$E$3))*(SIN('Standard Settings'!$F23)+SIN('Standard Settings'!$F23+EchelleFPAparam!$M$3+EchelleFPAparam!$J$3*EchelleFPAparam!$B$6*COS(EchelleFPAparam!$AC$3)-(BD28-1024)*SIN(EchelleFPAparam!$AC$3)*EchelleFPAparam!$C$3/EchelleFPAparam!$E$3))</f>
        <v>4893.4138182168181</v>
      </c>
      <c r="EG28" s="26">
        <f>(EchelleFPAparam!$S$3/($U28+F$53)*COS((BE28-EchelleFPAparam!$AE24)*EchelleFPAparam!$C$3/EchelleFPAparam!$E$3))*(SIN('Standard Settings'!$F23)+SIN('Standard Settings'!$F23+EchelleFPAparam!$M$3+EchelleFPAparam!$J$3*EchelleFPAparam!$B$6*COS(EchelleFPAparam!$AC$3)-(BE28-1024)*SIN(EchelleFPAparam!$AC$3)*EchelleFPAparam!$C$3/EchelleFPAparam!$E$3))</f>
        <v>4517.056067613391</v>
      </c>
      <c r="EH28" s="26">
        <f>(EchelleFPAparam!$S$3/($U28+G$53)*COS((BF28-EchelleFPAparam!$AE24)*EchelleFPAparam!$C$3/EchelleFPAparam!$E$3))*(SIN('Standard Settings'!$F23)+SIN('Standard Settings'!$F23+EchelleFPAparam!$M$3+EchelleFPAparam!$J$3*EchelleFPAparam!$B$6*COS(EchelleFPAparam!$AC$3)-(BF28-1024)*SIN(EchelleFPAparam!$AC$3)*EchelleFPAparam!$C$3/EchelleFPAparam!$E$3))</f>
        <v>4194.4035635475066</v>
      </c>
      <c r="EI28" s="26">
        <f>(EchelleFPAparam!$S$3/($U28+H$53)*COS((BG28-EchelleFPAparam!$AE24)*EchelleFPAparam!$C$3/EchelleFPAparam!$E$3))*(SIN('Standard Settings'!$F23)+SIN('Standard Settings'!$F23+EchelleFPAparam!$M$3+EchelleFPAparam!$J$3*EchelleFPAparam!$B$6*COS(EchelleFPAparam!$AC$3)-(BG28-1024)*SIN(EchelleFPAparam!$AC$3)*EchelleFPAparam!$C$3/EchelleFPAparam!$E$3))</f>
        <v>3914.7375130478972</v>
      </c>
      <c r="EJ28" s="26">
        <f>(EchelleFPAparam!$S$3/($U28+I$53)*COS((BH28-EchelleFPAparam!$AE24)*EchelleFPAparam!$C$3/EchelleFPAparam!$E$3))*(SIN('Standard Settings'!$F23)+SIN('Standard Settings'!$F23+EchelleFPAparam!$M$3+EchelleFPAparam!$J$3*EchelleFPAparam!$B$6*COS(EchelleFPAparam!$AC$3)-(BH28-1024)*SIN(EchelleFPAparam!$AC$3)*EchelleFPAparam!$C$3/EchelleFPAparam!$E$3))</f>
        <v>3670.0080910380352</v>
      </c>
      <c r="EK28" s="26">
        <f>(EchelleFPAparam!$S$3/($U28+J$53)*COS((BI28-EchelleFPAparam!$AE24)*EchelleFPAparam!$C$3/EchelleFPAparam!$E$3))*(SIN('Standard Settings'!$F23)+SIN('Standard Settings'!$F23+EchelleFPAparam!$M$3+EchelleFPAparam!$J$3*EchelleFPAparam!$B$6*COS(EchelleFPAparam!$AC$3)-(BI28-1024)*SIN(EchelleFPAparam!$AC$3)*EchelleFPAparam!$C$3/EchelleFPAparam!$E$3))</f>
        <v>3453.6442363094925</v>
      </c>
      <c r="EL28" s="26">
        <f>(EchelleFPAparam!$S$3/($U28+K$53)*COS((BJ28-EchelleFPAparam!$AE24)*EchelleFPAparam!$C$3/EchelleFPAparam!$E$3))*(SIN('Standard Settings'!$F23)+SIN('Standard Settings'!$F23+EchelleFPAparam!$M$3+EchelleFPAparam!$J$3*EchelleFPAparam!$B$6*COS(EchelleFPAparam!$AC$3)-(BJ28-1024)*SIN(EchelleFPAparam!$AC$3)*EchelleFPAparam!$C$3/EchelleFPAparam!$E$3))</f>
        <v>3261.7751120700764</v>
      </c>
      <c r="EM28" s="26">
        <f>(EchelleFPAparam!$S$3/($U28+B$53)*COS((BA28-EchelleFPAparam!$AE24)*EchelleFPAparam!$C$3/EchelleFPAparam!$E$3))*(SIN('Standard Settings'!$F23)+SIN('Standard Settings'!$F23+EchelleFPAparam!$M$3+EchelleFPAparam!$K$3*EchelleFPAparam!$B$6*COS(EchelleFPAparam!$AC$3)-(BA28-1024)*SIN(EchelleFPAparam!$AC$3)*EchelleFPAparam!$C$3/EchelleFPAparam!$E$3))</f>
        <v>6555.56715137217</v>
      </c>
      <c r="EN28" s="26">
        <f>(EchelleFPAparam!$S$3/($U28+C$53)*COS((BB28-EchelleFPAparam!$AE24)*EchelleFPAparam!$C$3/EchelleFPAparam!$E$3))*(SIN('Standard Settings'!$F23)+SIN('Standard Settings'!$F23+EchelleFPAparam!$M$3+EchelleFPAparam!$K$3*EchelleFPAparam!$B$6*COS(EchelleFPAparam!$AC$3)-(BB28-1024)*SIN(EchelleFPAparam!$AC$3)*EchelleFPAparam!$C$3/EchelleFPAparam!$E$3))</f>
        <v>5900.2949544271578</v>
      </c>
      <c r="EO28" s="26">
        <f>(EchelleFPAparam!$S$3/($U28+D$53)*COS((BC28-EchelleFPAparam!$AE24)*EchelleFPAparam!$C$3/EchelleFPAparam!$E$3))*(SIN('Standard Settings'!$F23)+SIN('Standard Settings'!$F23+EchelleFPAparam!$M$3+EchelleFPAparam!$K$3*EchelleFPAparam!$B$6*COS(EchelleFPAparam!$AC$3)-(BC28-1024)*SIN(EchelleFPAparam!$AC$3)*EchelleFPAparam!$C$3/EchelleFPAparam!$E$3))</f>
        <v>5364.2694663533293</v>
      </c>
      <c r="EP28" s="26">
        <f>(EchelleFPAparam!$S$3/($U28+E$53)*COS((BD28-EchelleFPAparam!$AE24)*EchelleFPAparam!$C$3/EchelleFPAparam!$E$3))*(SIN('Standard Settings'!$F23)+SIN('Standard Settings'!$F23+EchelleFPAparam!$M$3+EchelleFPAparam!$K$3*EchelleFPAparam!$B$6*COS(EchelleFPAparam!$AC$3)-(BD28-1024)*SIN(EchelleFPAparam!$AC$3)*EchelleFPAparam!$C$3/EchelleFPAparam!$E$3))</f>
        <v>4917.4099480267987</v>
      </c>
      <c r="EQ28" s="26">
        <f>(EchelleFPAparam!$S$3/($U28+F$53)*COS((BE28-EchelleFPAparam!$AE24)*EchelleFPAparam!$C$3/EchelleFPAparam!$E$3))*(SIN('Standard Settings'!$F23)+SIN('Standard Settings'!$F23+EchelleFPAparam!$M$3+EchelleFPAparam!$K$3*EchelleFPAparam!$B$6*COS(EchelleFPAparam!$AC$3)-(BE28-1024)*SIN(EchelleFPAparam!$AC$3)*EchelleFPAparam!$C$3/EchelleFPAparam!$E$3))</f>
        <v>4539.2009110836134</v>
      </c>
      <c r="ER28" s="26">
        <f>(EchelleFPAparam!$S$3/($U28+G$53)*COS((BF28-EchelleFPAparam!$AE24)*EchelleFPAparam!$C$3/EchelleFPAparam!$E$3))*(SIN('Standard Settings'!$F23)+SIN('Standard Settings'!$F23+EchelleFPAparam!$M$3+EchelleFPAparam!$K$3*EchelleFPAparam!$B$6*COS(EchelleFPAparam!$AC$3)-(BF28-1024)*SIN(EchelleFPAparam!$AC$3)*EchelleFPAparam!$C$3/EchelleFPAparam!$E$3))</f>
        <v>4214.9621670379975</v>
      </c>
      <c r="ES28" s="26">
        <f>(EchelleFPAparam!$S$3/($U28+H$53)*COS((BG28-EchelleFPAparam!$AE24)*EchelleFPAparam!$C$3/EchelleFPAparam!$E$3))*(SIN('Standard Settings'!$F23)+SIN('Standard Settings'!$F23+EchelleFPAparam!$M$3+EchelleFPAparam!$K$3*EchelleFPAparam!$B$6*COS(EchelleFPAparam!$AC$3)-(BG28-1024)*SIN(EchelleFPAparam!$AC$3)*EchelleFPAparam!$C$3/EchelleFPAparam!$E$3))</f>
        <v>3933.9218009652213</v>
      </c>
      <c r="ET28" s="26">
        <f>(EchelleFPAparam!$S$3/($U28+I$53)*COS((BH28-EchelleFPAparam!$AE24)*EchelleFPAparam!$C$3/EchelleFPAparam!$E$3))*(SIN('Standard Settings'!$F23)+SIN('Standard Settings'!$F23+EchelleFPAparam!$M$3+EchelleFPAparam!$K$3*EchelleFPAparam!$B$6*COS(EchelleFPAparam!$AC$3)-(BH28-1024)*SIN(EchelleFPAparam!$AC$3)*EchelleFPAparam!$C$3/EchelleFPAparam!$E$3))</f>
        <v>3687.9900936578138</v>
      </c>
      <c r="EU28" s="26">
        <f>(EchelleFPAparam!$S$3/($U28+J$53)*COS((BI28-EchelleFPAparam!$AE24)*EchelleFPAparam!$C$3/EchelleFPAparam!$E$3))*(SIN('Standard Settings'!$F23)+SIN('Standard Settings'!$F23+EchelleFPAparam!$M$3+EchelleFPAparam!$K$3*EchelleFPAparam!$B$6*COS(EchelleFPAparam!$AC$3)-(BI28-1024)*SIN(EchelleFPAparam!$AC$3)*EchelleFPAparam!$C$3/EchelleFPAparam!$E$3))</f>
        <v>3470.5943742558547</v>
      </c>
      <c r="EV28" s="26">
        <f>(EchelleFPAparam!$S$3/($U28+K$53)*COS((BJ28-EchelleFPAparam!$AE24)*EchelleFPAparam!$C$3/EchelleFPAparam!$E$3))*(SIN('Standard Settings'!$F23)+SIN('Standard Settings'!$F23+EchelleFPAparam!$M$3+EchelleFPAparam!$K$3*EchelleFPAparam!$B$6*COS(EchelleFPAparam!$AC$3)-(BJ28-1024)*SIN(EchelleFPAparam!$AC$3)*EchelleFPAparam!$C$3/EchelleFPAparam!$E$3))</f>
        <v>3277.783575686085</v>
      </c>
      <c r="EW28" s="60">
        <f t="shared" si="40"/>
        <v>3627.7920029428933</v>
      </c>
      <c r="EX28" s="60">
        <f t="shared" si="41"/>
        <v>5900.2949544271578</v>
      </c>
      <c r="EY28" s="90">
        <v>0</v>
      </c>
      <c r="EZ28" s="90">
        <v>0</v>
      </c>
      <c r="FA28" s="95">
        <v>1000</v>
      </c>
      <c r="FB28" s="95">
        <v>1000</v>
      </c>
      <c r="FC28" s="95">
        <v>1000</v>
      </c>
      <c r="FD28" s="50">
        <v>2000</v>
      </c>
      <c r="FE28" s="50">
        <v>2000</v>
      </c>
      <c r="FF28" s="50">
        <v>5000</v>
      </c>
      <c r="FG28" s="50">
        <v>1000</v>
      </c>
      <c r="FH28" s="95">
        <f t="shared" si="27"/>
        <v>250</v>
      </c>
      <c r="FI28" s="95">
        <f t="shared" si="28"/>
        <v>250</v>
      </c>
      <c r="FJ28" s="50">
        <f t="shared" si="29"/>
        <v>500</v>
      </c>
      <c r="FK28" s="50">
        <f t="shared" si="30"/>
        <v>500</v>
      </c>
      <c r="FL28" s="50">
        <f t="shared" si="31"/>
        <v>1250</v>
      </c>
      <c r="FM28" s="50">
        <f t="shared" si="32"/>
        <v>250</v>
      </c>
      <c r="FN28" s="50">
        <v>500</v>
      </c>
      <c r="FO28" s="91">
        <f>1/(F28*EchelleFPAparam!$Q$3)</f>
        <v>-3357.3101178788465</v>
      </c>
      <c r="FP28" s="91">
        <f t="shared" si="23"/>
        <v>-38.688542697843538</v>
      </c>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2">
        <f t="shared" si="24"/>
        <v>2713.6425752803507</v>
      </c>
      <c r="JX28" s="27">
        <f t="shared" si="25"/>
        <v>390822.82140613045</v>
      </c>
      <c r="JY28" s="108">
        <f>JW28*EchelleFPAparam!$Q$3</f>
        <v>-2.5847445529545338E-2</v>
      </c>
    </row>
    <row r="29" spans="1:285" x14ac:dyDescent="0.2">
      <c r="A29" s="53">
        <f t="shared" si="35"/>
        <v>23</v>
      </c>
      <c r="B29" s="97">
        <f t="shared" si="0"/>
        <v>4460.7982356285502</v>
      </c>
      <c r="C29" s="27" t="str">
        <f>'Standard Settings'!B24</f>
        <v>M/3/9</v>
      </c>
      <c r="D29" s="27">
        <f>'Standard Settings'!H24</f>
        <v>13</v>
      </c>
      <c r="E29" s="19">
        <f t="shared" si="1"/>
        <v>1.2143465517768792E-2</v>
      </c>
      <c r="F29" s="18">
        <f>((EchelleFPAparam!$S$3/('crmcfgWLEN.txt'!$U29+F$53))*(SIN('Standard Settings'!$F24+0.0005)+SIN('Standard Settings'!$F24+0.0005+EchelleFPAparam!$M$3))-(EchelleFPAparam!$S$3/('crmcfgWLEN.txt'!$U29+F$53))*(SIN('Standard Settings'!$F24-0.0005)+SIN('Standard Settings'!$F24-0.0005+EchelleFPAparam!$M$3)))*1000*EchelleFPAparam!$O$3/180</f>
        <v>33.091936164540421</v>
      </c>
      <c r="G29" s="20" t="str">
        <f>'Standard Settings'!C24</f>
        <v>M</v>
      </c>
      <c r="H29" s="46"/>
      <c r="I29" s="59" t="s">
        <v>362</v>
      </c>
      <c r="J29" s="57"/>
      <c r="K29" s="27" t="str">
        <f>'Standard Settings'!$D24</f>
        <v>LM</v>
      </c>
      <c r="L29" s="46"/>
      <c r="M29" s="12">
        <v>0</v>
      </c>
      <c r="N29" s="12">
        <v>0</v>
      </c>
      <c r="O29" s="47" t="s">
        <v>385</v>
      </c>
      <c r="P29" s="47" t="s">
        <v>385</v>
      </c>
      <c r="Q29" s="27">
        <f>'Standard Settings'!$E24</f>
        <v>68.575950000000006</v>
      </c>
      <c r="R29" s="107">
        <f>($Q29-EchelleFPAparam!$R$3)/EchelleFPAparam!$Q$3</f>
        <v>191858.26771653534</v>
      </c>
      <c r="S29" s="21">
        <f>'Standard Settings'!$G24</f>
        <v>10</v>
      </c>
      <c r="T29" s="21">
        <f>'Standard Settings'!$I24</f>
        <v>16</v>
      </c>
      <c r="U29" s="22">
        <f t="shared" si="2"/>
        <v>9</v>
      </c>
      <c r="V29" s="22">
        <f t="shared" si="26"/>
        <v>18</v>
      </c>
      <c r="W29" s="23">
        <f>(EchelleFPAparam!$S$3/('crmcfgWLEN.txt'!$U29+B$53))*(SIN('Standard Settings'!$F24)+SIN('Standard Settings'!$F24+EchelleFPAparam!$M$3))</f>
        <v>6443.3752292412382</v>
      </c>
      <c r="X29" s="23">
        <f>(EchelleFPAparam!$S$3/('crmcfgWLEN.txt'!$U29+C$53))*(SIN('Standard Settings'!$F24)+SIN('Standard Settings'!$F24+EchelleFPAparam!$M$3))</f>
        <v>5799.0377063171154</v>
      </c>
      <c r="Y29" s="23">
        <f>(EchelleFPAparam!$S$3/('crmcfgWLEN.txt'!$U29+D$53))*(SIN('Standard Settings'!$F24)+SIN('Standard Settings'!$F24+EchelleFPAparam!$M$3))</f>
        <v>5271.8524602882862</v>
      </c>
      <c r="Z29" s="23">
        <f>(EchelleFPAparam!$S$3/('crmcfgWLEN.txt'!$U29+E$53))*(SIN('Standard Settings'!$F24)+SIN('Standard Settings'!$F24+EchelleFPAparam!$M$3))</f>
        <v>4832.5314219309294</v>
      </c>
      <c r="AA29" s="23">
        <f>(EchelleFPAparam!$S$3/('crmcfgWLEN.txt'!$U29+F$53))*(SIN('Standard Settings'!$F24)+SIN('Standard Settings'!$F24+EchelleFPAparam!$M$3))</f>
        <v>4460.7982356285502</v>
      </c>
      <c r="AB29" s="23">
        <f>(EchelleFPAparam!$S$3/('crmcfgWLEN.txt'!$U29+G$53))*(SIN('Standard Settings'!$F24)+SIN('Standard Settings'!$F24+EchelleFPAparam!$M$3))</f>
        <v>4142.1697902265105</v>
      </c>
      <c r="AC29" s="23">
        <f>(EchelleFPAparam!$S$3/('crmcfgWLEN.txt'!$U29+H$53))*(SIN('Standard Settings'!$F24)+SIN('Standard Settings'!$F24+EchelleFPAparam!$M$3))</f>
        <v>3866.0251375447428</v>
      </c>
      <c r="AD29" s="23">
        <f>(EchelleFPAparam!$S$3/('crmcfgWLEN.txt'!$U29+I$53))*(SIN('Standard Settings'!$F24)+SIN('Standard Settings'!$F24+EchelleFPAparam!$M$3))</f>
        <v>3624.3985664481966</v>
      </c>
      <c r="AE29" s="23">
        <f>(EchelleFPAparam!$S$3/('crmcfgWLEN.txt'!$U29+J$53))*(SIN('Standard Settings'!$F24)+SIN('Standard Settings'!$F24+EchelleFPAparam!$M$3))</f>
        <v>3411.1986507747733</v>
      </c>
      <c r="AF29" s="23">
        <f>(EchelleFPAparam!$S$3/('crmcfgWLEN.txt'!$U29+K$53))*(SIN('Standard Settings'!$F24)+SIN('Standard Settings'!$F24+EchelleFPAparam!$M$3))</f>
        <v>3221.6876146206191</v>
      </c>
      <c r="AG29" s="115">
        <v>-100.1</v>
      </c>
      <c r="AH29" s="115">
        <v>115.1</v>
      </c>
      <c r="AI29" s="115">
        <v>580.1</v>
      </c>
      <c r="AJ29" s="115">
        <v>960.1</v>
      </c>
      <c r="AK29" s="115">
        <v>1280.0999999999999</v>
      </c>
      <c r="AL29" s="115">
        <v>1560.1</v>
      </c>
      <c r="AM29" s="115">
        <v>1800.1</v>
      </c>
      <c r="AN29" s="115">
        <v>2010.1</v>
      </c>
      <c r="AO29" s="115">
        <v>-100.1</v>
      </c>
      <c r="AP29" s="115">
        <v>-100.1</v>
      </c>
      <c r="AQ29" s="115">
        <v>-100.1</v>
      </c>
      <c r="AR29" s="115">
        <v>130.1</v>
      </c>
      <c r="AS29" s="115">
        <v>595.1</v>
      </c>
      <c r="AT29" s="115">
        <v>985.1</v>
      </c>
      <c r="AU29" s="115">
        <v>1310.0999999999999</v>
      </c>
      <c r="AV29" s="115">
        <v>1585.1</v>
      </c>
      <c r="AW29" s="115">
        <v>1825.1</v>
      </c>
      <c r="AX29" s="115">
        <v>2035.1</v>
      </c>
      <c r="AY29" s="115">
        <v>-100.1</v>
      </c>
      <c r="AZ29" s="115">
        <v>-100.1</v>
      </c>
      <c r="BA29" s="115">
        <v>-100.1</v>
      </c>
      <c r="BB29" s="115">
        <v>145.1</v>
      </c>
      <c r="BC29" s="115">
        <v>610.1</v>
      </c>
      <c r="BD29" s="115">
        <v>995.1</v>
      </c>
      <c r="BE29" s="115">
        <v>1330.1</v>
      </c>
      <c r="BF29" s="115">
        <v>1610.1</v>
      </c>
      <c r="BG29" s="115">
        <v>1850.1</v>
      </c>
      <c r="BH29" s="115">
        <v>2065.1</v>
      </c>
      <c r="BI29" s="115">
        <v>-100.1</v>
      </c>
      <c r="BJ29" s="115">
        <v>-100.1</v>
      </c>
      <c r="BK29" s="24">
        <f>EchelleFPAparam!$S$3/('crmcfgWLEN.txt'!$U29+B$53)*(SIN(EchelleFPAparam!$T$3-EchelleFPAparam!$M$3/2)+SIN('Standard Settings'!$F24+EchelleFPAparam!$M$3))</f>
        <v>6366.5699229872607</v>
      </c>
      <c r="BL29" s="24">
        <f>EchelleFPAparam!$S$3/('crmcfgWLEN.txt'!$U29+C$53)*(SIN(EchelleFPAparam!$T$3-EchelleFPAparam!$M$3/2)+SIN('Standard Settings'!$F24+EchelleFPAparam!$M$3))</f>
        <v>5729.9129306885352</v>
      </c>
      <c r="BM29" s="24">
        <f>EchelleFPAparam!$S$3/('crmcfgWLEN.txt'!$U29+D$53)*(SIN(EchelleFPAparam!$T$3-EchelleFPAparam!$M$3/2)+SIN('Standard Settings'!$F24+EchelleFPAparam!$M$3))</f>
        <v>5209.0117551713956</v>
      </c>
      <c r="BN29" s="24">
        <f>EchelleFPAparam!$S$3/('crmcfgWLEN.txt'!$U29+E$53)*(SIN(EchelleFPAparam!$T$3-EchelleFPAparam!$M$3/2)+SIN('Standard Settings'!$F24+EchelleFPAparam!$M$3))</f>
        <v>4774.927442240446</v>
      </c>
      <c r="BO29" s="24">
        <f>EchelleFPAparam!$S$3/('crmcfgWLEN.txt'!$U29+F$53)*(SIN(EchelleFPAparam!$T$3-EchelleFPAparam!$M$3/2)+SIN('Standard Settings'!$F24+EchelleFPAparam!$M$3))</f>
        <v>4407.6253312988729</v>
      </c>
      <c r="BP29" s="24">
        <f>EchelleFPAparam!$S$3/('crmcfgWLEN.txt'!$U29+G$53)*(SIN(EchelleFPAparam!$T$3-EchelleFPAparam!$M$3/2)+SIN('Standard Settings'!$F24+EchelleFPAparam!$M$3))</f>
        <v>4092.7949504918106</v>
      </c>
      <c r="BQ29" s="24">
        <f>EchelleFPAparam!$S$3/('crmcfgWLEN.txt'!$U29+H$53)*(SIN(EchelleFPAparam!$T$3-EchelleFPAparam!$M$3/2)+SIN('Standard Settings'!$F24+EchelleFPAparam!$M$3))</f>
        <v>3819.9419537923563</v>
      </c>
      <c r="BR29" s="24">
        <f>EchelleFPAparam!$S$3/('crmcfgWLEN.txt'!$U29+I$53)*(SIN(EchelleFPAparam!$T$3-EchelleFPAparam!$M$3/2)+SIN('Standard Settings'!$F24+EchelleFPAparam!$M$3))</f>
        <v>3581.1955816803343</v>
      </c>
      <c r="BS29" s="24">
        <f>EchelleFPAparam!$S$3/('crmcfgWLEN.txt'!$U29+J$53)*(SIN(EchelleFPAparam!$T$3-EchelleFPAparam!$M$3/2)+SIN('Standard Settings'!$F24+EchelleFPAparam!$M$3))</f>
        <v>3370.5370180520795</v>
      </c>
      <c r="BT29" s="24">
        <f>EchelleFPAparam!$S$3/('crmcfgWLEN.txt'!$U29+K$53)*(SIN(EchelleFPAparam!$T$3-EchelleFPAparam!$M$3/2)+SIN('Standard Settings'!$F24+EchelleFPAparam!$M$3))</f>
        <v>3183.2849614936304</v>
      </c>
      <c r="BU29" s="25">
        <f t="shared" si="33"/>
        <v>6130.7710369506949</v>
      </c>
      <c r="BV29" s="25">
        <f t="shared" si="3"/>
        <v>5532.3297261820344</v>
      </c>
      <c r="BW29" s="25">
        <f t="shared" si="4"/>
        <v>5040.979117907802</v>
      </c>
      <c r="BX29" s="25">
        <f t="shared" si="5"/>
        <v>4630.2326712634631</v>
      </c>
      <c r="BY29" s="25">
        <f t="shared" si="6"/>
        <v>4281.6931789760483</v>
      </c>
      <c r="BZ29" s="25">
        <f t="shared" si="7"/>
        <v>3982.178870748789</v>
      </c>
      <c r="CA29" s="25">
        <f t="shared" si="8"/>
        <v>3721.994724207937</v>
      </c>
      <c r="CB29" s="25">
        <f t="shared" si="9"/>
        <v>3493.8493479808139</v>
      </c>
      <c r="CC29" s="25">
        <f t="shared" si="10"/>
        <v>3292.1524362369146</v>
      </c>
      <c r="CD29" s="25">
        <f t="shared" si="11"/>
        <v>3112.5452956826607</v>
      </c>
      <c r="CE29" s="25">
        <f t="shared" si="34"/>
        <v>6621.2327199067513</v>
      </c>
      <c r="CF29" s="25">
        <f t="shared" si="12"/>
        <v>5942.1319281214437</v>
      </c>
      <c r="CG29" s="25">
        <f t="shared" si="13"/>
        <v>5388.632850177306</v>
      </c>
      <c r="CH29" s="25">
        <f t="shared" si="14"/>
        <v>4928.9573597320732</v>
      </c>
      <c r="CI29" s="25">
        <f t="shared" si="15"/>
        <v>4541.1897352776268</v>
      </c>
      <c r="CJ29" s="25">
        <f t="shared" si="16"/>
        <v>4209.7319490772907</v>
      </c>
      <c r="CK29" s="25">
        <f t="shared" si="17"/>
        <v>3923.1836282191766</v>
      </c>
      <c r="CL29" s="25">
        <f t="shared" si="18"/>
        <v>3673.0211094157271</v>
      </c>
      <c r="CM29" s="25">
        <f t="shared" si="19"/>
        <v>3452.7452380045693</v>
      </c>
      <c r="CN29" s="25">
        <f t="shared" si="20"/>
        <v>3257.3148443190639</v>
      </c>
      <c r="CO29" s="26">
        <f>(EchelleFPAparam!$S$3/($U29+B$53)*COS((AG29-EchelleFPAparam!$AE25)*EchelleFPAparam!$C$3/EchelleFPAparam!$E$3))*(SIN('Standard Settings'!$F24)+SIN('Standard Settings'!$F24+EchelleFPAparam!$M$3+(EchelleFPAparam!$F$3*EchelleFPAparam!$B$6)*COS(EchelleFPAparam!$AC$3)-(AG29-1024)*SIN(EchelleFPAparam!$AC$3)*EchelleFPAparam!$C$3/EchelleFPAparam!$E$3))</f>
        <v>6383.5077985154148</v>
      </c>
      <c r="CP29" s="26">
        <f>(EchelleFPAparam!$S$3/($U29+C$53)*COS((AH29-EchelleFPAparam!$AE25)*EchelleFPAparam!$C$3/EchelleFPAparam!$E$3))*(SIN('Standard Settings'!$F24)+SIN('Standard Settings'!$F24+EchelleFPAparam!$M$3+(EchelleFPAparam!$F$3*EchelleFPAparam!$B$6)*COS(EchelleFPAparam!$AC$3)-(AH29-1024)*SIN(EchelleFPAparam!$AC$3)*EchelleFPAparam!$C$3/EchelleFPAparam!$E$3))</f>
        <v>5745.4223689964747</v>
      </c>
      <c r="CQ29" s="26">
        <f>(EchelleFPAparam!$S$3/($U29+D$53)*COS((AI29-EchelleFPAparam!$AE25)*EchelleFPAparam!$C$3/EchelleFPAparam!$E$3))*(SIN('Standard Settings'!$F24)+SIN('Standard Settings'!$F24+EchelleFPAparam!$M$3+(EchelleFPAparam!$F$3*EchelleFPAparam!$B$6)*COS(EchelleFPAparam!$AC$3)-(AI29-1024)*SIN(EchelleFPAparam!$AC$3)*EchelleFPAparam!$C$3/EchelleFPAparam!$E$3))</f>
        <v>5223.5153977261225</v>
      </c>
      <c r="CR29" s="26">
        <f>(EchelleFPAparam!$S$3/($U29+E$53)*COS((AJ29-EchelleFPAparam!$AE25)*EchelleFPAparam!$C$3/EchelleFPAparam!$E$3))*(SIN('Standard Settings'!$F24)+SIN('Standard Settings'!$F24+EchelleFPAparam!$M$3+(EchelleFPAparam!$F$3*EchelleFPAparam!$B$6)*COS(EchelleFPAparam!$AC$3)-(AJ29-1024)*SIN(EchelleFPAparam!$AC$3)*EchelleFPAparam!$C$3/EchelleFPAparam!$E$3))</f>
        <v>4788.4162283831165</v>
      </c>
      <c r="CS29" s="26">
        <f>(EchelleFPAparam!$S$3/($U29+F$53)*COS((AK29-EchelleFPAparam!$AE25)*EchelleFPAparam!$C$3/EchelleFPAparam!$E$3))*(SIN('Standard Settings'!$F24)+SIN('Standard Settings'!$F24+EchelleFPAparam!$M$3+(EchelleFPAparam!$F$3*EchelleFPAparam!$B$6)*COS(EchelleFPAparam!$AC$3)-(AK29-1024)*SIN(EchelleFPAparam!$AC$3)*EchelleFPAparam!$C$3/EchelleFPAparam!$E$3))</f>
        <v>4420.1569709519808</v>
      </c>
      <c r="CT29" s="26">
        <f>(EchelleFPAparam!$S$3/($U29+G$53)*COS((AL29-EchelleFPAparam!$AE25)*EchelleFPAparam!$C$3/EchelleFPAparam!$E$3))*(SIN('Standard Settings'!$F24)+SIN('Standard Settings'!$F24+EchelleFPAparam!$M$3+(EchelleFPAparam!$F$3*EchelleFPAparam!$B$6)*COS(EchelleFPAparam!$AC$3)-(AL29-1024)*SIN(EchelleFPAparam!$AC$3)*EchelleFPAparam!$C$3/EchelleFPAparam!$E$3))</f>
        <v>4104.4479630917031</v>
      </c>
      <c r="CU29" s="26">
        <f>(EchelleFPAparam!$S$3/($U29+H$53)*COS((AM29-EchelleFPAparam!$AE25)*EchelleFPAparam!$C$3/EchelleFPAparam!$E$3))*(SIN('Standard Settings'!$F24)+SIN('Standard Settings'!$F24+EchelleFPAparam!$M$3+(EchelleFPAparam!$F$3*EchelleFPAparam!$B$6)*COS(EchelleFPAparam!$AC$3)-(AM29-1024)*SIN(EchelleFPAparam!$AC$3)*EchelleFPAparam!$C$3/EchelleFPAparam!$E$3))</f>
        <v>3830.7974010051826</v>
      </c>
      <c r="CV29" s="26">
        <f>(EchelleFPAparam!$S$3/($U29+I$53)*COS((AN29-EchelleFPAparam!$AE25)*EchelleFPAparam!$C$3/EchelleFPAparam!$E$3))*(SIN('Standard Settings'!$F24)+SIN('Standard Settings'!$F24+EchelleFPAparam!$M$3+(EchelleFPAparam!$F$3*EchelleFPAparam!$B$6)*COS(EchelleFPAparam!$AC$3)-(AN29-1024)*SIN(EchelleFPAparam!$AC$3)*EchelleFPAparam!$C$3/EchelleFPAparam!$E$3))</f>
        <v>3591.3315260226414</v>
      </c>
      <c r="CW29" s="26">
        <f>(EchelleFPAparam!$S$3/($U29+J$53)*COS((AO29-EchelleFPAparam!$AE25)*EchelleFPAparam!$C$3/EchelleFPAparam!$E$3))*(SIN('Standard Settings'!$F24)+SIN('Standard Settings'!$F24+EchelleFPAparam!$M$3+(EchelleFPAparam!$F$3*EchelleFPAparam!$B$6)*COS(EchelleFPAparam!$AC$3)-(AO29-1024)*SIN(EchelleFPAparam!$AC$3)*EchelleFPAparam!$C$3/EchelleFPAparam!$E$3))</f>
        <v>3379.5041286258079</v>
      </c>
      <c r="CX29" s="26">
        <f>(EchelleFPAparam!$S$3/($U29+K$53)*COS((AP29-EchelleFPAparam!$AE25)*EchelleFPAparam!$C$3/EchelleFPAparam!$E$3))*(SIN('Standard Settings'!$F24)+SIN('Standard Settings'!$F24+EchelleFPAparam!$M$3+(EchelleFPAparam!$F$3*EchelleFPAparam!$B$6)*COS(EchelleFPAparam!$AC$3)-(AP29-1024)*SIN(EchelleFPAparam!$AC$3)*EchelleFPAparam!$C$3/EchelleFPAparam!$E$3))</f>
        <v>3191.7538992577074</v>
      </c>
      <c r="CY29" s="26">
        <f>(EchelleFPAparam!$S$3/($U29+B$53)*COS((AG29-EchelleFPAparam!$AE25)*EchelleFPAparam!$C$3/EchelleFPAparam!$E$3))*(SIN('Standard Settings'!$F24)+SIN('Standard Settings'!$F24+EchelleFPAparam!$M$3+EchelleFPAparam!$G$3*EchelleFPAparam!$B$6*COS(EchelleFPAparam!$AC$3)-(AG29-1024)*SIN(EchelleFPAparam!$AC$3)*EchelleFPAparam!$C$3/EchelleFPAparam!$E$3))</f>
        <v>6421.5110702775009</v>
      </c>
      <c r="CZ29" s="26">
        <f>(EchelleFPAparam!$S$3/($U29+C$53)*COS((AH29-EchelleFPAparam!$AE25)*EchelleFPAparam!$C$3/EchelleFPAparam!$E$3))*(SIN('Standard Settings'!$F24)+SIN('Standard Settings'!$F24+EchelleFPAparam!$M$3+EchelleFPAparam!$G$3*EchelleFPAparam!$B$6*COS(EchelleFPAparam!$AC$3)-(AH29-1024)*SIN(EchelleFPAparam!$AC$3)*EchelleFPAparam!$C$3/EchelleFPAparam!$E$3))</f>
        <v>5779.6221085538582</v>
      </c>
      <c r="DA29" s="26">
        <f>(EchelleFPAparam!$S$3/($U29+D$53)*COS((AI29-EchelleFPAparam!$AE25)*EchelleFPAparam!$C$3/EchelleFPAparam!$E$3))*(SIN('Standard Settings'!$F24)+SIN('Standard Settings'!$F24+EchelleFPAparam!$M$3+EchelleFPAparam!$G$3*EchelleFPAparam!$B$6*COS(EchelleFPAparam!$AC$3)-(AI29-1024)*SIN(EchelleFPAparam!$AC$3)*EchelleFPAparam!$C$3/EchelleFPAparam!$E$3))</f>
        <v>5254.5990763912878</v>
      </c>
      <c r="DB29" s="26">
        <f>(EchelleFPAparam!$S$3/($U29+E$53)*COS((AJ29-EchelleFPAparam!$AE25)*EchelleFPAparam!$C$3/EchelleFPAparam!$E$3))*(SIN('Standard Settings'!$F24)+SIN('Standard Settings'!$F24+EchelleFPAparam!$M$3+EchelleFPAparam!$G$3*EchelleFPAparam!$B$6*COS(EchelleFPAparam!$AC$3)-(AJ29-1024)*SIN(EchelleFPAparam!$AC$3)*EchelleFPAparam!$C$3/EchelleFPAparam!$E$3))</f>
        <v>4816.9037124518727</v>
      </c>
      <c r="DC29" s="26">
        <f>(EchelleFPAparam!$S$3/($U29+F$53)*COS((AK29-EchelleFPAparam!$AE25)*EchelleFPAparam!$C$3/EchelleFPAparam!$E$3))*(SIN('Standard Settings'!$F24)+SIN('Standard Settings'!$F24+EchelleFPAparam!$M$3+EchelleFPAparam!$G$3*EchelleFPAparam!$B$6*COS(EchelleFPAparam!$AC$3)-(AK29-1024)*SIN(EchelleFPAparam!$AC$3)*EchelleFPAparam!$C$3/EchelleFPAparam!$E$3))</f>
        <v>4446.4481154712375</v>
      </c>
      <c r="DD29" s="26">
        <f>(EchelleFPAparam!$S$3/($U29+G$53)*COS((AL29-EchelleFPAparam!$AE25)*EchelleFPAparam!$C$3/EchelleFPAparam!$E$3))*(SIN('Standard Settings'!$F24)+SIN('Standard Settings'!$F24+EchelleFPAparam!$M$3+EchelleFPAparam!$G$3*EchelleFPAparam!$B$6*COS(EchelleFPAparam!$AC$3)-(AL29-1024)*SIN(EchelleFPAparam!$AC$3)*EchelleFPAparam!$C$3/EchelleFPAparam!$E$3))</f>
        <v>4128.8568198672983</v>
      </c>
      <c r="DE29" s="26">
        <f>(EchelleFPAparam!$S$3/($U29+H$53)*COS((AM29-EchelleFPAparam!$AE25)*EchelleFPAparam!$C$3/EchelleFPAparam!$E$3))*(SIN('Standard Settings'!$F24)+SIN('Standard Settings'!$F24+EchelleFPAparam!$M$3+EchelleFPAparam!$G$3*EchelleFPAparam!$B$6*COS(EchelleFPAparam!$AC$3)-(AM29-1024)*SIN(EchelleFPAparam!$AC$3)*EchelleFPAparam!$C$3/EchelleFPAparam!$E$3))</f>
        <v>3853.5753201183793</v>
      </c>
      <c r="DF29" s="26">
        <f>(EchelleFPAparam!$S$3/($U29+I$53)*COS((AN29-EchelleFPAparam!$AE25)*EchelleFPAparam!$C$3/EchelleFPAparam!$E$3))*(SIN('Standard Settings'!$F24)+SIN('Standard Settings'!$F24+EchelleFPAparam!$M$3+EchelleFPAparam!$G$3*EchelleFPAparam!$B$6*COS(EchelleFPAparam!$AC$3)-(AN29-1024)*SIN(EchelleFPAparam!$AC$3)*EchelleFPAparam!$C$3/EchelleFPAparam!$E$3))</f>
        <v>3612.6826630419537</v>
      </c>
      <c r="DG29" s="26">
        <f>(EchelleFPAparam!$S$3/($U29+J$53)*COS((AO29-EchelleFPAparam!$AE25)*EchelleFPAparam!$C$3/EchelleFPAparam!$E$3))*(SIN('Standard Settings'!$F24)+SIN('Standard Settings'!$F24+EchelleFPAparam!$M$3+EchelleFPAparam!$G$3*EchelleFPAparam!$B$6*COS(EchelleFPAparam!$AC$3)-(AO29-1024)*SIN(EchelleFPAparam!$AC$3)*EchelleFPAparam!$C$3/EchelleFPAparam!$E$3))</f>
        <v>3399.6235077939714</v>
      </c>
      <c r="DH29" s="26">
        <f>(EchelleFPAparam!$S$3/($U29+K$53)*COS((AP29-EchelleFPAparam!$AE25)*EchelleFPAparam!$C$3/EchelleFPAparam!$E$3))*(SIN('Standard Settings'!$F24)+SIN('Standard Settings'!$F24+EchelleFPAparam!$M$3+EchelleFPAparam!$G$3*EchelleFPAparam!$B$6*COS(EchelleFPAparam!$AC$3)-(AP29-1024)*SIN(EchelleFPAparam!$AC$3)*EchelleFPAparam!$C$3/EchelleFPAparam!$E$3))</f>
        <v>3210.7555351387505</v>
      </c>
      <c r="DI29" s="26">
        <f>(EchelleFPAparam!$S$3/($U29+B$53)*COS((AQ29-EchelleFPAparam!$AE25)*EchelleFPAparam!$C$3/EchelleFPAparam!$E$3))*(SIN('Standard Settings'!$F24)+SIN('Standard Settings'!$F24+EchelleFPAparam!$M$3+EchelleFPAparam!$H$3*EchelleFPAparam!$B$6*COS(EchelleFPAparam!$AC$3)-(AQ29-1024)*SIN(EchelleFPAparam!$AC$3)*EchelleFPAparam!$C$3/EchelleFPAparam!$E$3))</f>
        <v>6424.1143436919683</v>
      </c>
      <c r="DJ29" s="26">
        <f>(EchelleFPAparam!$S$3/($U29+C$53)*COS((AR29-EchelleFPAparam!$AE25)*EchelleFPAparam!$C$3/EchelleFPAparam!$E$3))*(SIN('Standard Settings'!$F24)+SIN('Standard Settings'!$F24+EchelleFPAparam!$M$3+EchelleFPAparam!$H$3*EchelleFPAparam!$B$6*COS(EchelleFPAparam!$AC$3)-(AR29-1024)*SIN(EchelleFPAparam!$AC$3)*EchelleFPAparam!$C$3/EchelleFPAparam!$E$3))</f>
        <v>5781.981666332973</v>
      </c>
      <c r="DK29" s="26">
        <f>(EchelleFPAparam!$S$3/($U29+D$53)*COS((AS29-EchelleFPAparam!$AE25)*EchelleFPAparam!$C$3/EchelleFPAparam!$E$3))*(SIN('Standard Settings'!$F24)+SIN('Standard Settings'!$F24+EchelleFPAparam!$M$3+EchelleFPAparam!$H$3*EchelleFPAparam!$B$6*COS(EchelleFPAparam!$AC$3)-(AS29-1024)*SIN(EchelleFPAparam!$AC$3)*EchelleFPAparam!$C$3/EchelleFPAparam!$E$3))</f>
        <v>5256.7384329956067</v>
      </c>
      <c r="DL29" s="26">
        <f>(EchelleFPAparam!$S$3/($U29+E$53)*COS((AT29-EchelleFPAparam!$AE25)*EchelleFPAparam!$C$3/EchelleFPAparam!$E$3))*(SIN('Standard Settings'!$F24)+SIN('Standard Settings'!$F24+EchelleFPAparam!$M$3+EchelleFPAparam!$H$3*EchelleFPAparam!$B$6*COS(EchelleFPAparam!$AC$3)-(AT29-1024)*SIN(EchelleFPAparam!$AC$3)*EchelleFPAparam!$C$3/EchelleFPAparam!$E$3))</f>
        <v>4818.8639766010119</v>
      </c>
      <c r="DM29" s="26">
        <f>(EchelleFPAparam!$S$3/($U29+F$53)*COS((AU29-EchelleFPAparam!$AE25)*EchelleFPAparam!$C$3/EchelleFPAparam!$E$3))*(SIN('Standard Settings'!$F24)+SIN('Standard Settings'!$F24+EchelleFPAparam!$M$3+EchelleFPAparam!$H$3*EchelleFPAparam!$B$6*COS(EchelleFPAparam!$AC$3)-(AU29-1024)*SIN(EchelleFPAparam!$AC$3)*EchelleFPAparam!$C$3/EchelleFPAparam!$E$3))</f>
        <v>4448.2527739779553</v>
      </c>
      <c r="DN29" s="26">
        <f>(EchelleFPAparam!$S$3/($U29+G$53)*COS((AV29-EchelleFPAparam!$AE25)*EchelleFPAparam!$C$3/EchelleFPAparam!$E$3))*(SIN('Standard Settings'!$F24)+SIN('Standard Settings'!$F24+EchelleFPAparam!$M$3+EchelleFPAparam!$H$3*EchelleFPAparam!$B$6*COS(EchelleFPAparam!$AC$3)-(AV29-1024)*SIN(EchelleFPAparam!$AC$3)*EchelleFPAparam!$C$3/EchelleFPAparam!$E$3))</f>
        <v>4130.5276271673365</v>
      </c>
      <c r="DO29" s="26">
        <f>(EchelleFPAparam!$S$3/($U29+H$53)*COS((AW29-EchelleFPAparam!$AE25)*EchelleFPAparam!$C$3/EchelleFPAparam!$E$3))*(SIN('Standard Settings'!$F24)+SIN('Standard Settings'!$F24+EchelleFPAparam!$M$3+EchelleFPAparam!$H$3*EchelleFPAparam!$B$6*COS(EchelleFPAparam!$AC$3)-(AW29-1024)*SIN(EchelleFPAparam!$AC$3)*EchelleFPAparam!$C$3/EchelleFPAparam!$E$3))</f>
        <v>3855.1312013090978</v>
      </c>
      <c r="DP29" s="26">
        <f>(EchelleFPAparam!$S$3/($U29+I$53)*COS((AX29-EchelleFPAparam!$AE25)*EchelleFPAparam!$C$3/EchelleFPAparam!$E$3))*(SIN('Standard Settings'!$F24)+SIN('Standard Settings'!$F24+EchelleFPAparam!$M$3+EchelleFPAparam!$H$3*EchelleFPAparam!$B$6*COS(EchelleFPAparam!$AC$3)-(AX29-1024)*SIN(EchelleFPAparam!$AC$3)*EchelleFPAparam!$C$3/EchelleFPAparam!$E$3))</f>
        <v>3614.1383887629786</v>
      </c>
      <c r="DQ29" s="26">
        <f>(EchelleFPAparam!$S$3/($U29+J$53)*COS((AY29-EchelleFPAparam!$AE25)*EchelleFPAparam!$C$3/EchelleFPAparam!$E$3))*(SIN('Standard Settings'!$F24)+SIN('Standard Settings'!$F24+EchelleFPAparam!$M$3+EchelleFPAparam!$H$3*EchelleFPAparam!$B$6*COS(EchelleFPAparam!$AC$3)-(AY29-1024)*SIN(EchelleFPAparam!$AC$3)*EchelleFPAparam!$C$3/EchelleFPAparam!$E$3))</f>
        <v>3401.0017113663362</v>
      </c>
      <c r="DR29" s="26">
        <f>(EchelleFPAparam!$S$3/($U29+K$53)*COS((AZ29-EchelleFPAparam!$AE25)*EchelleFPAparam!$C$3/EchelleFPAparam!$E$3))*(SIN('Standard Settings'!$F24)+SIN('Standard Settings'!$F24+EchelleFPAparam!$M$3+EchelleFPAparam!$H$3*EchelleFPAparam!$B$6*COS(EchelleFPAparam!$AC$3)-(AZ29-1024)*SIN(EchelleFPAparam!$AC$3)*EchelleFPAparam!$C$3/EchelleFPAparam!$E$3))</f>
        <v>3212.0571718459842</v>
      </c>
      <c r="DS29" s="26">
        <f>(EchelleFPAparam!$S$3/($U29+B$53)*COS((AQ29-EchelleFPAparam!$AE25)*EchelleFPAparam!$C$3/EchelleFPAparam!$E$3))*(SIN('Standard Settings'!$F24)+SIN('Standard Settings'!$F24+EchelleFPAparam!$M$3+EchelleFPAparam!$I$3*EchelleFPAparam!$B$6*COS(EchelleFPAparam!$AC$3)-(AQ29-1024)*SIN(EchelleFPAparam!$AC$3)*EchelleFPAparam!$C$3/EchelleFPAparam!$E$3))</f>
        <v>6460.0658548047122</v>
      </c>
      <c r="DT29" s="26">
        <f>(EchelleFPAparam!$S$3/($U29+C$53)*COS((AR29-EchelleFPAparam!$AE25)*EchelleFPAparam!$C$3/EchelleFPAparam!$E$3))*(SIN('Standard Settings'!$F24)+SIN('Standard Settings'!$F24+EchelleFPAparam!$M$3+EchelleFPAparam!$I$3*EchelleFPAparam!$B$6*COS(EchelleFPAparam!$AC$3)-(AR29-1024)*SIN(EchelleFPAparam!$AC$3)*EchelleFPAparam!$C$3/EchelleFPAparam!$E$3))</f>
        <v>5814.3344712744256</v>
      </c>
      <c r="DU29" s="26">
        <f>(EchelleFPAparam!$S$3/($U29+D$53)*COS((AS29-EchelleFPAparam!$AE25)*EchelleFPAparam!$C$3/EchelleFPAparam!$E$3))*(SIN('Standard Settings'!$F24)+SIN('Standard Settings'!$F24+EchelleFPAparam!$M$3+EchelleFPAparam!$I$3*EchelleFPAparam!$B$6*COS(EchelleFPAparam!$AC$3)-(AS29-1024)*SIN(EchelleFPAparam!$AC$3)*EchelleFPAparam!$C$3/EchelleFPAparam!$E$3))</f>
        <v>5286.142870743387</v>
      </c>
      <c r="DV29" s="26">
        <f>(EchelleFPAparam!$S$3/($U29+E$53)*COS((AT29-EchelleFPAparam!$AE25)*EchelleFPAparam!$C$3/EchelleFPAparam!$E$3))*(SIN('Standard Settings'!$F24)+SIN('Standard Settings'!$F24+EchelleFPAparam!$M$3+EchelleFPAparam!$I$3*EchelleFPAparam!$B$6*COS(EchelleFPAparam!$AC$3)-(AT29-1024)*SIN(EchelleFPAparam!$AC$3)*EchelleFPAparam!$C$3/EchelleFPAparam!$E$3))</f>
        <v>4845.8118690396805</v>
      </c>
      <c r="DW29" s="26">
        <f>(EchelleFPAparam!$S$3/($U29+F$53)*COS((AU29-EchelleFPAparam!$AE25)*EchelleFPAparam!$C$3/EchelleFPAparam!$E$3))*(SIN('Standard Settings'!$F24)+SIN('Standard Settings'!$F24+EchelleFPAparam!$M$3+EchelleFPAparam!$I$3*EchelleFPAparam!$B$6*COS(EchelleFPAparam!$AC$3)-(AU29-1024)*SIN(EchelleFPAparam!$AC$3)*EchelleFPAparam!$C$3/EchelleFPAparam!$E$3))</f>
        <v>4473.1225913583457</v>
      </c>
      <c r="DX29" s="26">
        <f>(EchelleFPAparam!$S$3/($U29+G$53)*COS((AV29-EchelleFPAparam!$AE25)*EchelleFPAparam!$C$3/EchelleFPAparam!$E$3))*(SIN('Standard Settings'!$F24)+SIN('Standard Settings'!$F24+EchelleFPAparam!$M$3+EchelleFPAparam!$I$3*EchelleFPAparam!$B$6*COS(EchelleFPAparam!$AC$3)-(AV29-1024)*SIN(EchelleFPAparam!$AC$3)*EchelleFPAparam!$C$3/EchelleFPAparam!$E$3))</f>
        <v>4153.6167044554213</v>
      </c>
      <c r="DY29" s="26">
        <f>(EchelleFPAparam!$S$3/($U29+H$53)*COS((AW29-EchelleFPAparam!$AE25)*EchelleFPAparam!$C$3/EchelleFPAparam!$E$3))*(SIN('Standard Settings'!$F24)+SIN('Standard Settings'!$F24+EchelleFPAparam!$M$3+EchelleFPAparam!$I$3*EchelleFPAparam!$B$6*COS(EchelleFPAparam!$AC$3)-(AW29-1024)*SIN(EchelleFPAparam!$AC$3)*EchelleFPAparam!$C$3/EchelleFPAparam!$E$3))</f>
        <v>3876.6772954985854</v>
      </c>
      <c r="DZ29" s="26">
        <f>(EchelleFPAparam!$S$3/($U29+I$53)*COS((AX29-EchelleFPAparam!$AE25)*EchelleFPAparam!$C$3/EchelleFPAparam!$E$3))*(SIN('Standard Settings'!$F24)+SIN('Standard Settings'!$F24+EchelleFPAparam!$M$3+EchelleFPAparam!$I$3*EchelleFPAparam!$B$6*COS(EchelleFPAparam!$AC$3)-(AX29-1024)*SIN(EchelleFPAparam!$AC$3)*EchelleFPAparam!$C$3/EchelleFPAparam!$E$3))</f>
        <v>3634.3346724471949</v>
      </c>
      <c r="EA29" s="26">
        <f>(EchelleFPAparam!$S$3/($U29+J$53)*COS((AY29-EchelleFPAparam!$AE25)*EchelleFPAparam!$C$3/EchelleFPAparam!$E$3))*(SIN('Standard Settings'!$F24)+SIN('Standard Settings'!$F24+EchelleFPAparam!$M$3+EchelleFPAparam!$I$3*EchelleFPAparam!$B$6*COS(EchelleFPAparam!$AC$3)-(AY29-1024)*SIN(EchelleFPAparam!$AC$3)*EchelleFPAparam!$C$3/EchelleFPAparam!$E$3))</f>
        <v>3420.0348643083771</v>
      </c>
      <c r="EB29" s="26">
        <f>(EchelleFPAparam!$S$3/($U29+K$53)*COS((AZ29-EchelleFPAparam!$AE25)*EchelleFPAparam!$C$3/EchelleFPAparam!$E$3))*(SIN('Standard Settings'!$F24)+SIN('Standard Settings'!$F24+EchelleFPAparam!$M$3+EchelleFPAparam!$I$3*EchelleFPAparam!$B$6*COS(EchelleFPAparam!$AC$3)-(AZ29-1024)*SIN(EchelleFPAparam!$AC$3)*EchelleFPAparam!$C$3/EchelleFPAparam!$E$3))</f>
        <v>3230.0329274023561</v>
      </c>
      <c r="EC29" s="26">
        <f>(EchelleFPAparam!$S$3/($U29+B$53)*COS((BA29-EchelleFPAparam!$AE25)*EchelleFPAparam!$C$3/EchelleFPAparam!$E$3))*(SIN('Standard Settings'!$F24)+SIN('Standard Settings'!$F24+EchelleFPAparam!$M$3+EchelleFPAparam!$J$3*EchelleFPAparam!$B$6*COS(EchelleFPAparam!$AC$3)-(BA29-1024)*SIN(EchelleFPAparam!$AC$3)*EchelleFPAparam!$C$3/EchelleFPAparam!$E$3))</f>
        <v>6462.5946979467235</v>
      </c>
      <c r="ED29" s="26">
        <f>(EchelleFPAparam!$S$3/($U29+C$53)*COS((BB29-EchelleFPAparam!$AE25)*EchelleFPAparam!$C$3/EchelleFPAparam!$E$3))*(SIN('Standard Settings'!$F24)+SIN('Standard Settings'!$F24+EchelleFPAparam!$M$3+EchelleFPAparam!$J$3*EchelleFPAparam!$B$6*COS(EchelleFPAparam!$AC$3)-(BB29-1024)*SIN(EchelleFPAparam!$AC$3)*EchelleFPAparam!$C$3/EchelleFPAparam!$E$3))</f>
        <v>5816.6265674867145</v>
      </c>
      <c r="EE29" s="26">
        <f>(EchelleFPAparam!$S$3/($U29+D$53)*COS((BC29-EchelleFPAparam!$AE25)*EchelleFPAparam!$C$3/EchelleFPAparam!$E$3))*(SIN('Standard Settings'!$F24)+SIN('Standard Settings'!$F24+EchelleFPAparam!$M$3+EchelleFPAparam!$J$3*EchelleFPAparam!$B$6*COS(EchelleFPAparam!$AC$3)-(BC29-1024)*SIN(EchelleFPAparam!$AC$3)*EchelleFPAparam!$C$3/EchelleFPAparam!$E$3))</f>
        <v>5288.2208381133569</v>
      </c>
      <c r="EF29" s="26">
        <f>(EchelleFPAparam!$S$3/($U29+E$53)*COS((BD29-EchelleFPAparam!$AE25)*EchelleFPAparam!$C$3/EchelleFPAparam!$E$3))*(SIN('Standard Settings'!$F24)+SIN('Standard Settings'!$F24+EchelleFPAparam!$M$3+EchelleFPAparam!$J$3*EchelleFPAparam!$B$6*COS(EchelleFPAparam!$AC$3)-(BD29-1024)*SIN(EchelleFPAparam!$AC$3)*EchelleFPAparam!$C$3/EchelleFPAparam!$E$3))</f>
        <v>4847.7106009894023</v>
      </c>
      <c r="EG29" s="26">
        <f>(EchelleFPAparam!$S$3/($U29+F$53)*COS((BE29-EchelleFPAparam!$AE25)*EchelleFPAparam!$C$3/EchelleFPAparam!$E$3))*(SIN('Standard Settings'!$F24)+SIN('Standard Settings'!$F24+EchelleFPAparam!$M$3+EchelleFPAparam!$J$3*EchelleFPAparam!$B$6*COS(EchelleFPAparam!$AC$3)-(BE29-1024)*SIN(EchelleFPAparam!$AC$3)*EchelleFPAparam!$C$3/EchelleFPAparam!$E$3))</f>
        <v>4474.8737068600931</v>
      </c>
      <c r="EH29" s="26">
        <f>(EchelleFPAparam!$S$3/($U29+G$53)*COS((BF29-EchelleFPAparam!$AE25)*EchelleFPAparam!$C$3/EchelleFPAparam!$E$3))*(SIN('Standard Settings'!$F24)+SIN('Standard Settings'!$F24+EchelleFPAparam!$M$3+EchelleFPAparam!$J$3*EchelleFPAparam!$B$6*COS(EchelleFPAparam!$AC$3)-(BF29-1024)*SIN(EchelleFPAparam!$AC$3)*EchelleFPAparam!$C$3/EchelleFPAparam!$E$3))</f>
        <v>4155.2387613141964</v>
      </c>
      <c r="EI29" s="26">
        <f>(EchelleFPAparam!$S$3/($U29+H$53)*COS((BG29-EchelleFPAparam!$AE25)*EchelleFPAparam!$C$3/EchelleFPAparam!$E$3))*(SIN('Standard Settings'!$F24)+SIN('Standard Settings'!$F24+EchelleFPAparam!$M$3+EchelleFPAparam!$J$3*EchelleFPAparam!$B$6*COS(EchelleFPAparam!$AC$3)-(BG29-1024)*SIN(EchelleFPAparam!$AC$3)*EchelleFPAparam!$C$3/EchelleFPAparam!$E$3))</f>
        <v>3878.1876470658194</v>
      </c>
      <c r="EJ29" s="26">
        <f>(EchelleFPAparam!$S$3/($U29+I$53)*COS((BH29-EchelleFPAparam!$AE25)*EchelleFPAparam!$C$3/EchelleFPAparam!$E$3))*(SIN('Standard Settings'!$F24)+SIN('Standard Settings'!$F24+EchelleFPAparam!$M$3+EchelleFPAparam!$J$3*EchelleFPAparam!$B$6*COS(EchelleFPAparam!$AC$3)-(BH29-1024)*SIN(EchelleFPAparam!$AC$3)*EchelleFPAparam!$C$3/EchelleFPAparam!$E$3))</f>
        <v>3635.7461460547856</v>
      </c>
      <c r="EK29" s="26">
        <f>(EchelleFPAparam!$S$3/($U29+J$53)*COS((BI29-EchelleFPAparam!$AE25)*EchelleFPAparam!$C$3/EchelleFPAparam!$E$3))*(SIN('Standard Settings'!$F24)+SIN('Standard Settings'!$F24+EchelleFPAparam!$M$3+EchelleFPAparam!$J$3*EchelleFPAparam!$B$6*COS(EchelleFPAparam!$AC$3)-(BI29-1024)*SIN(EchelleFPAparam!$AC$3)*EchelleFPAparam!$C$3/EchelleFPAparam!$E$3))</f>
        <v>3421.3736636188537</v>
      </c>
      <c r="EL29" s="26">
        <f>(EchelleFPAparam!$S$3/($U29+K$53)*COS((BJ29-EchelleFPAparam!$AE25)*EchelleFPAparam!$C$3/EchelleFPAparam!$E$3))*(SIN('Standard Settings'!$F24)+SIN('Standard Settings'!$F24+EchelleFPAparam!$M$3+EchelleFPAparam!$J$3*EchelleFPAparam!$B$6*COS(EchelleFPAparam!$AC$3)-(BJ29-1024)*SIN(EchelleFPAparam!$AC$3)*EchelleFPAparam!$C$3/EchelleFPAparam!$E$3))</f>
        <v>3231.2973489733617</v>
      </c>
      <c r="EM29" s="26">
        <f>(EchelleFPAparam!$S$3/($U29+B$53)*COS((BA29-EchelleFPAparam!$AE25)*EchelleFPAparam!$C$3/EchelleFPAparam!$E$3))*(SIN('Standard Settings'!$F24)+SIN('Standard Settings'!$F24+EchelleFPAparam!$M$3+EchelleFPAparam!$K$3*EchelleFPAparam!$B$6*COS(EchelleFPAparam!$AC$3)-(BA29-1024)*SIN(EchelleFPAparam!$AC$3)*EchelleFPAparam!$C$3/EchelleFPAparam!$E$3))</f>
        <v>6496.4655165662925</v>
      </c>
      <c r="EN29" s="26">
        <f>(EchelleFPAparam!$S$3/($U29+C$53)*COS((BB29-EchelleFPAparam!$AE25)*EchelleFPAparam!$C$3/EchelleFPAparam!$E$3))*(SIN('Standard Settings'!$F24)+SIN('Standard Settings'!$F24+EchelleFPAparam!$M$3+EchelleFPAparam!$K$3*EchelleFPAparam!$B$6*COS(EchelleFPAparam!$AC$3)-(BB29-1024)*SIN(EchelleFPAparam!$AC$3)*EchelleFPAparam!$C$3/EchelleFPAparam!$E$3))</f>
        <v>5847.1063860169907</v>
      </c>
      <c r="EO29" s="26">
        <f>(EchelleFPAparam!$S$3/($U29+D$53)*COS((BC29-EchelleFPAparam!$AE25)*EchelleFPAparam!$C$3/EchelleFPAparam!$E$3))*(SIN('Standard Settings'!$F24)+SIN('Standard Settings'!$F24+EchelleFPAparam!$M$3+EchelleFPAparam!$K$3*EchelleFPAparam!$B$6*COS(EchelleFPAparam!$AC$3)-(BC29-1024)*SIN(EchelleFPAparam!$AC$3)*EchelleFPAparam!$C$3/EchelleFPAparam!$E$3))</f>
        <v>5315.9223595142839</v>
      </c>
      <c r="EP29" s="26">
        <f>(EchelleFPAparam!$S$3/($U29+E$53)*COS((BD29-EchelleFPAparam!$AE25)*EchelleFPAparam!$C$3/EchelleFPAparam!$E$3))*(SIN('Standard Settings'!$F24)+SIN('Standard Settings'!$F24+EchelleFPAparam!$M$3+EchelleFPAparam!$K$3*EchelleFPAparam!$B$6*COS(EchelleFPAparam!$AC$3)-(BD29-1024)*SIN(EchelleFPAparam!$AC$3)*EchelleFPAparam!$C$3/EchelleFPAparam!$E$3))</f>
        <v>4873.0974529802697</v>
      </c>
      <c r="EQ29" s="26">
        <f>(EchelleFPAparam!$S$3/($U29+F$53)*COS((BE29-EchelleFPAparam!$AE25)*EchelleFPAparam!$C$3/EchelleFPAparam!$E$3))*(SIN('Standard Settings'!$F24)+SIN('Standard Settings'!$F24+EchelleFPAparam!$M$3+EchelleFPAparam!$K$3*EchelleFPAparam!$B$6*COS(EchelleFPAparam!$AC$3)-(BE29-1024)*SIN(EchelleFPAparam!$AC$3)*EchelleFPAparam!$C$3/EchelleFPAparam!$E$3))</f>
        <v>4498.3023360104025</v>
      </c>
      <c r="ER29" s="26">
        <f>(EchelleFPAparam!$S$3/($U29+G$53)*COS((BF29-EchelleFPAparam!$AE25)*EchelleFPAparam!$C$3/EchelleFPAparam!$E$3))*(SIN('Standard Settings'!$F24)+SIN('Standard Settings'!$F24+EchelleFPAparam!$M$3+EchelleFPAparam!$K$3*EchelleFPAparam!$B$6*COS(EchelleFPAparam!$AC$3)-(BF29-1024)*SIN(EchelleFPAparam!$AC$3)*EchelleFPAparam!$C$3/EchelleFPAparam!$E$3))</f>
        <v>4176.9894696488118</v>
      </c>
      <c r="ES29" s="26">
        <f>(EchelleFPAparam!$S$3/($U29+H$53)*COS((BG29-EchelleFPAparam!$AE25)*EchelleFPAparam!$C$3/EchelleFPAparam!$E$3))*(SIN('Standard Settings'!$F24)+SIN('Standard Settings'!$F24+EchelleFPAparam!$M$3+EchelleFPAparam!$K$3*EchelleFPAparam!$B$6*COS(EchelleFPAparam!$AC$3)-(BG29-1024)*SIN(EchelleFPAparam!$AC$3)*EchelleFPAparam!$C$3/EchelleFPAparam!$E$3))</f>
        <v>3898.4845708374091</v>
      </c>
      <c r="ET29" s="26">
        <f>(EchelleFPAparam!$S$3/($U29+I$53)*COS((BH29-EchelleFPAparam!$AE25)*EchelleFPAparam!$C$3/EchelleFPAparam!$E$3))*(SIN('Standard Settings'!$F24)+SIN('Standard Settings'!$F24+EchelleFPAparam!$M$3+EchelleFPAparam!$K$3*EchelleFPAparam!$B$6*COS(EchelleFPAparam!$AC$3)-(BH29-1024)*SIN(EchelleFPAparam!$AC$3)*EchelleFPAparam!$C$3/EchelleFPAparam!$E$3))</f>
        <v>3654.7712414706921</v>
      </c>
      <c r="EU29" s="26">
        <f>(EchelleFPAparam!$S$3/($U29+J$53)*COS((BI29-EchelleFPAparam!$AE25)*EchelleFPAparam!$C$3/EchelleFPAparam!$E$3))*(SIN('Standard Settings'!$F24)+SIN('Standard Settings'!$F24+EchelleFPAparam!$M$3+EchelleFPAparam!$K$3*EchelleFPAparam!$B$6*COS(EchelleFPAparam!$AC$3)-(BI29-1024)*SIN(EchelleFPAparam!$AC$3)*EchelleFPAparam!$C$3/EchelleFPAparam!$E$3))</f>
        <v>3439.3052734762728</v>
      </c>
      <c r="EV29" s="26">
        <f>(EchelleFPAparam!$S$3/($U29+K$53)*COS((BJ29-EchelleFPAparam!$AE25)*EchelleFPAparam!$C$3/EchelleFPAparam!$E$3))*(SIN('Standard Settings'!$F24)+SIN('Standard Settings'!$F24+EchelleFPAparam!$M$3+EchelleFPAparam!$K$3*EchelleFPAparam!$B$6*COS(EchelleFPAparam!$AC$3)-(BJ29-1024)*SIN(EchelleFPAparam!$AC$3)*EchelleFPAparam!$C$3/EchelleFPAparam!$E$3))</f>
        <v>3248.2327582831463</v>
      </c>
      <c r="EW29" s="60">
        <f t="shared" si="40"/>
        <v>3591.3315260226414</v>
      </c>
      <c r="EX29" s="60">
        <f t="shared" si="41"/>
        <v>5847.1063860169907</v>
      </c>
      <c r="EY29" s="90">
        <v>0</v>
      </c>
      <c r="EZ29" s="90">
        <v>0</v>
      </c>
      <c r="FA29" s="95">
        <v>1000</v>
      </c>
      <c r="FB29" s="95">
        <v>1000</v>
      </c>
      <c r="FC29" s="95">
        <v>1000</v>
      </c>
      <c r="FD29" s="50">
        <v>2000</v>
      </c>
      <c r="FE29" s="50">
        <v>2000</v>
      </c>
      <c r="FF29" s="50">
        <v>5000</v>
      </c>
      <c r="FG29" s="50">
        <v>1000</v>
      </c>
      <c r="FH29" s="95">
        <f t="shared" si="27"/>
        <v>250</v>
      </c>
      <c r="FI29" s="95">
        <f t="shared" si="28"/>
        <v>250</v>
      </c>
      <c r="FJ29" s="50">
        <f t="shared" si="29"/>
        <v>500</v>
      </c>
      <c r="FK29" s="50">
        <f t="shared" si="30"/>
        <v>500</v>
      </c>
      <c r="FL29" s="50">
        <f t="shared" si="31"/>
        <v>1250</v>
      </c>
      <c r="FM29" s="50">
        <f t="shared" si="32"/>
        <v>250</v>
      </c>
      <c r="FN29" s="50">
        <v>500</v>
      </c>
      <c r="FO29" s="91">
        <f>1/(F29*EchelleFPAparam!$Q$3)</f>
        <v>-3172.5818676308932</v>
      </c>
      <c r="FP29" s="91">
        <f t="shared" si="23"/>
        <v>-38.526138511874265</v>
      </c>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c r="IX29" s="50"/>
      <c r="IY29" s="50"/>
      <c r="IZ29" s="50"/>
      <c r="JA29" s="50"/>
      <c r="JB29" s="50"/>
      <c r="JC29" s="50"/>
      <c r="JD29" s="50"/>
      <c r="JE29" s="50"/>
      <c r="JF29" s="50"/>
      <c r="JG29" s="50"/>
      <c r="JH29" s="50"/>
      <c r="JI29" s="50"/>
      <c r="JJ29" s="50"/>
      <c r="JK29" s="50"/>
      <c r="JL29" s="50"/>
      <c r="JM29" s="50"/>
      <c r="JN29" s="50"/>
      <c r="JO29" s="50"/>
      <c r="JP29" s="50"/>
      <c r="JQ29" s="50"/>
      <c r="JR29" s="50"/>
      <c r="JS29" s="50"/>
      <c r="JT29" s="50"/>
      <c r="JU29" s="50"/>
      <c r="JV29" s="50"/>
      <c r="JW29" s="52">
        <f t="shared" si="24"/>
        <v>2725.0817417910075</v>
      </c>
      <c r="JX29" s="27">
        <f t="shared" si="25"/>
        <v>367341.45035462372</v>
      </c>
      <c r="JY29" s="108">
        <f>JW29*EchelleFPAparam!$Q$3</f>
        <v>-2.5956403590559344E-2</v>
      </c>
    </row>
    <row r="30" spans="1:285" x14ac:dyDescent="0.2">
      <c r="A30" s="53">
        <f t="shared" si="35"/>
        <v>24</v>
      </c>
      <c r="B30" s="97">
        <f t="shared" si="0"/>
        <v>4415.4660182128446</v>
      </c>
      <c r="C30" s="27" t="str">
        <f>'Standard Settings'!B25</f>
        <v>M/4/9</v>
      </c>
      <c r="D30" s="27">
        <f>'Standard Settings'!H25</f>
        <v>13</v>
      </c>
      <c r="E30" s="19">
        <f t="shared" si="1"/>
        <v>1.2756680865892989E-2</v>
      </c>
      <c r="F30" s="18">
        <f>((EchelleFPAparam!$S$3/('crmcfgWLEN.txt'!$U30+F$53))*(SIN('Standard Settings'!$F25+0.0005)+SIN('Standard Settings'!$F25+0.0005+EchelleFPAparam!$M$3))-(EchelleFPAparam!$S$3/('crmcfgWLEN.txt'!$U30+F$53))*(SIN('Standard Settings'!$F25-0.0005)+SIN('Standard Settings'!$F25-0.0005+EchelleFPAparam!$M$3)))*1000*EchelleFPAparam!$O$3/180</f>
        <v>34.894819323493167</v>
      </c>
      <c r="G30" s="20" t="str">
        <f>'Standard Settings'!C25</f>
        <v>M</v>
      </c>
      <c r="H30" s="46"/>
      <c r="I30" s="59" t="s">
        <v>362</v>
      </c>
      <c r="J30" s="57"/>
      <c r="K30" s="27" t="str">
        <f>'Standard Settings'!$D25</f>
        <v>LM</v>
      </c>
      <c r="L30" s="46"/>
      <c r="M30" s="12">
        <v>0</v>
      </c>
      <c r="N30" s="12">
        <v>0</v>
      </c>
      <c r="O30" s="47" t="s">
        <v>385</v>
      </c>
      <c r="P30" s="47" t="s">
        <v>385</v>
      </c>
      <c r="Q30" s="27">
        <f>'Standard Settings'!$E25</f>
        <v>67.242450000000005</v>
      </c>
      <c r="R30" s="107">
        <f>($Q30-EchelleFPAparam!$R$3)/EchelleFPAparam!$Q$3</f>
        <v>331858.26771653543</v>
      </c>
      <c r="S30" s="21">
        <f>'Standard Settings'!$G25</f>
        <v>10</v>
      </c>
      <c r="T30" s="21">
        <f>'Standard Settings'!$I25</f>
        <v>16</v>
      </c>
      <c r="U30" s="22">
        <f t="shared" si="2"/>
        <v>9</v>
      </c>
      <c r="V30" s="22">
        <f t="shared" si="26"/>
        <v>18</v>
      </c>
      <c r="W30" s="23">
        <f>(EchelleFPAparam!$S$3/('crmcfgWLEN.txt'!$U30+B$53))*(SIN('Standard Settings'!$F25)+SIN('Standard Settings'!$F25+EchelleFPAparam!$M$3))</f>
        <v>6377.8953596407746</v>
      </c>
      <c r="X30" s="23">
        <f>(EchelleFPAparam!$S$3/('crmcfgWLEN.txt'!$U30+C$53))*(SIN('Standard Settings'!$F25)+SIN('Standard Settings'!$F25+EchelleFPAparam!$M$3))</f>
        <v>5740.1058236766976</v>
      </c>
      <c r="Y30" s="23">
        <f>(EchelleFPAparam!$S$3/('crmcfgWLEN.txt'!$U30+D$53))*(SIN('Standard Settings'!$F25)+SIN('Standard Settings'!$F25+EchelleFPAparam!$M$3))</f>
        <v>5218.278021524271</v>
      </c>
      <c r="Z30" s="23">
        <f>(EchelleFPAparam!$S$3/('crmcfgWLEN.txt'!$U30+E$53))*(SIN('Standard Settings'!$F25)+SIN('Standard Settings'!$F25+EchelleFPAparam!$M$3))</f>
        <v>4783.4215197305812</v>
      </c>
      <c r="AA30" s="23">
        <f>(EchelleFPAparam!$S$3/('crmcfgWLEN.txt'!$U30+F$53))*(SIN('Standard Settings'!$F25)+SIN('Standard Settings'!$F25+EchelleFPAparam!$M$3))</f>
        <v>4415.4660182128446</v>
      </c>
      <c r="AB30" s="23">
        <f>(EchelleFPAparam!$S$3/('crmcfgWLEN.txt'!$U30+G$53))*(SIN('Standard Settings'!$F25)+SIN('Standard Settings'!$F25+EchelleFPAparam!$M$3))</f>
        <v>4100.0755883404981</v>
      </c>
      <c r="AC30" s="23">
        <f>(EchelleFPAparam!$S$3/('crmcfgWLEN.txt'!$U30+H$53))*(SIN('Standard Settings'!$F25)+SIN('Standard Settings'!$F25+EchelleFPAparam!$M$3))</f>
        <v>3826.7372157844648</v>
      </c>
      <c r="AD30" s="23">
        <f>(EchelleFPAparam!$S$3/('crmcfgWLEN.txt'!$U30+I$53))*(SIN('Standard Settings'!$F25)+SIN('Standard Settings'!$F25+EchelleFPAparam!$M$3))</f>
        <v>3587.5661397979361</v>
      </c>
      <c r="AE30" s="23">
        <f>(EchelleFPAparam!$S$3/('crmcfgWLEN.txt'!$U30+J$53))*(SIN('Standard Settings'!$F25)+SIN('Standard Settings'!$F25+EchelleFPAparam!$M$3))</f>
        <v>3376.5328374568808</v>
      </c>
      <c r="AF30" s="23">
        <f>(EchelleFPAparam!$S$3/('crmcfgWLEN.txt'!$U30+K$53))*(SIN('Standard Settings'!$F25)+SIN('Standard Settings'!$F25+EchelleFPAparam!$M$3))</f>
        <v>3188.9476798203873</v>
      </c>
      <c r="AG30" s="115">
        <v>-100.1</v>
      </c>
      <c r="AH30" s="115">
        <v>115.1</v>
      </c>
      <c r="AI30" s="115">
        <v>580.1</v>
      </c>
      <c r="AJ30" s="115">
        <v>960.1</v>
      </c>
      <c r="AK30" s="115">
        <v>1280.0999999999999</v>
      </c>
      <c r="AL30" s="115">
        <v>1560.1</v>
      </c>
      <c r="AM30" s="115">
        <v>1800.1</v>
      </c>
      <c r="AN30" s="115">
        <v>2010.1</v>
      </c>
      <c r="AO30" s="115">
        <v>-100.1</v>
      </c>
      <c r="AP30" s="115">
        <v>-100.1</v>
      </c>
      <c r="AQ30" s="115">
        <v>-100.1</v>
      </c>
      <c r="AR30" s="115">
        <v>130.1</v>
      </c>
      <c r="AS30" s="115">
        <v>595.1</v>
      </c>
      <c r="AT30" s="115">
        <v>985.1</v>
      </c>
      <c r="AU30" s="115">
        <v>1310.0999999999999</v>
      </c>
      <c r="AV30" s="115">
        <v>1585.1</v>
      </c>
      <c r="AW30" s="115">
        <v>1825.1</v>
      </c>
      <c r="AX30" s="115">
        <v>2035.1</v>
      </c>
      <c r="AY30" s="115">
        <v>-100.1</v>
      </c>
      <c r="AZ30" s="115">
        <v>-100.1</v>
      </c>
      <c r="BA30" s="115">
        <v>-100.1</v>
      </c>
      <c r="BB30" s="115">
        <v>145.1</v>
      </c>
      <c r="BC30" s="115">
        <v>610.1</v>
      </c>
      <c r="BD30" s="115">
        <v>995.1</v>
      </c>
      <c r="BE30" s="115">
        <v>1330.1</v>
      </c>
      <c r="BF30" s="115">
        <v>1610.1</v>
      </c>
      <c r="BG30" s="115">
        <v>1850.1</v>
      </c>
      <c r="BH30" s="115">
        <v>2065.1</v>
      </c>
      <c r="BI30" s="115">
        <v>-100.1</v>
      </c>
      <c r="BJ30" s="115">
        <v>-100.1</v>
      </c>
      <c r="BK30" s="24">
        <f>EchelleFPAparam!$S$3/('crmcfgWLEN.txt'!$U30+B$53)*(SIN(EchelleFPAparam!$T$3-EchelleFPAparam!$M$3/2)+SIN('Standard Settings'!$F25+EchelleFPAparam!$M$3))</f>
        <v>6331.741553887553</v>
      </c>
      <c r="BL30" s="24">
        <f>EchelleFPAparam!$S$3/('crmcfgWLEN.txt'!$U30+C$53)*(SIN(EchelleFPAparam!$T$3-EchelleFPAparam!$M$3/2)+SIN('Standard Settings'!$F25+EchelleFPAparam!$M$3))</f>
        <v>5698.567398498798</v>
      </c>
      <c r="BM30" s="24">
        <f>EchelleFPAparam!$S$3/('crmcfgWLEN.txt'!$U30+D$53)*(SIN(EchelleFPAparam!$T$3-EchelleFPAparam!$M$3/2)+SIN('Standard Settings'!$F25+EchelleFPAparam!$M$3))</f>
        <v>5180.5158168170892</v>
      </c>
      <c r="BN30" s="24">
        <f>EchelleFPAparam!$S$3/('crmcfgWLEN.txt'!$U30+E$53)*(SIN(EchelleFPAparam!$T$3-EchelleFPAparam!$M$3/2)+SIN('Standard Settings'!$F25+EchelleFPAparam!$M$3))</f>
        <v>4748.8061654156645</v>
      </c>
      <c r="BO30" s="24">
        <f>EchelleFPAparam!$S$3/('crmcfgWLEN.txt'!$U30+F$53)*(SIN(EchelleFPAparam!$T$3-EchelleFPAparam!$M$3/2)+SIN('Standard Settings'!$F25+EchelleFPAparam!$M$3))</f>
        <v>4383.513383460614</v>
      </c>
      <c r="BP30" s="24">
        <f>EchelleFPAparam!$S$3/('crmcfgWLEN.txt'!$U30+G$53)*(SIN(EchelleFPAparam!$T$3-EchelleFPAparam!$M$3/2)+SIN('Standard Settings'!$F25+EchelleFPAparam!$M$3))</f>
        <v>4070.4052846419982</v>
      </c>
      <c r="BQ30" s="24">
        <f>EchelleFPAparam!$S$3/('crmcfgWLEN.txt'!$U30+H$53)*(SIN(EchelleFPAparam!$T$3-EchelleFPAparam!$M$3/2)+SIN('Standard Settings'!$F25+EchelleFPAparam!$M$3))</f>
        <v>3799.0449323325315</v>
      </c>
      <c r="BR30" s="24">
        <f>EchelleFPAparam!$S$3/('crmcfgWLEN.txt'!$U30+I$53)*(SIN(EchelleFPAparam!$T$3-EchelleFPAparam!$M$3/2)+SIN('Standard Settings'!$F25+EchelleFPAparam!$M$3))</f>
        <v>3561.6046240617488</v>
      </c>
      <c r="BS30" s="24">
        <f>EchelleFPAparam!$S$3/('crmcfgWLEN.txt'!$U30+J$53)*(SIN(EchelleFPAparam!$T$3-EchelleFPAparam!$M$3/2)+SIN('Standard Settings'!$F25+EchelleFPAparam!$M$3))</f>
        <v>3352.0984697051754</v>
      </c>
      <c r="BT30" s="24">
        <f>EchelleFPAparam!$S$3/('crmcfgWLEN.txt'!$U30+K$53)*(SIN(EchelleFPAparam!$T$3-EchelleFPAparam!$M$3/2)+SIN('Standard Settings'!$F25+EchelleFPAparam!$M$3))</f>
        <v>3165.8707769437765</v>
      </c>
      <c r="BU30" s="25">
        <f t="shared" si="33"/>
        <v>6097.232607447273</v>
      </c>
      <c r="BV30" s="25">
        <f t="shared" si="3"/>
        <v>5502.0650744126324</v>
      </c>
      <c r="BW30" s="25">
        <f t="shared" si="4"/>
        <v>5013.4024033713767</v>
      </c>
      <c r="BX30" s="25">
        <f t="shared" si="5"/>
        <v>4604.9029482818569</v>
      </c>
      <c r="BY30" s="25">
        <f t="shared" si="6"/>
        <v>4258.2701439331677</v>
      </c>
      <c r="BZ30" s="25">
        <f t="shared" si="7"/>
        <v>3960.3943310030254</v>
      </c>
      <c r="CA30" s="25">
        <f t="shared" si="8"/>
        <v>3701.6335238111847</v>
      </c>
      <c r="CB30" s="25">
        <f t="shared" si="9"/>
        <v>3474.7362185968282</v>
      </c>
      <c r="CC30" s="25">
        <f t="shared" si="10"/>
        <v>3274.1426913399387</v>
      </c>
      <c r="CD30" s="25">
        <f t="shared" si="11"/>
        <v>3095.5180930116926</v>
      </c>
      <c r="CE30" s="25">
        <f t="shared" si="34"/>
        <v>6585.0112160430554</v>
      </c>
      <c r="CF30" s="25">
        <f t="shared" si="12"/>
        <v>5909.6254502950496</v>
      </c>
      <c r="CG30" s="25">
        <f t="shared" si="13"/>
        <v>5359.1542932590582</v>
      </c>
      <c r="CH30" s="25">
        <f t="shared" si="14"/>
        <v>4901.9934610742339</v>
      </c>
      <c r="CI30" s="25">
        <f t="shared" si="15"/>
        <v>4516.3471223533597</v>
      </c>
      <c r="CJ30" s="25">
        <f t="shared" si="16"/>
        <v>4186.702578488912</v>
      </c>
      <c r="CK30" s="25">
        <f t="shared" si="17"/>
        <v>3901.7218223955729</v>
      </c>
      <c r="CL30" s="25">
        <f t="shared" si="18"/>
        <v>3652.9278195505112</v>
      </c>
      <c r="CM30" s="25">
        <f t="shared" si="19"/>
        <v>3433.8569689662772</v>
      </c>
      <c r="CN30" s="25">
        <f t="shared" si="20"/>
        <v>3239.4956787331666</v>
      </c>
      <c r="CO30" s="26">
        <f>(EchelleFPAparam!$S$3/($U30+B$53)*COS((AG30-EchelleFPAparam!$AE26)*EchelleFPAparam!$C$3/EchelleFPAparam!$E$3))*(SIN('Standard Settings'!$F25)+SIN('Standard Settings'!$F25+EchelleFPAparam!$M$3+(EchelleFPAparam!$F$3*EchelleFPAparam!$B$6)*COS(EchelleFPAparam!$AC$3)-(AG30-1024)*SIN(EchelleFPAparam!$AC$3)*EchelleFPAparam!$C$3/EchelleFPAparam!$E$3))</f>
        <v>6315.1889373454633</v>
      </c>
      <c r="CP30" s="26">
        <f>(EchelleFPAparam!$S$3/($U30+C$53)*COS((AH30-EchelleFPAparam!$AE26)*EchelleFPAparam!$C$3/EchelleFPAparam!$E$3))*(SIN('Standard Settings'!$F25)+SIN('Standard Settings'!$F25+EchelleFPAparam!$M$3+(EchelleFPAparam!$F$3*EchelleFPAparam!$B$6)*COS(EchelleFPAparam!$AC$3)-(AH30-1024)*SIN(EchelleFPAparam!$AC$3)*EchelleFPAparam!$C$3/EchelleFPAparam!$E$3))</f>
        <v>5683.9374716575821</v>
      </c>
      <c r="CQ30" s="26">
        <f>(EchelleFPAparam!$S$3/($U30+D$53)*COS((AI30-EchelleFPAparam!$AE26)*EchelleFPAparam!$C$3/EchelleFPAparam!$E$3))*(SIN('Standard Settings'!$F25)+SIN('Standard Settings'!$F25+EchelleFPAparam!$M$3+(EchelleFPAparam!$F$3*EchelleFPAparam!$B$6)*COS(EchelleFPAparam!$AC$3)-(AI30-1024)*SIN(EchelleFPAparam!$AC$3)*EchelleFPAparam!$C$3/EchelleFPAparam!$E$3))</f>
        <v>5167.6253716414421</v>
      </c>
      <c r="CR30" s="26">
        <f>(EchelleFPAparam!$S$3/($U30+E$53)*COS((AJ30-EchelleFPAparam!$AE26)*EchelleFPAparam!$C$3/EchelleFPAparam!$E$3))*(SIN('Standard Settings'!$F25)+SIN('Standard Settings'!$F25+EchelleFPAparam!$M$3+(EchelleFPAparam!$F$3*EchelleFPAparam!$B$6)*COS(EchelleFPAparam!$AC$3)-(AJ30-1024)*SIN(EchelleFPAparam!$AC$3)*EchelleFPAparam!$C$3/EchelleFPAparam!$E$3))</f>
        <v>4737.1888674739339</v>
      </c>
      <c r="CS30" s="26">
        <f>(EchelleFPAparam!$S$3/($U30+F$53)*COS((AK30-EchelleFPAparam!$AE26)*EchelleFPAparam!$C$3/EchelleFPAparam!$E$3))*(SIN('Standard Settings'!$F25)+SIN('Standard Settings'!$F25+EchelleFPAparam!$M$3+(EchelleFPAparam!$F$3*EchelleFPAparam!$B$6)*COS(EchelleFPAparam!$AC$3)-(AK30-1024)*SIN(EchelleFPAparam!$AC$3)*EchelleFPAparam!$C$3/EchelleFPAparam!$E$3))</f>
        <v>4372.8749404738628</v>
      </c>
      <c r="CT30" s="26">
        <f>(EchelleFPAparam!$S$3/($U30+G$53)*COS((AL30-EchelleFPAparam!$AE26)*EchelleFPAparam!$C$3/EchelleFPAparam!$E$3))*(SIN('Standard Settings'!$F25)+SIN('Standard Settings'!$F25+EchelleFPAparam!$M$3+(EchelleFPAparam!$F$3*EchelleFPAparam!$B$6)*COS(EchelleFPAparam!$AC$3)-(AL30-1024)*SIN(EchelleFPAparam!$AC$3)*EchelleFPAparam!$C$3/EchelleFPAparam!$E$3))</f>
        <v>4060.5476141888203</v>
      </c>
      <c r="CU30" s="26">
        <f>(EchelleFPAparam!$S$3/($U30+H$53)*COS((AM30-EchelleFPAparam!$AE26)*EchelleFPAparam!$C$3/EchelleFPAparam!$E$3))*(SIN('Standard Settings'!$F25)+SIN('Standard Settings'!$F25+EchelleFPAparam!$M$3+(EchelleFPAparam!$F$3*EchelleFPAparam!$B$6)*COS(EchelleFPAparam!$AC$3)-(AM30-1024)*SIN(EchelleFPAparam!$AC$3)*EchelleFPAparam!$C$3/EchelleFPAparam!$E$3))</f>
        <v>3789.8276193299394</v>
      </c>
      <c r="CV30" s="26">
        <f>(EchelleFPAparam!$S$3/($U30+I$53)*COS((AN30-EchelleFPAparam!$AE26)*EchelleFPAparam!$C$3/EchelleFPAparam!$E$3))*(SIN('Standard Settings'!$F25)+SIN('Standard Settings'!$F25+EchelleFPAparam!$M$3+(EchelleFPAparam!$F$3*EchelleFPAparam!$B$6)*COS(EchelleFPAparam!$AC$3)-(AN30-1024)*SIN(EchelleFPAparam!$AC$3)*EchelleFPAparam!$C$3/EchelleFPAparam!$E$3))</f>
        <v>3552.9257934678399</v>
      </c>
      <c r="CW30" s="26">
        <f>(EchelleFPAparam!$S$3/($U30+J$53)*COS((AO30-EchelleFPAparam!$AE26)*EchelleFPAparam!$C$3/EchelleFPAparam!$E$3))*(SIN('Standard Settings'!$F25)+SIN('Standard Settings'!$F25+EchelleFPAparam!$M$3+(EchelleFPAparam!$F$3*EchelleFPAparam!$B$6)*COS(EchelleFPAparam!$AC$3)-(AO30-1024)*SIN(EchelleFPAparam!$AC$3)*EchelleFPAparam!$C$3/EchelleFPAparam!$E$3))</f>
        <v>3343.3353197711281</v>
      </c>
      <c r="CX30" s="26">
        <f>(EchelleFPAparam!$S$3/($U30+K$53)*COS((AP30-EchelleFPAparam!$AE26)*EchelleFPAparam!$C$3/EchelleFPAparam!$E$3))*(SIN('Standard Settings'!$F25)+SIN('Standard Settings'!$F25+EchelleFPAparam!$M$3+(EchelleFPAparam!$F$3*EchelleFPAparam!$B$6)*COS(EchelleFPAparam!$AC$3)-(AP30-1024)*SIN(EchelleFPAparam!$AC$3)*EchelleFPAparam!$C$3/EchelleFPAparam!$E$3))</f>
        <v>3157.5944686727316</v>
      </c>
      <c r="CY30" s="26">
        <f>(EchelleFPAparam!$S$3/($U30+B$53)*COS((AG30-EchelleFPAparam!$AE26)*EchelleFPAparam!$C$3/EchelleFPAparam!$E$3))*(SIN('Standard Settings'!$F25)+SIN('Standard Settings'!$F25+EchelleFPAparam!$M$3+EchelleFPAparam!$G$3*EchelleFPAparam!$B$6*COS(EchelleFPAparam!$AC$3)-(AG30-1024)*SIN(EchelleFPAparam!$AC$3)*EchelleFPAparam!$C$3/EchelleFPAparam!$E$3))</f>
        <v>6354.9825076888892</v>
      </c>
      <c r="CZ30" s="26">
        <f>(EchelleFPAparam!$S$3/($U30+C$53)*COS((AH30-EchelleFPAparam!$AE26)*EchelleFPAparam!$C$3/EchelleFPAparam!$E$3))*(SIN('Standard Settings'!$F25)+SIN('Standard Settings'!$F25+EchelleFPAparam!$M$3+EchelleFPAparam!$G$3*EchelleFPAparam!$B$6*COS(EchelleFPAparam!$AC$3)-(AH30-1024)*SIN(EchelleFPAparam!$AC$3)*EchelleFPAparam!$C$3/EchelleFPAparam!$E$3))</f>
        <v>5719.748579802239</v>
      </c>
      <c r="DA30" s="26">
        <f>(EchelleFPAparam!$S$3/($U30+D$53)*COS((AI30-EchelleFPAparam!$AE26)*EchelleFPAparam!$C$3/EchelleFPAparam!$E$3))*(SIN('Standard Settings'!$F25)+SIN('Standard Settings'!$F25+EchelleFPAparam!$M$3+EchelleFPAparam!$G$3*EchelleFPAparam!$B$6*COS(EchelleFPAparam!$AC$3)-(AI30-1024)*SIN(EchelleFPAparam!$AC$3)*EchelleFPAparam!$C$3/EchelleFPAparam!$E$3))</f>
        <v>5200.1740941639864</v>
      </c>
      <c r="DB30" s="26">
        <f>(EchelleFPAparam!$S$3/($U30+E$53)*COS((AJ30-EchelleFPAparam!$AE26)*EchelleFPAparam!$C$3/EchelleFPAparam!$E$3))*(SIN('Standard Settings'!$F25)+SIN('Standard Settings'!$F25+EchelleFPAparam!$M$3+EchelleFPAparam!$G$3*EchelleFPAparam!$B$6*COS(EchelleFPAparam!$AC$3)-(AJ30-1024)*SIN(EchelleFPAparam!$AC$3)*EchelleFPAparam!$C$3/EchelleFPAparam!$E$3))</f>
        <v>4767.0194001879399</v>
      </c>
      <c r="DC30" s="26">
        <f>(EchelleFPAparam!$S$3/($U30+F$53)*COS((AK30-EchelleFPAparam!$AE26)*EchelleFPAparam!$C$3/EchelleFPAparam!$E$3))*(SIN('Standard Settings'!$F25)+SIN('Standard Settings'!$F25+EchelleFPAparam!$M$3+EchelleFPAparam!$G$3*EchelleFPAparam!$B$6*COS(EchelleFPAparam!$AC$3)-(AK30-1024)*SIN(EchelleFPAparam!$AC$3)*EchelleFPAparam!$C$3/EchelleFPAparam!$E$3))</f>
        <v>4400.405873855103</v>
      </c>
      <c r="DD30" s="26">
        <f>(EchelleFPAparam!$S$3/($U30+G$53)*COS((AL30-EchelleFPAparam!$AE26)*EchelleFPAparam!$C$3/EchelleFPAparam!$E$3))*(SIN('Standard Settings'!$F25)+SIN('Standard Settings'!$F25+EchelleFPAparam!$M$3+EchelleFPAparam!$G$3*EchelleFPAparam!$B$6*COS(EchelleFPAparam!$AC$3)-(AL30-1024)*SIN(EchelleFPAparam!$AC$3)*EchelleFPAparam!$C$3/EchelleFPAparam!$E$3))</f>
        <v>4086.1077317316358</v>
      </c>
      <c r="DE30" s="26">
        <f>(EchelleFPAparam!$S$3/($U30+H$53)*COS((AM30-EchelleFPAparam!$AE26)*EchelleFPAparam!$C$3/EchelleFPAparam!$E$3))*(SIN('Standard Settings'!$F25)+SIN('Standard Settings'!$F25+EchelleFPAparam!$M$3+EchelleFPAparam!$G$3*EchelleFPAparam!$B$6*COS(EchelleFPAparam!$AC$3)-(AM30-1024)*SIN(EchelleFPAparam!$AC$3)*EchelleFPAparam!$C$3/EchelleFPAparam!$E$3))</f>
        <v>3813.6800615852435</v>
      </c>
      <c r="DF30" s="26">
        <f>(EchelleFPAparam!$S$3/($U30+I$53)*COS((AN30-EchelleFPAparam!$AE26)*EchelleFPAparam!$C$3/EchelleFPAparam!$E$3))*(SIN('Standard Settings'!$F25)+SIN('Standard Settings'!$F25+EchelleFPAparam!$M$3+EchelleFPAparam!$G$3*EchelleFPAparam!$B$6*COS(EchelleFPAparam!$AC$3)-(AN30-1024)*SIN(EchelleFPAparam!$AC$3)*EchelleFPAparam!$C$3/EchelleFPAparam!$E$3))</f>
        <v>3575.2842999218983</v>
      </c>
      <c r="DG30" s="26">
        <f>(EchelleFPAparam!$S$3/($U30+J$53)*COS((AO30-EchelleFPAparam!$AE26)*EchelleFPAparam!$C$3/EchelleFPAparam!$E$3))*(SIN('Standard Settings'!$F25)+SIN('Standard Settings'!$F25+EchelleFPAparam!$M$3+EchelleFPAparam!$G$3*EchelleFPAparam!$B$6*COS(EchelleFPAparam!$AC$3)-(AO30-1024)*SIN(EchelleFPAparam!$AC$3)*EchelleFPAparam!$C$3/EchelleFPAparam!$E$3))</f>
        <v>3364.4025040705887</v>
      </c>
      <c r="DH30" s="26">
        <f>(EchelleFPAparam!$S$3/($U30+K$53)*COS((AP30-EchelleFPAparam!$AE26)*EchelleFPAparam!$C$3/EchelleFPAparam!$E$3))*(SIN('Standard Settings'!$F25)+SIN('Standard Settings'!$F25+EchelleFPAparam!$M$3+EchelleFPAparam!$G$3*EchelleFPAparam!$B$6*COS(EchelleFPAparam!$AC$3)-(AP30-1024)*SIN(EchelleFPAparam!$AC$3)*EchelleFPAparam!$C$3/EchelleFPAparam!$E$3))</f>
        <v>3177.4912538444446</v>
      </c>
      <c r="DI30" s="26">
        <f>(EchelleFPAparam!$S$3/($U30+B$53)*COS((AQ30-EchelleFPAparam!$AE26)*EchelleFPAparam!$C$3/EchelleFPAparam!$E$3))*(SIN('Standard Settings'!$F25)+SIN('Standard Settings'!$F25+EchelleFPAparam!$M$3+EchelleFPAparam!$H$3*EchelleFPAparam!$B$6*COS(EchelleFPAparam!$AC$3)-(AQ30-1024)*SIN(EchelleFPAparam!$AC$3)*EchelleFPAparam!$C$3/EchelleFPAparam!$E$3))</f>
        <v>6357.7126390809708</v>
      </c>
      <c r="DJ30" s="26">
        <f>(EchelleFPAparam!$S$3/($U30+C$53)*COS((AR30-EchelleFPAparam!$AE26)*EchelleFPAparam!$C$3/EchelleFPAparam!$E$3))*(SIN('Standard Settings'!$F25)+SIN('Standard Settings'!$F25+EchelleFPAparam!$M$3+EchelleFPAparam!$H$3*EchelleFPAparam!$B$6*COS(EchelleFPAparam!$AC$3)-(AR30-1024)*SIN(EchelleFPAparam!$AC$3)*EchelleFPAparam!$C$3/EchelleFPAparam!$E$3))</f>
        <v>5722.2224836264359</v>
      </c>
      <c r="DK30" s="26">
        <f>(EchelleFPAparam!$S$3/($U30+D$53)*COS((AS30-EchelleFPAparam!$AE26)*EchelleFPAparam!$C$3/EchelleFPAparam!$E$3))*(SIN('Standard Settings'!$F25)+SIN('Standard Settings'!$F25+EchelleFPAparam!$M$3+EchelleFPAparam!$H$3*EchelleFPAparam!$B$6*COS(EchelleFPAparam!$AC$3)-(AS30-1024)*SIN(EchelleFPAparam!$AC$3)*EchelleFPAparam!$C$3/EchelleFPAparam!$E$3))</f>
        <v>5202.41746680488</v>
      </c>
      <c r="DL30" s="26">
        <f>(EchelleFPAparam!$S$3/($U30+E$53)*COS((AT30-EchelleFPAparam!$AE26)*EchelleFPAparam!$C$3/EchelleFPAparam!$E$3))*(SIN('Standard Settings'!$F25)+SIN('Standard Settings'!$F25+EchelleFPAparam!$M$3+EchelleFPAparam!$H$3*EchelleFPAparam!$B$6*COS(EchelleFPAparam!$AC$3)-(AT30-1024)*SIN(EchelleFPAparam!$AC$3)*EchelleFPAparam!$C$3/EchelleFPAparam!$E$3))</f>
        <v>4769.0752122213098</v>
      </c>
      <c r="DM30" s="26">
        <f>(EchelleFPAparam!$S$3/($U30+F$53)*COS((AU30-EchelleFPAparam!$AE26)*EchelleFPAparam!$C$3/EchelleFPAparam!$E$3))*(SIN('Standard Settings'!$F25)+SIN('Standard Settings'!$F25+EchelleFPAparam!$M$3+EchelleFPAparam!$H$3*EchelleFPAparam!$B$6*COS(EchelleFPAparam!$AC$3)-(AU30-1024)*SIN(EchelleFPAparam!$AC$3)*EchelleFPAparam!$C$3/EchelleFPAparam!$E$3))</f>
        <v>4402.2988674648741</v>
      </c>
      <c r="DN30" s="26">
        <f>(EchelleFPAparam!$S$3/($U30+G$53)*COS((AV30-EchelleFPAparam!$AE26)*EchelleFPAparam!$C$3/EchelleFPAparam!$E$3))*(SIN('Standard Settings'!$F25)+SIN('Standard Settings'!$F25+EchelleFPAparam!$M$3+EchelleFPAparam!$H$3*EchelleFPAparam!$B$6*COS(EchelleFPAparam!$AC$3)-(AV30-1024)*SIN(EchelleFPAparam!$AC$3)*EchelleFPAparam!$C$3/EchelleFPAparam!$E$3))</f>
        <v>4087.8605331176013</v>
      </c>
      <c r="DO30" s="26">
        <f>(EchelleFPAparam!$S$3/($U30+H$53)*COS((AW30-EchelleFPAparam!$AE26)*EchelleFPAparam!$C$3/EchelleFPAparam!$E$3))*(SIN('Standard Settings'!$F25)+SIN('Standard Settings'!$F25+EchelleFPAparam!$M$3+EchelleFPAparam!$H$3*EchelleFPAparam!$B$6*COS(EchelleFPAparam!$AC$3)-(AW30-1024)*SIN(EchelleFPAparam!$AC$3)*EchelleFPAparam!$C$3/EchelleFPAparam!$E$3))</f>
        <v>3815.312505289266</v>
      </c>
      <c r="DP30" s="26">
        <f>(EchelleFPAparam!$S$3/($U30+I$53)*COS((AX30-EchelleFPAparam!$AE26)*EchelleFPAparam!$C$3/EchelleFPAparam!$E$3))*(SIN('Standard Settings'!$F25)+SIN('Standard Settings'!$F25+EchelleFPAparam!$M$3+EchelleFPAparam!$H$3*EchelleFPAparam!$B$6*COS(EchelleFPAparam!$AC$3)-(AX30-1024)*SIN(EchelleFPAparam!$AC$3)*EchelleFPAparam!$C$3/EchelleFPAparam!$E$3))</f>
        <v>3576.8118309788561</v>
      </c>
      <c r="DQ30" s="26">
        <f>(EchelleFPAparam!$S$3/($U30+J$53)*COS((AY30-EchelleFPAparam!$AE26)*EchelleFPAparam!$C$3/EchelleFPAparam!$E$3))*(SIN('Standard Settings'!$F25)+SIN('Standard Settings'!$F25+EchelleFPAparam!$M$3+EchelleFPAparam!$H$3*EchelleFPAparam!$B$6*COS(EchelleFPAparam!$AC$3)-(AY30-1024)*SIN(EchelleFPAparam!$AC$3)*EchelleFPAparam!$C$3/EchelleFPAparam!$E$3))</f>
        <v>3365.8478677487492</v>
      </c>
      <c r="DR30" s="26">
        <f>(EchelleFPAparam!$S$3/($U30+K$53)*COS((AZ30-EchelleFPAparam!$AE26)*EchelleFPAparam!$C$3/EchelleFPAparam!$E$3))*(SIN('Standard Settings'!$F25)+SIN('Standard Settings'!$F25+EchelleFPAparam!$M$3+EchelleFPAparam!$H$3*EchelleFPAparam!$B$6*COS(EchelleFPAparam!$AC$3)-(AZ30-1024)*SIN(EchelleFPAparam!$AC$3)*EchelleFPAparam!$C$3/EchelleFPAparam!$E$3))</f>
        <v>3178.8563195404854</v>
      </c>
      <c r="DS30" s="26">
        <f>(EchelleFPAparam!$S$3/($U30+B$53)*COS((AQ30-EchelleFPAparam!$AE26)*EchelleFPAparam!$C$3/EchelleFPAparam!$E$3))*(SIN('Standard Settings'!$F25)+SIN('Standard Settings'!$F25+EchelleFPAparam!$M$3+EchelleFPAparam!$I$3*EchelleFPAparam!$B$6*COS(EchelleFPAparam!$AC$3)-(AQ30-1024)*SIN(EchelleFPAparam!$AC$3)*EchelleFPAparam!$C$3/EchelleFPAparam!$E$3))</f>
        <v>6395.4776813669505</v>
      </c>
      <c r="DT30" s="26">
        <f>(EchelleFPAparam!$S$3/($U30+C$53)*COS((AR30-EchelleFPAparam!$AE26)*EchelleFPAparam!$C$3/EchelleFPAparam!$E$3))*(SIN('Standard Settings'!$F25)+SIN('Standard Settings'!$F25+EchelleFPAparam!$M$3+EchelleFPAparam!$I$3*EchelleFPAparam!$B$6*COS(EchelleFPAparam!$AC$3)-(AR30-1024)*SIN(EchelleFPAparam!$AC$3)*EchelleFPAparam!$C$3/EchelleFPAparam!$E$3))</f>
        <v>5756.2075709423607</v>
      </c>
      <c r="DU30" s="26">
        <f>(EchelleFPAparam!$S$3/($U30+D$53)*COS((AS30-EchelleFPAparam!$AE26)*EchelleFPAparam!$C$3/EchelleFPAparam!$E$3))*(SIN('Standard Settings'!$F25)+SIN('Standard Settings'!$F25+EchelleFPAparam!$M$3+EchelleFPAparam!$I$3*EchelleFPAparam!$B$6*COS(EchelleFPAparam!$AC$3)-(AS30-1024)*SIN(EchelleFPAparam!$AC$3)*EchelleFPAparam!$C$3/EchelleFPAparam!$E$3))</f>
        <v>5233.3059551809238</v>
      </c>
      <c r="DV30" s="26">
        <f>(EchelleFPAparam!$S$3/($U30+E$53)*COS((AT30-EchelleFPAparam!$AE26)*EchelleFPAparam!$C$3/EchelleFPAparam!$E$3))*(SIN('Standard Settings'!$F25)+SIN('Standard Settings'!$F25+EchelleFPAparam!$M$3+EchelleFPAparam!$I$3*EchelleFPAparam!$B$6*COS(EchelleFPAparam!$AC$3)-(AT30-1024)*SIN(EchelleFPAparam!$AC$3)*EchelleFPAparam!$C$3/EchelleFPAparam!$E$3))</f>
        <v>4797.3835733794258</v>
      </c>
      <c r="DW30" s="26">
        <f>(EchelleFPAparam!$S$3/($U30+F$53)*COS((AU30-EchelleFPAparam!$AE26)*EchelleFPAparam!$C$3/EchelleFPAparam!$E$3))*(SIN('Standard Settings'!$F25)+SIN('Standard Settings'!$F25+EchelleFPAparam!$M$3+EchelleFPAparam!$I$3*EchelleFPAparam!$B$6*COS(EchelleFPAparam!$AC$3)-(AU30-1024)*SIN(EchelleFPAparam!$AC$3)*EchelleFPAparam!$C$3/EchelleFPAparam!$E$3))</f>
        <v>4428.4245498782229</v>
      </c>
      <c r="DX30" s="26">
        <f>(EchelleFPAparam!$S$3/($U30+G$53)*COS((AV30-EchelleFPAparam!$AE26)*EchelleFPAparam!$C$3/EchelleFPAparam!$E$3))*(SIN('Standard Settings'!$F25)+SIN('Standard Settings'!$F25+EchelleFPAparam!$M$3+EchelleFPAparam!$I$3*EchelleFPAparam!$B$6*COS(EchelleFPAparam!$AC$3)-(AV30-1024)*SIN(EchelleFPAparam!$AC$3)*EchelleFPAparam!$C$3/EchelleFPAparam!$E$3))</f>
        <v>4112.1157946703152</v>
      </c>
      <c r="DY30" s="26">
        <f>(EchelleFPAparam!$S$3/($U30+H$53)*COS((AW30-EchelleFPAparam!$AE26)*EchelleFPAparam!$C$3/EchelleFPAparam!$E$3))*(SIN('Standard Settings'!$F25)+SIN('Standard Settings'!$F25+EchelleFPAparam!$M$3+EchelleFPAparam!$I$3*EchelleFPAparam!$B$6*COS(EchelleFPAparam!$AC$3)-(AW30-1024)*SIN(EchelleFPAparam!$AC$3)*EchelleFPAparam!$C$3/EchelleFPAparam!$E$3))</f>
        <v>3837.9470480346081</v>
      </c>
      <c r="DZ30" s="26">
        <f>(EchelleFPAparam!$S$3/($U30+I$53)*COS((AX30-EchelleFPAparam!$AE26)*EchelleFPAparam!$C$3/EchelleFPAparam!$E$3))*(SIN('Standard Settings'!$F25)+SIN('Standard Settings'!$F25+EchelleFPAparam!$M$3+EchelleFPAparam!$I$3*EchelleFPAparam!$B$6*COS(EchelleFPAparam!$AC$3)-(AX30-1024)*SIN(EchelleFPAparam!$AC$3)*EchelleFPAparam!$C$3/EchelleFPAparam!$E$3))</f>
        <v>3598.0285364740262</v>
      </c>
      <c r="EA30" s="26">
        <f>(EchelleFPAparam!$S$3/($U30+J$53)*COS((AY30-EchelleFPAparam!$AE26)*EchelleFPAparam!$C$3/EchelleFPAparam!$E$3))*(SIN('Standard Settings'!$F25)+SIN('Standard Settings'!$F25+EchelleFPAparam!$M$3+EchelleFPAparam!$I$3*EchelleFPAparam!$B$6*COS(EchelleFPAparam!$AC$3)-(AY30-1024)*SIN(EchelleFPAparam!$AC$3)*EchelleFPAparam!$C$3/EchelleFPAparam!$E$3))</f>
        <v>3385.8411254295625</v>
      </c>
      <c r="EB30" s="26">
        <f>(EchelleFPAparam!$S$3/($U30+K$53)*COS((AZ30-EchelleFPAparam!$AE26)*EchelleFPAparam!$C$3/EchelleFPAparam!$E$3))*(SIN('Standard Settings'!$F25)+SIN('Standard Settings'!$F25+EchelleFPAparam!$M$3+EchelleFPAparam!$I$3*EchelleFPAparam!$B$6*COS(EchelleFPAparam!$AC$3)-(AZ30-1024)*SIN(EchelleFPAparam!$AC$3)*EchelleFPAparam!$C$3/EchelleFPAparam!$E$3))</f>
        <v>3197.7388406834752</v>
      </c>
      <c r="EC30" s="26">
        <f>(EchelleFPAparam!$S$3/($U30+B$53)*COS((BA30-EchelleFPAparam!$AE26)*EchelleFPAparam!$C$3/EchelleFPAparam!$E$3))*(SIN('Standard Settings'!$F25)+SIN('Standard Settings'!$F25+EchelleFPAparam!$M$3+EchelleFPAparam!$J$3*EchelleFPAparam!$B$6*COS(EchelleFPAparam!$AC$3)-(BA30-1024)*SIN(EchelleFPAparam!$AC$3)*EchelleFPAparam!$C$3/EchelleFPAparam!$E$3))</f>
        <v>6398.1386876963634</v>
      </c>
      <c r="ED30" s="26">
        <f>(EchelleFPAparam!$S$3/($U30+C$53)*COS((BB30-EchelleFPAparam!$AE26)*EchelleFPAparam!$C$3/EchelleFPAparam!$E$3))*(SIN('Standard Settings'!$F25)+SIN('Standard Settings'!$F25+EchelleFPAparam!$M$3+EchelleFPAparam!$J$3*EchelleFPAparam!$B$6*COS(EchelleFPAparam!$AC$3)-(BB30-1024)*SIN(EchelleFPAparam!$AC$3)*EchelleFPAparam!$C$3/EchelleFPAparam!$E$3))</f>
        <v>5758.6187971398467</v>
      </c>
      <c r="EE30" s="26">
        <f>(EchelleFPAparam!$S$3/($U30+D$53)*COS((BC30-EchelleFPAparam!$AE26)*EchelleFPAparam!$C$3/EchelleFPAparam!$E$3))*(SIN('Standard Settings'!$F25)+SIN('Standard Settings'!$F25+EchelleFPAparam!$M$3+EchelleFPAparam!$J$3*EchelleFPAparam!$B$6*COS(EchelleFPAparam!$AC$3)-(BC30-1024)*SIN(EchelleFPAparam!$AC$3)*EchelleFPAparam!$C$3/EchelleFPAparam!$E$3))</f>
        <v>5235.4922859543394</v>
      </c>
      <c r="EF30" s="26">
        <f>(EchelleFPAparam!$S$3/($U30+E$53)*COS((BD30-EchelleFPAparam!$AE26)*EchelleFPAparam!$C$3/EchelleFPAparam!$E$3))*(SIN('Standard Settings'!$F25)+SIN('Standard Settings'!$F25+EchelleFPAparam!$M$3+EchelleFPAparam!$J$3*EchelleFPAparam!$B$6*COS(EchelleFPAparam!$AC$3)-(BD30-1024)*SIN(EchelleFPAparam!$AC$3)*EchelleFPAparam!$C$3/EchelleFPAparam!$E$3))</f>
        <v>4799.3816065835463</v>
      </c>
      <c r="EG30" s="26">
        <f>(EchelleFPAparam!$S$3/($U30+F$53)*COS((BE30-EchelleFPAparam!$AE26)*EchelleFPAparam!$C$3/EchelleFPAparam!$E$3))*(SIN('Standard Settings'!$F25)+SIN('Standard Settings'!$F25+EchelleFPAparam!$M$3+EchelleFPAparam!$J$3*EchelleFPAparam!$B$6*COS(EchelleFPAparam!$AC$3)-(BE30-1024)*SIN(EchelleFPAparam!$AC$3)*EchelleFPAparam!$C$3/EchelleFPAparam!$E$3))</f>
        <v>4430.2675171650508</v>
      </c>
      <c r="EH30" s="26">
        <f>(EchelleFPAparam!$S$3/($U30+G$53)*COS((BF30-EchelleFPAparam!$AE26)*EchelleFPAparam!$C$3/EchelleFPAparam!$E$3))*(SIN('Standard Settings'!$F25)+SIN('Standard Settings'!$F25+EchelleFPAparam!$M$3+EchelleFPAparam!$J$3*EchelleFPAparam!$B$6*COS(EchelleFPAparam!$AC$3)-(BF30-1024)*SIN(EchelleFPAparam!$AC$3)*EchelleFPAparam!$C$3/EchelleFPAparam!$E$3))</f>
        <v>4113.8232613787186</v>
      </c>
      <c r="EI30" s="26">
        <f>(EchelleFPAparam!$S$3/($U30+H$53)*COS((BG30-EchelleFPAparam!$AE26)*EchelleFPAparam!$C$3/EchelleFPAparam!$E$3))*(SIN('Standard Settings'!$F25)+SIN('Standard Settings'!$F25+EchelleFPAparam!$M$3+EchelleFPAparam!$J$3*EchelleFPAparam!$B$6*COS(EchelleFPAparam!$AC$3)-(BG30-1024)*SIN(EchelleFPAparam!$AC$3)*EchelleFPAparam!$C$3/EchelleFPAparam!$E$3))</f>
        <v>3839.5371489595195</v>
      </c>
      <c r="EJ30" s="26">
        <f>(EchelleFPAparam!$S$3/($U30+I$53)*COS((BH30-EchelleFPAparam!$AE26)*EchelleFPAparam!$C$3/EchelleFPAparam!$E$3))*(SIN('Standard Settings'!$F25)+SIN('Standard Settings'!$F25+EchelleFPAparam!$M$3+EchelleFPAparam!$J$3*EchelleFPAparam!$B$6*COS(EchelleFPAparam!$AC$3)-(BH30-1024)*SIN(EchelleFPAparam!$AC$3)*EchelleFPAparam!$C$3/EchelleFPAparam!$E$3))</f>
        <v>3599.5148881230766</v>
      </c>
      <c r="EK30" s="26">
        <f>(EchelleFPAparam!$S$3/($U30+J$53)*COS((BI30-EchelleFPAparam!$AE26)*EchelleFPAparam!$C$3/EchelleFPAparam!$E$3))*(SIN('Standard Settings'!$F25)+SIN('Standard Settings'!$F25+EchelleFPAparam!$M$3+EchelleFPAparam!$J$3*EchelleFPAparam!$B$6*COS(EchelleFPAparam!$AC$3)-(BI30-1024)*SIN(EchelleFPAparam!$AC$3)*EchelleFPAparam!$C$3/EchelleFPAparam!$E$3))</f>
        <v>3387.2498934863102</v>
      </c>
      <c r="EL30" s="26">
        <f>(EchelleFPAparam!$S$3/($U30+K$53)*COS((BJ30-EchelleFPAparam!$AE26)*EchelleFPAparam!$C$3/EchelleFPAparam!$E$3))*(SIN('Standard Settings'!$F25)+SIN('Standard Settings'!$F25+EchelleFPAparam!$M$3+EchelleFPAparam!$J$3*EchelleFPAparam!$B$6*COS(EchelleFPAparam!$AC$3)-(BJ30-1024)*SIN(EchelleFPAparam!$AC$3)*EchelleFPAparam!$C$3/EchelleFPAparam!$E$3))</f>
        <v>3199.0693438481817</v>
      </c>
      <c r="EM30" s="26">
        <f>(EchelleFPAparam!$S$3/($U30+B$53)*COS((BA30-EchelleFPAparam!$AE26)*EchelleFPAparam!$C$3/EchelleFPAparam!$E$3))*(SIN('Standard Settings'!$F25)+SIN('Standard Settings'!$F25+EchelleFPAparam!$M$3+EchelleFPAparam!$K$3*EchelleFPAparam!$B$6*COS(EchelleFPAparam!$AC$3)-(BA30-1024)*SIN(EchelleFPAparam!$AC$3)*EchelleFPAparam!$C$3/EchelleFPAparam!$E$3))</f>
        <v>6433.8450514716515</v>
      </c>
      <c r="EN30" s="26">
        <f>(EchelleFPAparam!$S$3/($U30+C$53)*COS((BB30-EchelleFPAparam!$AE26)*EchelleFPAparam!$C$3/EchelleFPAparam!$E$3))*(SIN('Standard Settings'!$F25)+SIN('Standard Settings'!$F25+EchelleFPAparam!$M$3+EchelleFPAparam!$K$3*EchelleFPAparam!$B$6*COS(EchelleFPAparam!$AC$3)-(BB30-1024)*SIN(EchelleFPAparam!$AC$3)*EchelleFPAparam!$C$3/EchelleFPAparam!$E$3))</f>
        <v>5790.7507146644184</v>
      </c>
      <c r="EO30" s="26">
        <f>(EchelleFPAparam!$S$3/($U30+D$53)*COS((BC30-EchelleFPAparam!$AE26)*EchelleFPAparam!$C$3/EchelleFPAparam!$E$3))*(SIN('Standard Settings'!$F25)+SIN('Standard Settings'!$F25+EchelleFPAparam!$M$3+EchelleFPAparam!$K$3*EchelleFPAparam!$B$6*COS(EchelleFPAparam!$AC$3)-(BC30-1024)*SIN(EchelleFPAparam!$AC$3)*EchelleFPAparam!$C$3/EchelleFPAparam!$E$3))</f>
        <v>5264.6958671749726</v>
      </c>
      <c r="EP30" s="26">
        <f>(EchelleFPAparam!$S$3/($U30+E$53)*COS((BD30-EchelleFPAparam!$AE26)*EchelleFPAparam!$C$3/EchelleFPAparam!$E$3))*(SIN('Standard Settings'!$F25)+SIN('Standard Settings'!$F25+EchelleFPAparam!$M$3+EchelleFPAparam!$K$3*EchelleFPAparam!$B$6*COS(EchelleFPAparam!$AC$3)-(BD30-1024)*SIN(EchelleFPAparam!$AC$3)*EchelleFPAparam!$C$3/EchelleFPAparam!$E$3))</f>
        <v>4826.1454298897715</v>
      </c>
      <c r="EQ30" s="26">
        <f>(EchelleFPAparam!$S$3/($U30+F$53)*COS((BE30-EchelleFPAparam!$AE26)*EchelleFPAparam!$C$3/EchelleFPAparam!$E$3))*(SIN('Standard Settings'!$F25)+SIN('Standard Settings'!$F25+EchelleFPAparam!$M$3+EchelleFPAparam!$K$3*EchelleFPAparam!$B$6*COS(EchelleFPAparam!$AC$3)-(BE30-1024)*SIN(EchelleFPAparam!$AC$3)*EchelleFPAparam!$C$3/EchelleFPAparam!$E$3))</f>
        <v>4454.9672418072714</v>
      </c>
      <c r="ER30" s="26">
        <f>(EchelleFPAparam!$S$3/($U30+G$53)*COS((BF30-EchelleFPAparam!$AE26)*EchelleFPAparam!$C$3/EchelleFPAparam!$E$3))*(SIN('Standard Settings'!$F25)+SIN('Standard Settings'!$F25+EchelleFPAparam!$M$3+EchelleFPAparam!$K$3*EchelleFPAparam!$B$6*COS(EchelleFPAparam!$AC$3)-(BF30-1024)*SIN(EchelleFPAparam!$AC$3)*EchelleFPAparam!$C$3/EchelleFPAparam!$E$3))</f>
        <v>4136.7542932201914</v>
      </c>
      <c r="ES30" s="26">
        <f>(EchelleFPAparam!$S$3/($U30+H$53)*COS((BG30-EchelleFPAparam!$AE26)*EchelleFPAparam!$C$3/EchelleFPAparam!$E$3))*(SIN('Standard Settings'!$F25)+SIN('Standard Settings'!$F25+EchelleFPAparam!$M$3+EchelleFPAparam!$K$3*EchelleFPAparam!$B$6*COS(EchelleFPAparam!$AC$3)-(BG30-1024)*SIN(EchelleFPAparam!$AC$3)*EchelleFPAparam!$C$3/EchelleFPAparam!$E$3))</f>
        <v>3860.9357146949342</v>
      </c>
      <c r="ET30" s="26">
        <f>(EchelleFPAparam!$S$3/($U30+I$53)*COS((BH30-EchelleFPAparam!$AE26)*EchelleFPAparam!$C$3/EchelleFPAparam!$E$3))*(SIN('Standard Settings'!$F25)+SIN('Standard Settings'!$F25+EchelleFPAparam!$M$3+EchelleFPAparam!$K$3*EchelleFPAparam!$B$6*COS(EchelleFPAparam!$AC$3)-(BH30-1024)*SIN(EchelleFPAparam!$AC$3)*EchelleFPAparam!$C$3/EchelleFPAparam!$E$3))</f>
        <v>3619.5727713343645</v>
      </c>
      <c r="EU30" s="26">
        <f>(EchelleFPAparam!$S$3/($U30+J$53)*COS((BI30-EchelleFPAparam!$AE26)*EchelleFPAparam!$C$3/EchelleFPAparam!$E$3))*(SIN('Standard Settings'!$F25)+SIN('Standard Settings'!$F25+EchelleFPAparam!$M$3+EchelleFPAparam!$K$3*EchelleFPAparam!$B$6*COS(EchelleFPAparam!$AC$3)-(BI30-1024)*SIN(EchelleFPAparam!$AC$3)*EchelleFPAparam!$C$3/EchelleFPAparam!$E$3))</f>
        <v>3406.1532625438158</v>
      </c>
      <c r="EV30" s="26">
        <f>(EchelleFPAparam!$S$3/($U30+K$53)*COS((BJ30-EchelleFPAparam!$AE26)*EchelleFPAparam!$C$3/EchelleFPAparam!$E$3))*(SIN('Standard Settings'!$F25)+SIN('Standard Settings'!$F25+EchelleFPAparam!$M$3+EchelleFPAparam!$K$3*EchelleFPAparam!$B$6*COS(EchelleFPAparam!$AC$3)-(BJ30-1024)*SIN(EchelleFPAparam!$AC$3)*EchelleFPAparam!$C$3/EchelleFPAparam!$E$3))</f>
        <v>3216.9225257358257</v>
      </c>
      <c r="EW30" s="60">
        <f t="shared" si="40"/>
        <v>3552.9257934678399</v>
      </c>
      <c r="EX30" s="60">
        <f t="shared" si="41"/>
        <v>5790.7507146644184</v>
      </c>
      <c r="EY30" s="90">
        <v>0</v>
      </c>
      <c r="EZ30" s="90">
        <v>0</v>
      </c>
      <c r="FA30" s="95">
        <v>1000</v>
      </c>
      <c r="FB30" s="95">
        <v>1000</v>
      </c>
      <c r="FC30" s="95">
        <v>1000</v>
      </c>
      <c r="FD30" s="50">
        <v>2000</v>
      </c>
      <c r="FE30" s="50">
        <v>2000</v>
      </c>
      <c r="FF30" s="50">
        <v>5000</v>
      </c>
      <c r="FG30" s="50">
        <v>1000</v>
      </c>
      <c r="FH30" s="95">
        <f t="shared" si="27"/>
        <v>250</v>
      </c>
      <c r="FI30" s="95">
        <f t="shared" si="28"/>
        <v>250</v>
      </c>
      <c r="FJ30" s="50">
        <f t="shared" si="29"/>
        <v>500</v>
      </c>
      <c r="FK30" s="50">
        <f t="shared" si="30"/>
        <v>500</v>
      </c>
      <c r="FL30" s="50">
        <f t="shared" si="31"/>
        <v>1250</v>
      </c>
      <c r="FM30" s="50">
        <f t="shared" si="32"/>
        <v>250</v>
      </c>
      <c r="FN30" s="50">
        <v>500</v>
      </c>
      <c r="FO30" s="91">
        <f>1/(F30*EchelleFPAparam!$Q$3)</f>
        <v>-3008.6665778990532</v>
      </c>
      <c r="FP30" s="91">
        <f t="shared" si="23"/>
        <v>-38.380599366136586</v>
      </c>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c r="IX30" s="50"/>
      <c r="IY30" s="50"/>
      <c r="IZ30" s="50"/>
      <c r="JA30" s="50"/>
      <c r="JB30" s="50"/>
      <c r="JC30" s="50"/>
      <c r="JD30" s="50"/>
      <c r="JE30" s="50"/>
      <c r="JF30" s="50"/>
      <c r="JG30" s="50"/>
      <c r="JH30" s="50"/>
      <c r="JI30" s="50"/>
      <c r="JJ30" s="50"/>
      <c r="JK30" s="50"/>
      <c r="JL30" s="50"/>
      <c r="JM30" s="50"/>
      <c r="JN30" s="50"/>
      <c r="JO30" s="50"/>
      <c r="JP30" s="50"/>
      <c r="JQ30" s="50"/>
      <c r="JR30" s="50"/>
      <c r="JS30" s="50"/>
      <c r="JT30" s="50"/>
      <c r="JU30" s="50"/>
      <c r="JV30" s="50"/>
      <c r="JW30" s="52">
        <f t="shared" si="24"/>
        <v>2735.4152455745761</v>
      </c>
      <c r="JX30" s="27">
        <f t="shared" si="25"/>
        <v>346129.69193407462</v>
      </c>
      <c r="JY30" s="108">
        <f>JW30*EchelleFPAparam!$Q$3</f>
        <v>-2.6054830214097838E-2</v>
      </c>
    </row>
    <row r="31" spans="1:285" x14ac:dyDescent="0.2">
      <c r="A31" s="53">
        <f t="shared" si="35"/>
        <v>25</v>
      </c>
      <c r="B31" s="97">
        <f t="shared" si="0"/>
        <v>4367.7421502104808</v>
      </c>
      <c r="C31" s="27" t="str">
        <f>'Standard Settings'!B26</f>
        <v>M/5/9</v>
      </c>
      <c r="D31" s="27">
        <f>'Standard Settings'!H26</f>
        <v>13</v>
      </c>
      <c r="E31" s="19">
        <f t="shared" si="1"/>
        <v>1.3362986519060094E-2</v>
      </c>
      <c r="F31" s="18">
        <f>((EchelleFPAparam!$S$3/('crmcfgWLEN.txt'!$U31+F$53))*(SIN('Standard Settings'!$F26+0.0005)+SIN('Standard Settings'!$F26+0.0005+EchelleFPAparam!$M$3))-(EchelleFPAparam!$S$3/('crmcfgWLEN.txt'!$U31+F$53))*(SIN('Standard Settings'!$F26-0.0005)+SIN('Standard Settings'!$F26-0.0005+EchelleFPAparam!$M$3)))*1000*EchelleFPAparam!$O$3/180</f>
        <v>36.678801597519779</v>
      </c>
      <c r="G31" s="20" t="str">
        <f>'Standard Settings'!C26</f>
        <v>M</v>
      </c>
      <c r="H31" s="46"/>
      <c r="I31" s="59" t="s">
        <v>362</v>
      </c>
      <c r="J31" s="57"/>
      <c r="K31" s="27" t="str">
        <f>'Standard Settings'!$D26</f>
        <v>LM</v>
      </c>
      <c r="L31" s="46"/>
      <c r="M31" s="12">
        <v>0</v>
      </c>
      <c r="N31" s="12">
        <v>0</v>
      </c>
      <c r="O31" s="47" t="s">
        <v>385</v>
      </c>
      <c r="P31" s="47" t="s">
        <v>385</v>
      </c>
      <c r="Q31" s="27">
        <f>'Standard Settings'!$E26</f>
        <v>65.908950000000004</v>
      </c>
      <c r="R31" s="107">
        <f>($Q31-EchelleFPAparam!$R$3)/EchelleFPAparam!$Q$3</f>
        <v>471858.26771653554</v>
      </c>
      <c r="S31" s="21">
        <f>'Standard Settings'!$G26</f>
        <v>10</v>
      </c>
      <c r="T31" s="21">
        <f>'Standard Settings'!$I26</f>
        <v>16</v>
      </c>
      <c r="U31" s="22">
        <f t="shared" si="2"/>
        <v>9</v>
      </c>
      <c r="V31" s="22">
        <f t="shared" si="26"/>
        <v>18</v>
      </c>
      <c r="W31" s="23">
        <f>(EchelleFPAparam!$S$3/('crmcfgWLEN.txt'!$U31+B$53))*(SIN('Standard Settings'!$F26)+SIN('Standard Settings'!$F26+EchelleFPAparam!$M$3))</f>
        <v>6308.9608836373609</v>
      </c>
      <c r="X31" s="23">
        <f>(EchelleFPAparam!$S$3/('crmcfgWLEN.txt'!$U31+C$53))*(SIN('Standard Settings'!$F26)+SIN('Standard Settings'!$F26+EchelleFPAparam!$M$3))</f>
        <v>5678.0647952736254</v>
      </c>
      <c r="Y31" s="23">
        <f>(EchelleFPAparam!$S$3/('crmcfgWLEN.txt'!$U31+D$53))*(SIN('Standard Settings'!$F26)+SIN('Standard Settings'!$F26+EchelleFPAparam!$M$3))</f>
        <v>5161.8770866123868</v>
      </c>
      <c r="Z31" s="23">
        <f>(EchelleFPAparam!$S$3/('crmcfgWLEN.txt'!$U31+E$53))*(SIN('Standard Settings'!$F26)+SIN('Standard Settings'!$F26+EchelleFPAparam!$M$3))</f>
        <v>4731.7206627280211</v>
      </c>
      <c r="AA31" s="23">
        <f>(EchelleFPAparam!$S$3/('crmcfgWLEN.txt'!$U31+F$53))*(SIN('Standard Settings'!$F26)+SIN('Standard Settings'!$F26+EchelleFPAparam!$M$3))</f>
        <v>4367.7421502104808</v>
      </c>
      <c r="AB31" s="23">
        <f>(EchelleFPAparam!$S$3/('crmcfgWLEN.txt'!$U31+G$53))*(SIN('Standard Settings'!$F26)+SIN('Standard Settings'!$F26+EchelleFPAparam!$M$3))</f>
        <v>4055.7605680525894</v>
      </c>
      <c r="AC31" s="23">
        <f>(EchelleFPAparam!$S$3/('crmcfgWLEN.txt'!$U31+H$53))*(SIN('Standard Settings'!$F26)+SIN('Standard Settings'!$F26+EchelleFPAparam!$M$3))</f>
        <v>3785.3765301824164</v>
      </c>
      <c r="AD31" s="23">
        <f>(EchelleFPAparam!$S$3/('crmcfgWLEN.txt'!$U31+I$53))*(SIN('Standard Settings'!$F26)+SIN('Standard Settings'!$F26+EchelleFPAparam!$M$3))</f>
        <v>3548.7904970460158</v>
      </c>
      <c r="AE31" s="23">
        <f>(EchelleFPAparam!$S$3/('crmcfgWLEN.txt'!$U31+J$53))*(SIN('Standard Settings'!$F26)+SIN('Standard Settings'!$F26+EchelleFPAparam!$M$3))</f>
        <v>3340.0381148668384</v>
      </c>
      <c r="AF31" s="23">
        <f>(EchelleFPAparam!$S$3/('crmcfgWLEN.txt'!$U31+K$53))*(SIN('Standard Settings'!$F26)+SIN('Standard Settings'!$F26+EchelleFPAparam!$M$3))</f>
        <v>3154.4804418186804</v>
      </c>
      <c r="AG31" s="115">
        <v>-100.1</v>
      </c>
      <c r="AH31" s="115">
        <v>115.1</v>
      </c>
      <c r="AI31" s="115">
        <v>580.1</v>
      </c>
      <c r="AJ31" s="115">
        <v>960.1</v>
      </c>
      <c r="AK31" s="115">
        <v>1280.0999999999999</v>
      </c>
      <c r="AL31" s="115">
        <v>1560.1</v>
      </c>
      <c r="AM31" s="115">
        <v>1800.1</v>
      </c>
      <c r="AN31" s="115">
        <v>2010.1</v>
      </c>
      <c r="AO31" s="115">
        <v>-100.1</v>
      </c>
      <c r="AP31" s="115">
        <v>-100.1</v>
      </c>
      <c r="AQ31" s="115">
        <v>-100.1</v>
      </c>
      <c r="AR31" s="115">
        <v>130.1</v>
      </c>
      <c r="AS31" s="115">
        <v>595.1</v>
      </c>
      <c r="AT31" s="115">
        <v>985.1</v>
      </c>
      <c r="AU31" s="115">
        <v>1310.0999999999999</v>
      </c>
      <c r="AV31" s="115">
        <v>1585.1</v>
      </c>
      <c r="AW31" s="115">
        <v>1825.1</v>
      </c>
      <c r="AX31" s="115">
        <v>2035.1</v>
      </c>
      <c r="AY31" s="115">
        <v>-100.1</v>
      </c>
      <c r="AZ31" s="115">
        <v>-100.1</v>
      </c>
      <c r="BA31" s="115">
        <v>-100.1</v>
      </c>
      <c r="BB31" s="115">
        <v>145.1</v>
      </c>
      <c r="BC31" s="115">
        <v>610.1</v>
      </c>
      <c r="BD31" s="115">
        <v>995.1</v>
      </c>
      <c r="BE31" s="115">
        <v>1330.1</v>
      </c>
      <c r="BF31" s="115">
        <v>1610.1</v>
      </c>
      <c r="BG31" s="115">
        <v>1850.1</v>
      </c>
      <c r="BH31" s="115">
        <v>2065.1</v>
      </c>
      <c r="BI31" s="115">
        <v>-100.1</v>
      </c>
      <c r="BJ31" s="115">
        <v>-100.1</v>
      </c>
      <c r="BK31" s="24">
        <f>EchelleFPAparam!$S$3/('crmcfgWLEN.txt'!$U31+B$53)*(SIN(EchelleFPAparam!$T$3-EchelleFPAparam!$M$3/2)+SIN('Standard Settings'!$F26+EchelleFPAparam!$M$3))</f>
        <v>6295.2077761035907</v>
      </c>
      <c r="BL31" s="24">
        <f>EchelleFPAparam!$S$3/('crmcfgWLEN.txt'!$U31+C$53)*(SIN(EchelleFPAparam!$T$3-EchelleFPAparam!$M$3/2)+SIN('Standard Settings'!$F26+EchelleFPAparam!$M$3))</f>
        <v>5665.6869984932327</v>
      </c>
      <c r="BM31" s="24">
        <f>EchelleFPAparam!$S$3/('crmcfgWLEN.txt'!$U31+D$53)*(SIN(EchelleFPAparam!$T$3-EchelleFPAparam!$M$3/2)+SIN('Standard Settings'!$F26+EchelleFPAparam!$M$3))</f>
        <v>5150.624544084757</v>
      </c>
      <c r="BN31" s="24">
        <f>EchelleFPAparam!$S$3/('crmcfgWLEN.txt'!$U31+E$53)*(SIN(EchelleFPAparam!$T$3-EchelleFPAparam!$M$3/2)+SIN('Standard Settings'!$F26+EchelleFPAparam!$M$3))</f>
        <v>4721.405832077693</v>
      </c>
      <c r="BO31" s="24">
        <f>EchelleFPAparam!$S$3/('crmcfgWLEN.txt'!$U31+F$53)*(SIN(EchelleFPAparam!$T$3-EchelleFPAparam!$M$3/2)+SIN('Standard Settings'!$F26+EchelleFPAparam!$M$3))</f>
        <v>4358.2207680717174</v>
      </c>
      <c r="BP31" s="24">
        <f>EchelleFPAparam!$S$3/('crmcfgWLEN.txt'!$U31+G$53)*(SIN(EchelleFPAparam!$T$3-EchelleFPAparam!$M$3/2)+SIN('Standard Settings'!$F26+EchelleFPAparam!$M$3))</f>
        <v>4046.9192846380229</v>
      </c>
      <c r="BQ31" s="24">
        <f>EchelleFPAparam!$S$3/('crmcfgWLEN.txt'!$U31+H$53)*(SIN(EchelleFPAparam!$T$3-EchelleFPAparam!$M$3/2)+SIN('Standard Settings'!$F26+EchelleFPAparam!$M$3))</f>
        <v>3777.1246656621543</v>
      </c>
      <c r="BR31" s="24">
        <f>EchelleFPAparam!$S$3/('crmcfgWLEN.txt'!$U31+I$53)*(SIN(EchelleFPAparam!$T$3-EchelleFPAparam!$M$3/2)+SIN('Standard Settings'!$F26+EchelleFPAparam!$M$3))</f>
        <v>3541.0543740582698</v>
      </c>
      <c r="BS31" s="24">
        <f>EchelleFPAparam!$S$3/('crmcfgWLEN.txt'!$U31+J$53)*(SIN(EchelleFPAparam!$T$3-EchelleFPAparam!$M$3/2)+SIN('Standard Settings'!$F26+EchelleFPAparam!$M$3))</f>
        <v>3332.7570579371954</v>
      </c>
      <c r="BT31" s="24">
        <f>EchelleFPAparam!$S$3/('crmcfgWLEN.txt'!$U31+K$53)*(SIN(EchelleFPAparam!$T$3-EchelleFPAparam!$M$3/2)+SIN('Standard Settings'!$F26+EchelleFPAparam!$M$3))</f>
        <v>3147.6038880517954</v>
      </c>
      <c r="BU31" s="25">
        <f t="shared" si="33"/>
        <v>6062.0519325441983</v>
      </c>
      <c r="BV31" s="25">
        <f t="shared" si="3"/>
        <v>5470.3184813038115</v>
      </c>
      <c r="BW31" s="25">
        <f t="shared" si="4"/>
        <v>4984.4753652433137</v>
      </c>
      <c r="BX31" s="25">
        <f t="shared" si="5"/>
        <v>4578.3329280753387</v>
      </c>
      <c r="BY31" s="25">
        <f t="shared" si="6"/>
        <v>4233.7001746982396</v>
      </c>
      <c r="BZ31" s="25">
        <f t="shared" si="7"/>
        <v>3937.5430877559143</v>
      </c>
      <c r="CA31" s="25">
        <f t="shared" si="8"/>
        <v>3680.2753152605605</v>
      </c>
      <c r="CB31" s="25">
        <f t="shared" si="9"/>
        <v>3454.6871942031898</v>
      </c>
      <c r="CC31" s="25">
        <f t="shared" si="10"/>
        <v>3255.2510798456328</v>
      </c>
      <c r="CD31" s="25">
        <f t="shared" si="11"/>
        <v>3077.6571349839778</v>
      </c>
      <c r="CE31" s="25">
        <f t="shared" si="34"/>
        <v>6547.0160871477347</v>
      </c>
      <c r="CF31" s="25">
        <f t="shared" si="12"/>
        <v>5875.5272576966854</v>
      </c>
      <c r="CG31" s="25">
        <f t="shared" si="13"/>
        <v>5328.2322869842319</v>
      </c>
      <c r="CH31" s="25">
        <f t="shared" si="14"/>
        <v>4873.7092460156828</v>
      </c>
      <c r="CI31" s="25">
        <f t="shared" si="15"/>
        <v>4490.2880640738904</v>
      </c>
      <c r="CJ31" s="25">
        <f t="shared" si="16"/>
        <v>4162.5455499133941</v>
      </c>
      <c r="CK31" s="25">
        <f t="shared" si="17"/>
        <v>3879.2091160854557</v>
      </c>
      <c r="CL31" s="25">
        <f t="shared" si="18"/>
        <v>3631.8506400597635</v>
      </c>
      <c r="CM31" s="25">
        <f t="shared" si="19"/>
        <v>3414.0438154478588</v>
      </c>
      <c r="CN31" s="25">
        <f t="shared" si="20"/>
        <v>3220.8039784716048</v>
      </c>
      <c r="CO31" s="26">
        <f>(EchelleFPAparam!$S$3/($U31+B$53)*COS((AG31-EchelleFPAparam!$AE27)*EchelleFPAparam!$C$3/EchelleFPAparam!$E$3))*(SIN('Standard Settings'!$F26)+SIN('Standard Settings'!$F26+EchelleFPAparam!$M$3+(EchelleFPAparam!$F$3*EchelleFPAparam!$B$6)*COS(EchelleFPAparam!$AC$3)-(AG31-1024)*SIN(EchelleFPAparam!$AC$3)*EchelleFPAparam!$C$3/EchelleFPAparam!$E$3))</f>
        <v>6243.4494348967528</v>
      </c>
      <c r="CP31" s="26">
        <f>(EchelleFPAparam!$S$3/($U31+C$53)*COS((AH31-EchelleFPAparam!$AE27)*EchelleFPAparam!$C$3/EchelleFPAparam!$E$3))*(SIN('Standard Settings'!$F26)+SIN('Standard Settings'!$F26+EchelleFPAparam!$M$3+(EchelleFPAparam!$F$3*EchelleFPAparam!$B$6)*COS(EchelleFPAparam!$AC$3)-(AH31-1024)*SIN(EchelleFPAparam!$AC$3)*EchelleFPAparam!$C$3/EchelleFPAparam!$E$3))</f>
        <v>5619.3738523145921</v>
      </c>
      <c r="CQ31" s="26">
        <f>(EchelleFPAparam!$S$3/($U31+D$53)*COS((AI31-EchelleFPAparam!$AE27)*EchelleFPAparam!$C$3/EchelleFPAparam!$E$3))*(SIN('Standard Settings'!$F26)+SIN('Standard Settings'!$F26+EchelleFPAparam!$M$3+(EchelleFPAparam!$F$3*EchelleFPAparam!$B$6)*COS(EchelleFPAparam!$AC$3)-(AI31-1024)*SIN(EchelleFPAparam!$AC$3)*EchelleFPAparam!$C$3/EchelleFPAparam!$E$3))</f>
        <v>5108.9362855706286</v>
      </c>
      <c r="CR31" s="26">
        <f>(EchelleFPAparam!$S$3/($U31+E$53)*COS((AJ31-EchelleFPAparam!$AE27)*EchelleFPAparam!$C$3/EchelleFPAparam!$E$3))*(SIN('Standard Settings'!$F26)+SIN('Standard Settings'!$F26+EchelleFPAparam!$M$3+(EchelleFPAparam!$F$3*EchelleFPAparam!$B$6)*COS(EchelleFPAparam!$AC$3)-(AJ31-1024)*SIN(EchelleFPAparam!$AC$3)*EchelleFPAparam!$C$3/EchelleFPAparam!$E$3))</f>
        <v>4683.3955938191284</v>
      </c>
      <c r="CS31" s="26">
        <f>(EchelleFPAparam!$S$3/($U31+F$53)*COS((AK31-EchelleFPAparam!$AE27)*EchelleFPAparam!$C$3/EchelleFPAparam!$E$3))*(SIN('Standard Settings'!$F26)+SIN('Standard Settings'!$F26+EchelleFPAparam!$M$3+(EchelleFPAparam!$F$3*EchelleFPAparam!$B$6)*COS(EchelleFPAparam!$AC$3)-(AK31-1024)*SIN(EchelleFPAparam!$AC$3)*EchelleFPAparam!$C$3/EchelleFPAparam!$E$3))</f>
        <v>4323.2243289957705</v>
      </c>
      <c r="CT31" s="26">
        <f>(EchelleFPAparam!$S$3/($U31+G$53)*COS((AL31-EchelleFPAparam!$AE27)*EchelleFPAparam!$C$3/EchelleFPAparam!$E$3))*(SIN('Standard Settings'!$F26)+SIN('Standard Settings'!$F26+EchelleFPAparam!$M$3+(EchelleFPAparam!$F$3*EchelleFPAparam!$B$6)*COS(EchelleFPAparam!$AC$3)-(AL31-1024)*SIN(EchelleFPAparam!$AC$3)*EchelleFPAparam!$C$3/EchelleFPAparam!$E$3))</f>
        <v>4014.4478573313604</v>
      </c>
      <c r="CU31" s="26">
        <f>(EchelleFPAparam!$S$3/($U31+H$53)*COS((AM31-EchelleFPAparam!$AE27)*EchelleFPAparam!$C$3/EchelleFPAparam!$E$3))*(SIN('Standard Settings'!$F26)+SIN('Standard Settings'!$F26+EchelleFPAparam!$M$3+(EchelleFPAparam!$F$3*EchelleFPAparam!$B$6)*COS(EchelleFPAparam!$AC$3)-(AM31-1024)*SIN(EchelleFPAparam!$AC$3)*EchelleFPAparam!$C$3/EchelleFPAparam!$E$3))</f>
        <v>3746.8050660080089</v>
      </c>
      <c r="CV31" s="26">
        <f>(EchelleFPAparam!$S$3/($U31+I$53)*COS((AN31-EchelleFPAparam!$AE27)*EchelleFPAparam!$C$3/EchelleFPAparam!$E$3))*(SIN('Standard Settings'!$F26)+SIN('Standard Settings'!$F26+EchelleFPAparam!$M$3+(EchelleFPAparam!$F$3*EchelleFPAparam!$B$6)*COS(EchelleFPAparam!$AC$3)-(AN31-1024)*SIN(EchelleFPAparam!$AC$3)*EchelleFPAparam!$C$3/EchelleFPAparam!$E$3))</f>
        <v>3512.5956078602353</v>
      </c>
      <c r="CW31" s="26">
        <f>(EchelleFPAparam!$S$3/($U31+J$53)*COS((AO31-EchelleFPAparam!$AE27)*EchelleFPAparam!$C$3/EchelleFPAparam!$E$3))*(SIN('Standard Settings'!$F26)+SIN('Standard Settings'!$F26+EchelleFPAparam!$M$3+(EchelleFPAparam!$F$3*EchelleFPAparam!$B$6)*COS(EchelleFPAparam!$AC$3)-(AO31-1024)*SIN(EchelleFPAparam!$AC$3)*EchelleFPAparam!$C$3/EchelleFPAparam!$E$3))</f>
        <v>3305.3555831806339</v>
      </c>
      <c r="CX31" s="26">
        <f>(EchelleFPAparam!$S$3/($U31+K$53)*COS((AP31-EchelleFPAparam!$AE27)*EchelleFPAparam!$C$3/EchelleFPAparam!$E$3))*(SIN('Standard Settings'!$F26)+SIN('Standard Settings'!$F26+EchelleFPAparam!$M$3+(EchelleFPAparam!$F$3*EchelleFPAparam!$B$6)*COS(EchelleFPAparam!$AC$3)-(AP31-1024)*SIN(EchelleFPAparam!$AC$3)*EchelleFPAparam!$C$3/EchelleFPAparam!$E$3))</f>
        <v>3121.7247174483764</v>
      </c>
      <c r="CY31" s="26">
        <f>(EchelleFPAparam!$S$3/($U31+B$53)*COS((AG31-EchelleFPAparam!$AE27)*EchelleFPAparam!$C$3/EchelleFPAparam!$E$3))*(SIN('Standard Settings'!$F26)+SIN('Standard Settings'!$F26+EchelleFPAparam!$M$3+EchelleFPAparam!$G$3*EchelleFPAparam!$B$6*COS(EchelleFPAparam!$AC$3)-(AG31-1024)*SIN(EchelleFPAparam!$AC$3)*EchelleFPAparam!$C$3/EchelleFPAparam!$E$3))</f>
        <v>6285.0117495132181</v>
      </c>
      <c r="CZ31" s="26">
        <f>(EchelleFPAparam!$S$3/($U31+C$53)*COS((AH31-EchelleFPAparam!$AE27)*EchelleFPAparam!$C$3/EchelleFPAparam!$E$3))*(SIN('Standard Settings'!$F26)+SIN('Standard Settings'!$F26+EchelleFPAparam!$M$3+EchelleFPAparam!$G$3*EchelleFPAparam!$B$6*COS(EchelleFPAparam!$AC$3)-(AH31-1024)*SIN(EchelleFPAparam!$AC$3)*EchelleFPAparam!$C$3/EchelleFPAparam!$E$3))</f>
        <v>5656.7769318509718</v>
      </c>
      <c r="DA31" s="26">
        <f>(EchelleFPAparam!$S$3/($U31+D$53)*COS((AI31-EchelleFPAparam!$AE27)*EchelleFPAparam!$C$3/EchelleFPAparam!$E$3))*(SIN('Standard Settings'!$F26)+SIN('Standard Settings'!$F26+EchelleFPAparam!$M$3+EchelleFPAparam!$G$3*EchelleFPAparam!$B$6*COS(EchelleFPAparam!$AC$3)-(AI31-1024)*SIN(EchelleFPAparam!$AC$3)*EchelleFPAparam!$C$3/EchelleFPAparam!$E$3))</f>
        <v>5142.9324218360871</v>
      </c>
      <c r="DB31" s="26">
        <f>(EchelleFPAparam!$S$3/($U31+E$53)*COS((AJ31-EchelleFPAparam!$AE27)*EchelleFPAparam!$C$3/EchelleFPAparam!$E$3))*(SIN('Standard Settings'!$F26)+SIN('Standard Settings'!$F26+EchelleFPAparam!$M$3+EchelleFPAparam!$G$3*EchelleFPAparam!$B$6*COS(EchelleFPAparam!$AC$3)-(AJ31-1024)*SIN(EchelleFPAparam!$AC$3)*EchelleFPAparam!$C$3/EchelleFPAparam!$E$3))</f>
        <v>4714.5530173796897</v>
      </c>
      <c r="DC31" s="26">
        <f>(EchelleFPAparam!$S$3/($U31+F$53)*COS((AK31-EchelleFPAparam!$AE27)*EchelleFPAparam!$C$3/EchelleFPAparam!$E$3))*(SIN('Standard Settings'!$F26)+SIN('Standard Settings'!$F26+EchelleFPAparam!$M$3+EchelleFPAparam!$G$3*EchelleFPAparam!$B$6*COS(EchelleFPAparam!$AC$3)-(AK31-1024)*SIN(EchelleFPAparam!$AC$3)*EchelleFPAparam!$C$3/EchelleFPAparam!$E$3))</f>
        <v>4351.9801390252678</v>
      </c>
      <c r="DD31" s="26">
        <f>(EchelleFPAparam!$S$3/($U31+G$53)*COS((AL31-EchelleFPAparam!$AE27)*EchelleFPAparam!$C$3/EchelleFPAparam!$E$3))*(SIN('Standard Settings'!$F26)+SIN('Standard Settings'!$F26+EchelleFPAparam!$M$3+EchelleFPAparam!$G$3*EchelleFPAparam!$B$6*COS(EchelleFPAparam!$AC$3)-(AL31-1024)*SIN(EchelleFPAparam!$AC$3)*EchelleFPAparam!$C$3/EchelleFPAparam!$E$3))</f>
        <v>4041.1453909260554</v>
      </c>
      <c r="DE31" s="26">
        <f>(EchelleFPAparam!$S$3/($U31+H$53)*COS((AM31-EchelleFPAparam!$AE27)*EchelleFPAparam!$C$3/EchelleFPAparam!$E$3))*(SIN('Standard Settings'!$F26)+SIN('Standard Settings'!$F26+EchelleFPAparam!$M$3+EchelleFPAparam!$G$3*EchelleFPAparam!$B$6*COS(EchelleFPAparam!$AC$3)-(AM31-1024)*SIN(EchelleFPAparam!$AC$3)*EchelleFPAparam!$C$3/EchelleFPAparam!$E$3))</f>
        <v>3771.7191116575891</v>
      </c>
      <c r="DF31" s="26">
        <f>(EchelleFPAparam!$S$3/($U31+I$53)*COS((AN31-EchelleFPAparam!$AE27)*EchelleFPAparam!$C$3/EchelleFPAparam!$E$3))*(SIN('Standard Settings'!$F26)+SIN('Standard Settings'!$F26+EchelleFPAparam!$M$3+EchelleFPAparam!$G$3*EchelleFPAparam!$B$6*COS(EchelleFPAparam!$AC$3)-(AN31-1024)*SIN(EchelleFPAparam!$AC$3)*EchelleFPAparam!$C$3/EchelleFPAparam!$E$3))</f>
        <v>3535.9493731960761</v>
      </c>
      <c r="DG31" s="26">
        <f>(EchelleFPAparam!$S$3/($U31+J$53)*COS((AO31-EchelleFPAparam!$AE27)*EchelleFPAparam!$C$3/EchelleFPAparam!$E$3))*(SIN('Standard Settings'!$F26)+SIN('Standard Settings'!$F26+EchelleFPAparam!$M$3+EchelleFPAparam!$G$3*EchelleFPAparam!$B$6*COS(EchelleFPAparam!$AC$3)-(AO31-1024)*SIN(EchelleFPAparam!$AC$3)*EchelleFPAparam!$C$3/EchelleFPAparam!$E$3))</f>
        <v>3327.3591615069981</v>
      </c>
      <c r="DH31" s="26">
        <f>(EchelleFPAparam!$S$3/($U31+K$53)*COS((AP31-EchelleFPAparam!$AE27)*EchelleFPAparam!$C$3/EchelleFPAparam!$E$3))*(SIN('Standard Settings'!$F26)+SIN('Standard Settings'!$F26+EchelleFPAparam!$M$3+EchelleFPAparam!$G$3*EchelleFPAparam!$B$6*COS(EchelleFPAparam!$AC$3)-(AP31-1024)*SIN(EchelleFPAparam!$AC$3)*EchelleFPAparam!$C$3/EchelleFPAparam!$E$3))</f>
        <v>3142.505874756609</v>
      </c>
      <c r="DI31" s="26">
        <f>(EchelleFPAparam!$S$3/($U31+B$53)*COS((AQ31-EchelleFPAparam!$AE27)*EchelleFPAparam!$C$3/EchelleFPAparam!$E$3))*(SIN('Standard Settings'!$F26)+SIN('Standard Settings'!$F26+EchelleFPAparam!$M$3+EchelleFPAparam!$H$3*EchelleFPAparam!$B$6*COS(EchelleFPAparam!$AC$3)-(AQ31-1024)*SIN(EchelleFPAparam!$AC$3)*EchelleFPAparam!$C$3/EchelleFPAparam!$E$3))</f>
        <v>6287.8672600989476</v>
      </c>
      <c r="DJ31" s="26">
        <f>(EchelleFPAparam!$S$3/($U31+C$53)*COS((AR31-EchelleFPAparam!$AE27)*EchelleFPAparam!$C$3/EchelleFPAparam!$E$3))*(SIN('Standard Settings'!$F26)+SIN('Standard Settings'!$F26+EchelleFPAparam!$M$3+EchelleFPAparam!$H$3*EchelleFPAparam!$B$6*COS(EchelleFPAparam!$AC$3)-(AR31-1024)*SIN(EchelleFPAparam!$AC$3)*EchelleFPAparam!$C$3/EchelleFPAparam!$E$3))</f>
        <v>5659.3638417227257</v>
      </c>
      <c r="DK31" s="26">
        <f>(EchelleFPAparam!$S$3/($U31+D$53)*COS((AS31-EchelleFPAparam!$AE27)*EchelleFPAparam!$C$3/EchelleFPAparam!$E$3))*(SIN('Standard Settings'!$F26)+SIN('Standard Settings'!$F26+EchelleFPAparam!$M$3+EchelleFPAparam!$H$3*EchelleFPAparam!$B$6*COS(EchelleFPAparam!$AC$3)-(AS31-1024)*SIN(EchelleFPAparam!$AC$3)*EchelleFPAparam!$C$3/EchelleFPAparam!$E$3))</f>
        <v>5145.2785953839475</v>
      </c>
      <c r="DL31" s="26">
        <f>(EchelleFPAparam!$S$3/($U31+E$53)*COS((AT31-EchelleFPAparam!$AE27)*EchelleFPAparam!$C$3/EchelleFPAparam!$E$3))*(SIN('Standard Settings'!$F26)+SIN('Standard Settings'!$F26+EchelleFPAparam!$M$3+EchelleFPAparam!$H$3*EchelleFPAparam!$B$6*COS(EchelleFPAparam!$AC$3)-(AT31-1024)*SIN(EchelleFPAparam!$AC$3)*EchelleFPAparam!$C$3/EchelleFPAparam!$E$3))</f>
        <v>4716.7032637604525</v>
      </c>
      <c r="DM31" s="26">
        <f>(EchelleFPAparam!$S$3/($U31+F$53)*COS((AU31-EchelleFPAparam!$AE27)*EchelleFPAparam!$C$3/EchelleFPAparam!$E$3))*(SIN('Standard Settings'!$F26)+SIN('Standard Settings'!$F26+EchelleFPAparam!$M$3+EchelleFPAparam!$H$3*EchelleFPAparam!$B$6*COS(EchelleFPAparam!$AC$3)-(AU31-1024)*SIN(EchelleFPAparam!$AC$3)*EchelleFPAparam!$C$3/EchelleFPAparam!$E$3))</f>
        <v>4353.9604423923511</v>
      </c>
      <c r="DN31" s="26">
        <f>(EchelleFPAparam!$S$3/($U31+G$53)*COS((AV31-EchelleFPAparam!$AE27)*EchelleFPAparam!$C$3/EchelleFPAparam!$E$3))*(SIN('Standard Settings'!$F26)+SIN('Standard Settings'!$F26+EchelleFPAparam!$M$3+EchelleFPAparam!$H$3*EchelleFPAparam!$B$6*COS(EchelleFPAparam!$AC$3)-(AV31-1024)*SIN(EchelleFPAparam!$AC$3)*EchelleFPAparam!$C$3/EchelleFPAparam!$E$3))</f>
        <v>4042.9792369877514</v>
      </c>
      <c r="DO31" s="26">
        <f>(EchelleFPAparam!$S$3/($U31+H$53)*COS((AW31-EchelleFPAparam!$AE27)*EchelleFPAparam!$C$3/EchelleFPAparam!$E$3))*(SIN('Standard Settings'!$F26)+SIN('Standard Settings'!$F26+EchelleFPAparam!$M$3+EchelleFPAparam!$H$3*EchelleFPAparam!$B$6*COS(EchelleFPAparam!$AC$3)-(AW31-1024)*SIN(EchelleFPAparam!$AC$3)*EchelleFPAparam!$C$3/EchelleFPAparam!$E$3))</f>
        <v>3773.4272336568229</v>
      </c>
      <c r="DP31" s="26">
        <f>(EchelleFPAparam!$S$3/($U31+I$53)*COS((AX31-EchelleFPAparam!$AE27)*EchelleFPAparam!$C$3/EchelleFPAparam!$E$3))*(SIN('Standard Settings'!$F26)+SIN('Standard Settings'!$F26+EchelleFPAparam!$M$3+EchelleFPAparam!$H$3*EchelleFPAparam!$B$6*COS(EchelleFPAparam!$AC$3)-(AX31-1024)*SIN(EchelleFPAparam!$AC$3)*EchelleFPAparam!$C$3/EchelleFPAparam!$E$3))</f>
        <v>3537.5478821971269</v>
      </c>
      <c r="DQ31" s="26">
        <f>(EchelleFPAparam!$S$3/($U31+J$53)*COS((AY31-EchelleFPAparam!$AE27)*EchelleFPAparam!$C$3/EchelleFPAparam!$E$3))*(SIN('Standard Settings'!$F26)+SIN('Standard Settings'!$F26+EchelleFPAparam!$M$3+EchelleFPAparam!$H$3*EchelleFPAparam!$B$6*COS(EchelleFPAparam!$AC$3)-(AY31-1024)*SIN(EchelleFPAparam!$AC$3)*EchelleFPAparam!$C$3/EchelleFPAparam!$E$3))</f>
        <v>3328.8709024053251</v>
      </c>
      <c r="DR31" s="26">
        <f>(EchelleFPAparam!$S$3/($U31+K$53)*COS((AZ31-EchelleFPAparam!$AE27)*EchelleFPAparam!$C$3/EchelleFPAparam!$E$3))*(SIN('Standard Settings'!$F26)+SIN('Standard Settings'!$F26+EchelleFPAparam!$M$3+EchelleFPAparam!$H$3*EchelleFPAparam!$B$6*COS(EchelleFPAparam!$AC$3)-(AZ31-1024)*SIN(EchelleFPAparam!$AC$3)*EchelleFPAparam!$C$3/EchelleFPAparam!$E$3))</f>
        <v>3143.9336300494738</v>
      </c>
      <c r="DS31" s="26">
        <f>(EchelleFPAparam!$S$3/($U31+B$53)*COS((AQ31-EchelleFPAparam!$AE27)*EchelleFPAparam!$C$3/EchelleFPAparam!$E$3))*(SIN('Standard Settings'!$F26)+SIN('Standard Settings'!$F26+EchelleFPAparam!$M$3+EchelleFPAparam!$I$3*EchelleFPAparam!$B$6*COS(EchelleFPAparam!$AC$3)-(AQ31-1024)*SIN(EchelleFPAparam!$AC$3)*EchelleFPAparam!$C$3/EchelleFPAparam!$E$3))</f>
        <v>6327.4253780082481</v>
      </c>
      <c r="DT31" s="26">
        <f>(EchelleFPAparam!$S$3/($U31+C$53)*COS((AR31-EchelleFPAparam!$AE27)*EchelleFPAparam!$C$3/EchelleFPAparam!$E$3))*(SIN('Standard Settings'!$F26)+SIN('Standard Settings'!$F26+EchelleFPAparam!$M$3+EchelleFPAparam!$I$3*EchelleFPAparam!$B$6*COS(EchelleFPAparam!$AC$3)-(AR31-1024)*SIN(EchelleFPAparam!$AC$3)*EchelleFPAparam!$C$3/EchelleFPAparam!$E$3))</f>
        <v>5694.9628032873034</v>
      </c>
      <c r="DU31" s="26">
        <f>(EchelleFPAparam!$S$3/($U31+D$53)*COS((AS31-EchelleFPAparam!$AE27)*EchelleFPAparam!$C$3/EchelleFPAparam!$E$3))*(SIN('Standard Settings'!$F26)+SIN('Standard Settings'!$F26+EchelleFPAparam!$M$3+EchelleFPAparam!$I$3*EchelleFPAparam!$B$6*COS(EchelleFPAparam!$AC$3)-(AS31-1024)*SIN(EchelleFPAparam!$AC$3)*EchelleFPAparam!$C$3/EchelleFPAparam!$E$3))</f>
        <v>5177.6344035446609</v>
      </c>
      <c r="DV31" s="26">
        <f>(EchelleFPAparam!$S$3/($U31+E$53)*COS((AT31-EchelleFPAparam!$AE27)*EchelleFPAparam!$C$3/EchelleFPAparam!$E$3))*(SIN('Standard Settings'!$F26)+SIN('Standard Settings'!$F26+EchelleFPAparam!$M$3+EchelleFPAparam!$I$3*EchelleFPAparam!$B$6*COS(EchelleFPAparam!$AC$3)-(AT31-1024)*SIN(EchelleFPAparam!$AC$3)*EchelleFPAparam!$C$3/EchelleFPAparam!$E$3))</f>
        <v>4746.3567603281708</v>
      </c>
      <c r="DW31" s="26">
        <f>(EchelleFPAparam!$S$3/($U31+F$53)*COS((AU31-EchelleFPAparam!$AE27)*EchelleFPAparam!$C$3/EchelleFPAparam!$E$3))*(SIN('Standard Settings'!$F26)+SIN('Standard Settings'!$F26+EchelleFPAparam!$M$3+EchelleFPAparam!$I$3*EchelleFPAparam!$B$6*COS(EchelleFPAparam!$AC$3)-(AU31-1024)*SIN(EchelleFPAparam!$AC$3)*EchelleFPAparam!$C$3/EchelleFPAparam!$E$3))</f>
        <v>4381.3278387833861</v>
      </c>
      <c r="DX31" s="26">
        <f>(EchelleFPAparam!$S$3/($U31+G$53)*COS((AV31-EchelleFPAparam!$AE27)*EchelleFPAparam!$C$3/EchelleFPAparam!$E$3))*(SIN('Standard Settings'!$F26)+SIN('Standard Settings'!$F26+EchelleFPAparam!$M$3+EchelleFPAparam!$I$3*EchelleFPAparam!$B$6*COS(EchelleFPAparam!$AC$3)-(AV31-1024)*SIN(EchelleFPAparam!$AC$3)*EchelleFPAparam!$C$3/EchelleFPAparam!$E$3))</f>
        <v>4068.3875448689651</v>
      </c>
      <c r="DY31" s="26">
        <f>(EchelleFPAparam!$S$3/($U31+H$53)*COS((AW31-EchelleFPAparam!$AE27)*EchelleFPAparam!$C$3/EchelleFPAparam!$E$3))*(SIN('Standard Settings'!$F26)+SIN('Standard Settings'!$F26+EchelleFPAparam!$M$3+EchelleFPAparam!$I$3*EchelleFPAparam!$B$6*COS(EchelleFPAparam!$AC$3)-(AW31-1024)*SIN(EchelleFPAparam!$AC$3)*EchelleFPAparam!$C$3/EchelleFPAparam!$E$3))</f>
        <v>3797.137964889158</v>
      </c>
      <c r="DZ31" s="26">
        <f>(EchelleFPAparam!$S$3/($U31+I$53)*COS((AX31-EchelleFPAparam!$AE27)*EchelleFPAparam!$C$3/EchelleFPAparam!$E$3))*(SIN('Standard Settings'!$F26)+SIN('Standard Settings'!$F26+EchelleFPAparam!$M$3+EchelleFPAparam!$I$3*EchelleFPAparam!$B$6*COS(EchelleFPAparam!$AC$3)-(AX31-1024)*SIN(EchelleFPAparam!$AC$3)*EchelleFPAparam!$C$3/EchelleFPAparam!$E$3))</f>
        <v>3559.7735174102449</v>
      </c>
      <c r="EA31" s="26">
        <f>(EchelleFPAparam!$S$3/($U31+J$53)*COS((AY31-EchelleFPAparam!$AE27)*EchelleFPAparam!$C$3/EchelleFPAparam!$E$3))*(SIN('Standard Settings'!$F26)+SIN('Standard Settings'!$F26+EchelleFPAparam!$M$3+EchelleFPAparam!$I$3*EchelleFPAparam!$B$6*COS(EchelleFPAparam!$AC$3)-(AY31-1024)*SIN(EchelleFPAparam!$AC$3)*EchelleFPAparam!$C$3/EchelleFPAparam!$E$3))</f>
        <v>3349.8134354161311</v>
      </c>
      <c r="EB31" s="26">
        <f>(EchelleFPAparam!$S$3/($U31+K$53)*COS((AZ31-EchelleFPAparam!$AE27)*EchelleFPAparam!$C$3/EchelleFPAparam!$E$3))*(SIN('Standard Settings'!$F26)+SIN('Standard Settings'!$F26+EchelleFPAparam!$M$3+EchelleFPAparam!$I$3*EchelleFPAparam!$B$6*COS(EchelleFPAparam!$AC$3)-(AZ31-1024)*SIN(EchelleFPAparam!$AC$3)*EchelleFPAparam!$C$3/EchelleFPAparam!$E$3))</f>
        <v>3163.7126890041241</v>
      </c>
      <c r="EC31" s="26">
        <f>(EchelleFPAparam!$S$3/($U31+B$53)*COS((BA31-EchelleFPAparam!$AE27)*EchelleFPAparam!$C$3/EchelleFPAparam!$E$3))*(SIN('Standard Settings'!$F26)+SIN('Standard Settings'!$F26+EchelleFPAparam!$M$3+EchelleFPAparam!$J$3*EchelleFPAparam!$B$6*COS(EchelleFPAparam!$AC$3)-(BA31-1024)*SIN(EchelleFPAparam!$AC$3)*EchelleFPAparam!$C$3/EchelleFPAparam!$E$3))</f>
        <v>6330.2171061828967</v>
      </c>
      <c r="ED31" s="26">
        <f>(EchelleFPAparam!$S$3/($U31+C$53)*COS((BB31-EchelleFPAparam!$AE27)*EchelleFPAparam!$C$3/EchelleFPAparam!$E$3))*(SIN('Standard Settings'!$F26)+SIN('Standard Settings'!$F26+EchelleFPAparam!$M$3+EchelleFPAparam!$J$3*EchelleFPAparam!$B$6*COS(EchelleFPAparam!$AC$3)-(BB31-1024)*SIN(EchelleFPAparam!$AC$3)*EchelleFPAparam!$C$3/EchelleFPAparam!$E$3))</f>
        <v>5697.4918534219905</v>
      </c>
      <c r="EE31" s="26">
        <f>(EchelleFPAparam!$S$3/($U31+D$53)*COS((BC31-EchelleFPAparam!$AE27)*EchelleFPAparam!$C$3/EchelleFPAparam!$E$3))*(SIN('Standard Settings'!$F26)+SIN('Standard Settings'!$F26+EchelleFPAparam!$M$3+EchelleFPAparam!$J$3*EchelleFPAparam!$B$6*COS(EchelleFPAparam!$AC$3)-(BC31-1024)*SIN(EchelleFPAparam!$AC$3)*EchelleFPAparam!$C$3/EchelleFPAparam!$E$3))</f>
        <v>5179.9279134888138</v>
      </c>
      <c r="EF31" s="26">
        <f>(EchelleFPAparam!$S$3/($U31+E$53)*COS((BD31-EchelleFPAparam!$AE27)*EchelleFPAparam!$C$3/EchelleFPAparam!$E$3))*(SIN('Standard Settings'!$F26)+SIN('Standard Settings'!$F26+EchelleFPAparam!$M$3+EchelleFPAparam!$J$3*EchelleFPAparam!$B$6*COS(EchelleFPAparam!$AC$3)-(BD31-1024)*SIN(EchelleFPAparam!$AC$3)*EchelleFPAparam!$C$3/EchelleFPAparam!$E$3))</f>
        <v>4748.4530125459341</v>
      </c>
      <c r="EG31" s="26">
        <f>(EchelleFPAparam!$S$3/($U31+F$53)*COS((BE31-EchelleFPAparam!$AE27)*EchelleFPAparam!$C$3/EchelleFPAparam!$E$3))*(SIN('Standard Settings'!$F26)+SIN('Standard Settings'!$F26+EchelleFPAparam!$M$3+EchelleFPAparam!$J$3*EchelleFPAparam!$B$6*COS(EchelleFPAparam!$AC$3)-(BE31-1024)*SIN(EchelleFPAparam!$AC$3)*EchelleFPAparam!$C$3/EchelleFPAparam!$E$3))</f>
        <v>4383.2616596064654</v>
      </c>
      <c r="EH31" s="26">
        <f>(EchelleFPAparam!$S$3/($U31+G$53)*COS((BF31-EchelleFPAparam!$AE27)*EchelleFPAparam!$C$3/EchelleFPAparam!$E$3))*(SIN('Standard Settings'!$F26)+SIN('Standard Settings'!$F26+EchelleFPAparam!$M$3+EchelleFPAparam!$J$3*EchelleFPAparam!$B$6*COS(EchelleFPAparam!$AC$3)-(BF31-1024)*SIN(EchelleFPAparam!$AC$3)*EchelleFPAparam!$C$3/EchelleFPAparam!$E$3))</f>
        <v>4070.1794965724653</v>
      </c>
      <c r="EI31" s="26">
        <f>(EchelleFPAparam!$S$3/($U31+H$53)*COS((BG31-EchelleFPAparam!$AE27)*EchelleFPAparam!$C$3/EchelleFPAparam!$E$3))*(SIN('Standard Settings'!$F26)+SIN('Standard Settings'!$F26+EchelleFPAparam!$M$3+EchelleFPAparam!$J$3*EchelleFPAparam!$B$6*COS(EchelleFPAparam!$AC$3)-(BG31-1024)*SIN(EchelleFPAparam!$AC$3)*EchelleFPAparam!$C$3/EchelleFPAparam!$E$3))</f>
        <v>3798.8069538887485</v>
      </c>
      <c r="EJ31" s="26">
        <f>(EchelleFPAparam!$S$3/($U31+I$53)*COS((BH31-EchelleFPAparam!$AE27)*EchelleFPAparam!$C$3/EchelleFPAparam!$E$3))*(SIN('Standard Settings'!$F26)+SIN('Standard Settings'!$F26+EchelleFPAparam!$M$3+EchelleFPAparam!$J$3*EchelleFPAparam!$B$6*COS(EchelleFPAparam!$AC$3)-(BH31-1024)*SIN(EchelleFPAparam!$AC$3)*EchelleFPAparam!$C$3/EchelleFPAparam!$E$3))</f>
        <v>3561.3339420138673</v>
      </c>
      <c r="EK31" s="26">
        <f>(EchelleFPAparam!$S$3/($U31+J$53)*COS((BI31-EchelleFPAparam!$AE27)*EchelleFPAparam!$C$3/EchelleFPAparam!$E$3))*(SIN('Standard Settings'!$F26)+SIN('Standard Settings'!$F26+EchelleFPAparam!$M$3+EchelleFPAparam!$J$3*EchelleFPAparam!$B$6*COS(EchelleFPAparam!$AC$3)-(BI31-1024)*SIN(EchelleFPAparam!$AC$3)*EchelleFPAparam!$C$3/EchelleFPAparam!$E$3))</f>
        <v>3351.2914091556513</v>
      </c>
      <c r="EL31" s="26">
        <f>(EchelleFPAparam!$S$3/($U31+K$53)*COS((BJ31-EchelleFPAparam!$AE27)*EchelleFPAparam!$C$3/EchelleFPAparam!$E$3))*(SIN('Standard Settings'!$F26)+SIN('Standard Settings'!$F26+EchelleFPAparam!$M$3+EchelleFPAparam!$J$3*EchelleFPAparam!$B$6*COS(EchelleFPAparam!$AC$3)-(BJ31-1024)*SIN(EchelleFPAparam!$AC$3)*EchelleFPAparam!$C$3/EchelleFPAparam!$E$3))</f>
        <v>3165.1085530914484</v>
      </c>
      <c r="EM31" s="26">
        <f>(EchelleFPAparam!$S$3/($U31+B$53)*COS((BA31-EchelleFPAparam!$AE27)*EchelleFPAparam!$C$3/EchelleFPAparam!$E$3))*(SIN('Standard Settings'!$F26)+SIN('Standard Settings'!$F26+EchelleFPAparam!$M$3+EchelleFPAparam!$K$3*EchelleFPAparam!$B$6*COS(EchelleFPAparam!$AC$3)-(BA31-1024)*SIN(EchelleFPAparam!$AC$3)*EchelleFPAparam!$C$3/EchelleFPAparam!$E$3))</f>
        <v>6367.7396746534578</v>
      </c>
      <c r="EN31" s="26">
        <f>(EchelleFPAparam!$S$3/($U31+C$53)*COS((BB31-EchelleFPAparam!$AE27)*EchelleFPAparam!$C$3/EchelleFPAparam!$E$3))*(SIN('Standard Settings'!$F26)+SIN('Standard Settings'!$F26+EchelleFPAparam!$M$3+EchelleFPAparam!$K$3*EchelleFPAparam!$B$6*COS(EchelleFPAparam!$AC$3)-(BB31-1024)*SIN(EchelleFPAparam!$AC$3)*EchelleFPAparam!$C$3/EchelleFPAparam!$E$3))</f>
        <v>5731.2584655900873</v>
      </c>
      <c r="EO31" s="26">
        <f>(EchelleFPAparam!$S$3/($U31+D$53)*COS((BC31-EchelleFPAparam!$AE27)*EchelleFPAparam!$C$3/EchelleFPAparam!$E$3))*(SIN('Standard Settings'!$F26)+SIN('Standard Settings'!$F26+EchelleFPAparam!$M$3+EchelleFPAparam!$K$3*EchelleFPAparam!$B$6*COS(EchelleFPAparam!$AC$3)-(BC31-1024)*SIN(EchelleFPAparam!$AC$3)*EchelleFPAparam!$C$3/EchelleFPAparam!$E$3))</f>
        <v>5210.6177363206416</v>
      </c>
      <c r="EP31" s="26">
        <f>(EchelleFPAparam!$S$3/($U31+E$53)*COS((BD31-EchelleFPAparam!$AE27)*EchelleFPAparam!$C$3/EchelleFPAparam!$E$3))*(SIN('Standard Settings'!$F26)+SIN('Standard Settings'!$F26+EchelleFPAparam!$M$3+EchelleFPAparam!$K$3*EchelleFPAparam!$B$6*COS(EchelleFPAparam!$AC$3)-(BD31-1024)*SIN(EchelleFPAparam!$AC$3)*EchelleFPAparam!$C$3/EchelleFPAparam!$E$3))</f>
        <v>4776.5793104612931</v>
      </c>
      <c r="EQ31" s="26">
        <f>(EchelleFPAparam!$S$3/($U31+F$53)*COS((BE31-EchelleFPAparam!$AE27)*EchelleFPAparam!$C$3/EchelleFPAparam!$E$3))*(SIN('Standard Settings'!$F26)+SIN('Standard Settings'!$F26+EchelleFPAparam!$M$3+EchelleFPAparam!$K$3*EchelleFPAparam!$B$6*COS(EchelleFPAparam!$AC$3)-(BE31-1024)*SIN(EchelleFPAparam!$AC$3)*EchelleFPAparam!$C$3/EchelleFPAparam!$E$3))</f>
        <v>4409.2191010596862</v>
      </c>
      <c r="ER31" s="26">
        <f>(EchelleFPAparam!$S$3/($U31+G$53)*COS((BF31-EchelleFPAparam!$AE27)*EchelleFPAparam!$C$3/EchelleFPAparam!$E$3))*(SIN('Standard Settings'!$F26)+SIN('Standard Settings'!$F26+EchelleFPAparam!$M$3+EchelleFPAparam!$K$3*EchelleFPAparam!$B$6*COS(EchelleFPAparam!$AC$3)-(BF31-1024)*SIN(EchelleFPAparam!$AC$3)*EchelleFPAparam!$C$3/EchelleFPAparam!$E$3))</f>
        <v>4094.2784312577151</v>
      </c>
      <c r="ES31" s="26">
        <f>(EchelleFPAparam!$S$3/($U31+H$53)*COS((BG31-EchelleFPAparam!$AE27)*EchelleFPAparam!$C$3/EchelleFPAparam!$E$3))*(SIN('Standard Settings'!$F26)+SIN('Standard Settings'!$F26+EchelleFPAparam!$M$3+EchelleFPAparam!$K$3*EchelleFPAparam!$B$6*COS(EchelleFPAparam!$AC$3)-(BG31-1024)*SIN(EchelleFPAparam!$AC$3)*EchelleFPAparam!$C$3/EchelleFPAparam!$E$3))</f>
        <v>3821.2955709898315</v>
      </c>
      <c r="ET31" s="26">
        <f>(EchelleFPAparam!$S$3/($U31+I$53)*COS((BH31-EchelleFPAparam!$AE27)*EchelleFPAparam!$C$3/EchelleFPAparam!$E$3))*(SIN('Standard Settings'!$F26)+SIN('Standard Settings'!$F26+EchelleFPAparam!$M$3+EchelleFPAparam!$K$3*EchelleFPAparam!$B$6*COS(EchelleFPAparam!$AC$3)-(BH31-1024)*SIN(EchelleFPAparam!$AC$3)*EchelleFPAparam!$C$3/EchelleFPAparam!$E$3))</f>
        <v>3582.4137486071431</v>
      </c>
      <c r="EU31" s="26">
        <f>(EchelleFPAparam!$S$3/($U31+J$53)*COS((BI31-EchelleFPAparam!$AE27)*EchelleFPAparam!$C$3/EchelleFPAparam!$E$3))*(SIN('Standard Settings'!$F26)+SIN('Standard Settings'!$F26+EchelleFPAparam!$M$3+EchelleFPAparam!$K$3*EchelleFPAparam!$B$6*COS(EchelleFPAparam!$AC$3)-(BI31-1024)*SIN(EchelleFPAparam!$AC$3)*EchelleFPAparam!$C$3/EchelleFPAparam!$E$3))</f>
        <v>3371.1562983459485</v>
      </c>
      <c r="EV31" s="26">
        <f>(EchelleFPAparam!$S$3/($U31+K$53)*COS((BJ31-EchelleFPAparam!$AE27)*EchelleFPAparam!$C$3/EchelleFPAparam!$E$3))*(SIN('Standard Settings'!$F26)+SIN('Standard Settings'!$F26+EchelleFPAparam!$M$3+EchelleFPAparam!$K$3*EchelleFPAparam!$B$6*COS(EchelleFPAparam!$AC$3)-(BJ31-1024)*SIN(EchelleFPAparam!$AC$3)*EchelleFPAparam!$C$3/EchelleFPAparam!$E$3))</f>
        <v>3183.8698373267289</v>
      </c>
      <c r="EW31" s="60">
        <f t="shared" si="40"/>
        <v>3512.5956078602353</v>
      </c>
      <c r="EX31" s="60">
        <f t="shared" si="41"/>
        <v>5731.2584655900873</v>
      </c>
      <c r="EY31" s="90">
        <v>0</v>
      </c>
      <c r="EZ31" s="90">
        <v>0</v>
      </c>
      <c r="FA31" s="95">
        <v>1000</v>
      </c>
      <c r="FB31" s="95">
        <v>1000</v>
      </c>
      <c r="FC31" s="95">
        <v>1000</v>
      </c>
      <c r="FD31" s="50">
        <v>2000</v>
      </c>
      <c r="FE31" s="50">
        <v>2000</v>
      </c>
      <c r="FF31" s="50">
        <v>5000</v>
      </c>
      <c r="FG31" s="50">
        <v>1000</v>
      </c>
      <c r="FH31" s="95">
        <f t="shared" si="27"/>
        <v>250</v>
      </c>
      <c r="FI31" s="95">
        <f t="shared" si="28"/>
        <v>250</v>
      </c>
      <c r="FJ31" s="50">
        <f t="shared" si="29"/>
        <v>500</v>
      </c>
      <c r="FK31" s="50">
        <f t="shared" si="30"/>
        <v>500</v>
      </c>
      <c r="FL31" s="50">
        <f t="shared" si="31"/>
        <v>1250</v>
      </c>
      <c r="FM31" s="50">
        <f t="shared" si="32"/>
        <v>250</v>
      </c>
      <c r="FN31" s="50">
        <v>500</v>
      </c>
      <c r="FO31" s="91">
        <f>1/(F31*EchelleFPAparam!$Q$3)</f>
        <v>-2862.3311577202448</v>
      </c>
      <c r="FP31" s="91">
        <f t="shared" si="23"/>
        <v>-38.249292673701305</v>
      </c>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2">
        <f t="shared" si="24"/>
        <v>2744.8057023183796</v>
      </c>
      <c r="JX31" s="27">
        <f t="shared" si="25"/>
        <v>326853.74216165062</v>
      </c>
      <c r="JY31" s="108">
        <f>JW31*EchelleFPAparam!$Q$3</f>
        <v>-2.6144274314582563E-2</v>
      </c>
    </row>
    <row r="32" spans="1:285" x14ac:dyDescent="0.2">
      <c r="A32" s="53">
        <f t="shared" si="35"/>
        <v>26</v>
      </c>
      <c r="B32" s="97">
        <f t="shared" si="0"/>
        <v>4317.6524813995893</v>
      </c>
      <c r="C32" s="27" t="str">
        <f>'Standard Settings'!B27</f>
        <v>M/6/9</v>
      </c>
      <c r="D32" s="27">
        <f>'Standard Settings'!H27</f>
        <v>13</v>
      </c>
      <c r="E32" s="19">
        <f t="shared" si="1"/>
        <v>1.3962054069971863E-2</v>
      </c>
      <c r="F32" s="18">
        <f>((EchelleFPAparam!$S$3/('crmcfgWLEN.txt'!$U32+F$53))*(SIN('Standard Settings'!$F27+0.0005)+SIN('Standard Settings'!$F27+0.0005+EchelleFPAparam!$M$3))-(EchelleFPAparam!$S$3/('crmcfgWLEN.txt'!$U32+F$53))*(SIN('Standard Settings'!$F27-0.0005)+SIN('Standard Settings'!$F27-0.0005+EchelleFPAparam!$M$3)))*1000*EchelleFPAparam!$O$3/180</f>
        <v>38.442916687181118</v>
      </c>
      <c r="G32" s="20" t="str">
        <f>'Standard Settings'!C27</f>
        <v>M</v>
      </c>
      <c r="H32" s="46"/>
      <c r="I32" s="59" t="s">
        <v>362</v>
      </c>
      <c r="J32" s="57"/>
      <c r="K32" s="27" t="str">
        <f>'Standard Settings'!$D27</f>
        <v>LM</v>
      </c>
      <c r="L32" s="46"/>
      <c r="M32" s="12">
        <v>0</v>
      </c>
      <c r="N32" s="12">
        <v>0</v>
      </c>
      <c r="O32" s="47" t="s">
        <v>385</v>
      </c>
      <c r="P32" s="47" t="s">
        <v>385</v>
      </c>
      <c r="Q32" s="27">
        <f>'Standard Settings'!$E27</f>
        <v>64.575450000000004</v>
      </c>
      <c r="R32" s="107">
        <f>($Q32-EchelleFPAparam!$R$3)/EchelleFPAparam!$Q$3</f>
        <v>611858.2677165356</v>
      </c>
      <c r="S32" s="21">
        <f>'Standard Settings'!$G27</f>
        <v>10</v>
      </c>
      <c r="T32" s="21">
        <f>'Standard Settings'!$I27</f>
        <v>16</v>
      </c>
      <c r="U32" s="22">
        <f t="shared" si="2"/>
        <v>9</v>
      </c>
      <c r="V32" s="22">
        <f t="shared" si="26"/>
        <v>18</v>
      </c>
      <c r="W32" s="23">
        <f>(EchelleFPAparam!$S$3/('crmcfgWLEN.txt'!$U32+B$53))*(SIN('Standard Settings'!$F27)+SIN('Standard Settings'!$F27+EchelleFPAparam!$M$3))</f>
        <v>6236.6091397994069</v>
      </c>
      <c r="X32" s="23">
        <f>(EchelleFPAparam!$S$3/('crmcfgWLEN.txt'!$U32+C$53))*(SIN('Standard Settings'!$F27)+SIN('Standard Settings'!$F27+EchelleFPAparam!$M$3))</f>
        <v>5612.9482258194657</v>
      </c>
      <c r="Y32" s="23">
        <f>(EchelleFPAparam!$S$3/('crmcfgWLEN.txt'!$U32+D$53))*(SIN('Standard Settings'!$F27)+SIN('Standard Settings'!$F27+EchelleFPAparam!$M$3))</f>
        <v>5102.6802052904241</v>
      </c>
      <c r="Z32" s="23">
        <f>(EchelleFPAparam!$S$3/('crmcfgWLEN.txt'!$U32+E$53))*(SIN('Standard Settings'!$F27)+SIN('Standard Settings'!$F27+EchelleFPAparam!$M$3))</f>
        <v>4677.4568548495545</v>
      </c>
      <c r="AA32" s="23">
        <f>(EchelleFPAparam!$S$3/('crmcfgWLEN.txt'!$U32+F$53))*(SIN('Standard Settings'!$F27)+SIN('Standard Settings'!$F27+EchelleFPAparam!$M$3))</f>
        <v>4317.6524813995893</v>
      </c>
      <c r="AB32" s="23">
        <f>(EchelleFPAparam!$S$3/('crmcfgWLEN.txt'!$U32+G$53))*(SIN('Standard Settings'!$F27)+SIN('Standard Settings'!$F27+EchelleFPAparam!$M$3))</f>
        <v>4009.2487327281897</v>
      </c>
      <c r="AC32" s="23">
        <f>(EchelleFPAparam!$S$3/('crmcfgWLEN.txt'!$U32+H$53))*(SIN('Standard Settings'!$F27)+SIN('Standard Settings'!$F27+EchelleFPAparam!$M$3))</f>
        <v>3741.9654838796437</v>
      </c>
      <c r="AD32" s="23">
        <f>(EchelleFPAparam!$S$3/('crmcfgWLEN.txt'!$U32+I$53))*(SIN('Standard Settings'!$F27)+SIN('Standard Settings'!$F27+EchelleFPAparam!$M$3))</f>
        <v>3508.0926411371661</v>
      </c>
      <c r="AE32" s="23">
        <f>(EchelleFPAparam!$S$3/('crmcfgWLEN.txt'!$U32+J$53))*(SIN('Standard Settings'!$F27)+SIN('Standard Settings'!$F27+EchelleFPAparam!$M$3))</f>
        <v>3301.7342504820385</v>
      </c>
      <c r="AF32" s="23">
        <f>(EchelleFPAparam!$S$3/('crmcfgWLEN.txt'!$U32+K$53))*(SIN('Standard Settings'!$F27)+SIN('Standard Settings'!$F27+EchelleFPAparam!$M$3))</f>
        <v>3118.3045698997034</v>
      </c>
      <c r="AG32" s="115">
        <v>-100.1</v>
      </c>
      <c r="AH32" s="115">
        <v>115.1</v>
      </c>
      <c r="AI32" s="115">
        <v>580.1</v>
      </c>
      <c r="AJ32" s="115">
        <v>960.1</v>
      </c>
      <c r="AK32" s="115">
        <v>1280.0999999999999</v>
      </c>
      <c r="AL32" s="115">
        <v>1560.1</v>
      </c>
      <c r="AM32" s="115">
        <v>1800.1</v>
      </c>
      <c r="AN32" s="115">
        <v>2010.1</v>
      </c>
      <c r="AO32" s="115">
        <v>-100.1</v>
      </c>
      <c r="AP32" s="115">
        <v>-100.1</v>
      </c>
      <c r="AQ32" s="115">
        <v>-100.1</v>
      </c>
      <c r="AR32" s="115">
        <v>130.1</v>
      </c>
      <c r="AS32" s="115">
        <v>595.1</v>
      </c>
      <c r="AT32" s="115">
        <v>985.1</v>
      </c>
      <c r="AU32" s="115">
        <v>1310.0999999999999</v>
      </c>
      <c r="AV32" s="115">
        <v>1585.1</v>
      </c>
      <c r="AW32" s="115">
        <v>1825.1</v>
      </c>
      <c r="AX32" s="115">
        <v>2035.1</v>
      </c>
      <c r="AY32" s="115">
        <v>-100.1</v>
      </c>
      <c r="AZ32" s="115">
        <v>-100.1</v>
      </c>
      <c r="BA32" s="115">
        <v>-100.1</v>
      </c>
      <c r="BB32" s="115">
        <v>145.1</v>
      </c>
      <c r="BC32" s="115">
        <v>610.1</v>
      </c>
      <c r="BD32" s="115">
        <v>995.1</v>
      </c>
      <c r="BE32" s="115">
        <v>1330.1</v>
      </c>
      <c r="BF32" s="115">
        <v>1610.1</v>
      </c>
      <c r="BG32" s="115">
        <v>1850.1</v>
      </c>
      <c r="BH32" s="115">
        <v>2065.1</v>
      </c>
      <c r="BI32" s="115">
        <v>-100.1</v>
      </c>
      <c r="BJ32" s="115">
        <v>-100.1</v>
      </c>
      <c r="BK32" s="24">
        <f>EchelleFPAparam!$S$3/('crmcfgWLEN.txt'!$U32+B$53)*(SIN(EchelleFPAparam!$T$3-EchelleFPAparam!$M$3/2)+SIN('Standard Settings'!$F27+EchelleFPAparam!$M$3))</f>
        <v>6256.9883782671322</v>
      </c>
      <c r="BL32" s="24">
        <f>EchelleFPAparam!$S$3/('crmcfgWLEN.txt'!$U32+C$53)*(SIN(EchelleFPAparam!$T$3-EchelleFPAparam!$M$3/2)+SIN('Standard Settings'!$F27+EchelleFPAparam!$M$3))</f>
        <v>5631.2895404404198</v>
      </c>
      <c r="BM32" s="24">
        <f>EchelleFPAparam!$S$3/('crmcfgWLEN.txt'!$U32+D$53)*(SIN(EchelleFPAparam!$T$3-EchelleFPAparam!$M$3/2)+SIN('Standard Settings'!$F27+EchelleFPAparam!$M$3))</f>
        <v>5119.3541276731085</v>
      </c>
      <c r="BN32" s="24">
        <f>EchelleFPAparam!$S$3/('crmcfgWLEN.txt'!$U32+E$53)*(SIN(EchelleFPAparam!$T$3-EchelleFPAparam!$M$3/2)+SIN('Standard Settings'!$F27+EchelleFPAparam!$M$3))</f>
        <v>4692.7412837003494</v>
      </c>
      <c r="BO32" s="24">
        <f>EchelleFPAparam!$S$3/('crmcfgWLEN.txt'!$U32+F$53)*(SIN(EchelleFPAparam!$T$3-EchelleFPAparam!$M$3/2)+SIN('Standard Settings'!$F27+EchelleFPAparam!$M$3))</f>
        <v>4331.761184954169</v>
      </c>
      <c r="BP32" s="24">
        <f>EchelleFPAparam!$S$3/('crmcfgWLEN.txt'!$U32+G$53)*(SIN(EchelleFPAparam!$T$3-EchelleFPAparam!$M$3/2)+SIN('Standard Settings'!$F27+EchelleFPAparam!$M$3))</f>
        <v>4022.3496717431563</v>
      </c>
      <c r="BQ32" s="24">
        <f>EchelleFPAparam!$S$3/('crmcfgWLEN.txt'!$U32+H$53)*(SIN(EchelleFPAparam!$T$3-EchelleFPAparam!$M$3/2)+SIN('Standard Settings'!$F27+EchelleFPAparam!$M$3))</f>
        <v>3754.193026960279</v>
      </c>
      <c r="BR32" s="24">
        <f>EchelleFPAparam!$S$3/('crmcfgWLEN.txt'!$U32+I$53)*(SIN(EchelleFPAparam!$T$3-EchelleFPAparam!$M$3/2)+SIN('Standard Settings'!$F27+EchelleFPAparam!$M$3))</f>
        <v>3519.5559627752618</v>
      </c>
      <c r="BS32" s="24">
        <f>EchelleFPAparam!$S$3/('crmcfgWLEN.txt'!$U32+J$53)*(SIN(EchelleFPAparam!$T$3-EchelleFPAparam!$M$3/2)+SIN('Standard Settings'!$F27+EchelleFPAparam!$M$3))</f>
        <v>3312.5232590825995</v>
      </c>
      <c r="BT32" s="24">
        <f>EchelleFPAparam!$S$3/('crmcfgWLEN.txt'!$U32+K$53)*(SIN(EchelleFPAparam!$T$3-EchelleFPAparam!$M$3/2)+SIN('Standard Settings'!$F27+EchelleFPAparam!$M$3))</f>
        <v>3128.4941891335661</v>
      </c>
      <c r="BU32" s="25">
        <f t="shared" si="33"/>
        <v>6025.2480679609416</v>
      </c>
      <c r="BV32" s="25">
        <f t="shared" si="3"/>
        <v>5437.1071424941983</v>
      </c>
      <c r="BW32" s="25">
        <f t="shared" si="4"/>
        <v>4954.2136719417176</v>
      </c>
      <c r="BX32" s="25">
        <f t="shared" si="5"/>
        <v>4550.5370023760961</v>
      </c>
      <c r="BY32" s="25">
        <f t="shared" si="6"/>
        <v>4207.9965796697643</v>
      </c>
      <c r="BZ32" s="25">
        <f t="shared" si="7"/>
        <v>3913.637518452801</v>
      </c>
      <c r="CA32" s="25">
        <f t="shared" si="8"/>
        <v>3657.9316672946306</v>
      </c>
      <c r="CB32" s="25">
        <f t="shared" si="9"/>
        <v>3433.7131344148897</v>
      </c>
      <c r="CC32" s="25">
        <f t="shared" si="10"/>
        <v>3235.4878344527715</v>
      </c>
      <c r="CD32" s="25">
        <f t="shared" si="11"/>
        <v>3058.9720960417089</v>
      </c>
      <c r="CE32" s="25">
        <f t="shared" si="34"/>
        <v>6507.2679133978181</v>
      </c>
      <c r="CF32" s="25">
        <f t="shared" si="12"/>
        <v>5839.8558197159909</v>
      </c>
      <c r="CG32" s="25">
        <f t="shared" si="13"/>
        <v>5295.8835803514921</v>
      </c>
      <c r="CH32" s="25">
        <f t="shared" si="14"/>
        <v>4844.1200347874574</v>
      </c>
      <c r="CI32" s="25">
        <f t="shared" si="15"/>
        <v>4463.0266754073255</v>
      </c>
      <c r="CJ32" s="25">
        <f t="shared" si="16"/>
        <v>4137.2739480786749</v>
      </c>
      <c r="CK32" s="25">
        <f t="shared" si="17"/>
        <v>3855.6577033646108</v>
      </c>
      <c r="CL32" s="25">
        <f t="shared" si="18"/>
        <v>3609.8009874618065</v>
      </c>
      <c r="CM32" s="25">
        <f t="shared" si="19"/>
        <v>3393.3165093041262</v>
      </c>
      <c r="CN32" s="25">
        <f t="shared" si="20"/>
        <v>3201.2498679506261</v>
      </c>
      <c r="CO32" s="26">
        <f>(EchelleFPAparam!$S$3/($U32+B$53)*COS((AG32-EchelleFPAparam!$AE28)*EchelleFPAparam!$C$3/EchelleFPAparam!$E$3))*(SIN('Standard Settings'!$F27)+SIN('Standard Settings'!$F27+EchelleFPAparam!$M$3+(EchelleFPAparam!$F$3*EchelleFPAparam!$B$6)*COS(EchelleFPAparam!$AC$3)-(AG32-1024)*SIN(EchelleFPAparam!$AC$3)*EchelleFPAparam!$C$3/EchelleFPAparam!$E$3))</f>
        <v>6168.3281490887912</v>
      </c>
      <c r="CP32" s="26">
        <f>(EchelleFPAparam!$S$3/($U32+C$53)*COS((AH32-EchelleFPAparam!$AE28)*EchelleFPAparam!$C$3/EchelleFPAparam!$E$3))*(SIN('Standard Settings'!$F27)+SIN('Standard Settings'!$F27+EchelleFPAparam!$M$3+(EchelleFPAparam!$F$3*EchelleFPAparam!$B$6)*COS(EchelleFPAparam!$AC$3)-(AH32-1024)*SIN(EchelleFPAparam!$AC$3)*EchelleFPAparam!$C$3/EchelleFPAparam!$E$3))</f>
        <v>5551.7664820481214</v>
      </c>
      <c r="CQ32" s="26">
        <f>(EchelleFPAparam!$S$3/($U32+D$53)*COS((AI32-EchelleFPAparam!$AE28)*EchelleFPAparam!$C$3/EchelleFPAparam!$E$3))*(SIN('Standard Settings'!$F27)+SIN('Standard Settings'!$F27+EchelleFPAparam!$M$3+(EchelleFPAparam!$F$3*EchelleFPAparam!$B$6)*COS(EchelleFPAparam!$AC$3)-(AI32-1024)*SIN(EchelleFPAparam!$AC$3)*EchelleFPAparam!$C$3/EchelleFPAparam!$E$3))</f>
        <v>5047.4799286354992</v>
      </c>
      <c r="CR32" s="26">
        <f>(EchelleFPAparam!$S$3/($U32+E$53)*COS((AJ32-EchelleFPAparam!$AE28)*EchelleFPAparam!$C$3/EchelleFPAparam!$E$3))*(SIN('Standard Settings'!$F27)+SIN('Standard Settings'!$F27+EchelleFPAparam!$M$3+(EchelleFPAparam!$F$3*EchelleFPAparam!$B$6)*COS(EchelleFPAparam!$AC$3)-(AJ32-1024)*SIN(EchelleFPAparam!$AC$3)*EchelleFPAparam!$C$3/EchelleFPAparam!$E$3))</f>
        <v>4627.0655447088429</v>
      </c>
      <c r="CS32" s="26">
        <f>(EchelleFPAparam!$S$3/($U32+F$53)*COS((AK32-EchelleFPAparam!$AE28)*EchelleFPAparam!$C$3/EchelleFPAparam!$E$3))*(SIN('Standard Settings'!$F27)+SIN('Standard Settings'!$F27+EchelleFPAparam!$M$3+(EchelleFPAparam!$F$3*EchelleFPAparam!$B$6)*COS(EchelleFPAparam!$AC$3)-(AK32-1024)*SIN(EchelleFPAparam!$AC$3)*EchelleFPAparam!$C$3/EchelleFPAparam!$E$3))</f>
        <v>4271.2320299222938</v>
      </c>
      <c r="CT32" s="26">
        <f>(EchelleFPAparam!$S$3/($U32+G$53)*COS((AL32-EchelleFPAparam!$AE28)*EchelleFPAparam!$C$3/EchelleFPAparam!$E$3))*(SIN('Standard Settings'!$F27)+SIN('Standard Settings'!$F27+EchelleFPAparam!$M$3+(EchelleFPAparam!$F$3*EchelleFPAparam!$B$6)*COS(EchelleFPAparam!$AC$3)-(AL32-1024)*SIN(EchelleFPAparam!$AC$3)*EchelleFPAparam!$C$3/EchelleFPAparam!$E$3))</f>
        <v>3966.1736625927142</v>
      </c>
      <c r="CU32" s="26">
        <f>(EchelleFPAparam!$S$3/($U32+H$53)*COS((AM32-EchelleFPAparam!$AE28)*EchelleFPAparam!$C$3/EchelleFPAparam!$E$3))*(SIN('Standard Settings'!$F27)+SIN('Standard Settings'!$F27+EchelleFPAparam!$M$3+(EchelleFPAparam!$F$3*EchelleFPAparam!$B$6)*COS(EchelleFPAparam!$AC$3)-(AM32-1024)*SIN(EchelleFPAparam!$AC$3)*EchelleFPAparam!$C$3/EchelleFPAparam!$E$3))</f>
        <v>3701.7530443361361</v>
      </c>
      <c r="CV32" s="26">
        <f>(EchelleFPAparam!$S$3/($U32+I$53)*COS((AN32-EchelleFPAparam!$AE28)*EchelleFPAparam!$C$3/EchelleFPAparam!$E$3))*(SIN('Standard Settings'!$F27)+SIN('Standard Settings'!$F27+EchelleFPAparam!$M$3+(EchelleFPAparam!$F$3*EchelleFPAparam!$B$6)*COS(EchelleFPAparam!$AC$3)-(AN32-1024)*SIN(EchelleFPAparam!$AC$3)*EchelleFPAparam!$C$3/EchelleFPAparam!$E$3))</f>
        <v>3470.3628141674189</v>
      </c>
      <c r="CW32" s="26">
        <f>(EchelleFPAparam!$S$3/($U32+J$53)*COS((AO32-EchelleFPAparam!$AE28)*EchelleFPAparam!$C$3/EchelleFPAparam!$E$3))*(SIN('Standard Settings'!$F27)+SIN('Standard Settings'!$F27+EchelleFPAparam!$M$3+(EchelleFPAparam!$F$3*EchelleFPAparam!$B$6)*COS(EchelleFPAparam!$AC$3)-(AO32-1024)*SIN(EchelleFPAparam!$AC$3)*EchelleFPAparam!$C$3/EchelleFPAparam!$E$3))</f>
        <v>3265.5854906940658</v>
      </c>
      <c r="CX32" s="26">
        <f>(EchelleFPAparam!$S$3/($U32+K$53)*COS((AP32-EchelleFPAparam!$AE28)*EchelleFPAparam!$C$3/EchelleFPAparam!$E$3))*(SIN('Standard Settings'!$F27)+SIN('Standard Settings'!$F27+EchelleFPAparam!$M$3+(EchelleFPAparam!$F$3*EchelleFPAparam!$B$6)*COS(EchelleFPAparam!$AC$3)-(AP32-1024)*SIN(EchelleFPAparam!$AC$3)*EchelleFPAparam!$C$3/EchelleFPAparam!$E$3))</f>
        <v>3084.1640745443956</v>
      </c>
      <c r="CY32" s="26">
        <f>(EchelleFPAparam!$S$3/($U32+B$53)*COS((AG32-EchelleFPAparam!$AE28)*EchelleFPAparam!$C$3/EchelleFPAparam!$E$3))*(SIN('Standard Settings'!$F27)+SIN('Standard Settings'!$F27+EchelleFPAparam!$M$3+EchelleFPAparam!$G$3*EchelleFPAparam!$B$6*COS(EchelleFPAparam!$AC$3)-(AG32-1024)*SIN(EchelleFPAparam!$AC$3)*EchelleFPAparam!$C$3/EchelleFPAparam!$E$3))</f>
        <v>6211.6366956242809</v>
      </c>
      <c r="CZ32" s="26">
        <f>(EchelleFPAparam!$S$3/($U32+C$53)*COS((AH32-EchelleFPAparam!$AE28)*EchelleFPAparam!$C$3/EchelleFPAparam!$E$3))*(SIN('Standard Settings'!$F27)+SIN('Standard Settings'!$F27+EchelleFPAparam!$M$3+EchelleFPAparam!$G$3*EchelleFPAparam!$B$6*COS(EchelleFPAparam!$AC$3)-(AH32-1024)*SIN(EchelleFPAparam!$AC$3)*EchelleFPAparam!$C$3/EchelleFPAparam!$E$3))</f>
        <v>5590.7412734845311</v>
      </c>
      <c r="DA32" s="26">
        <f>(EchelleFPAparam!$S$3/($U32+D$53)*COS((AI32-EchelleFPAparam!$AE28)*EchelleFPAparam!$C$3/EchelleFPAparam!$E$3))*(SIN('Standard Settings'!$F27)+SIN('Standard Settings'!$F27+EchelleFPAparam!$M$3+EchelleFPAparam!$G$3*EchelleFPAparam!$B$6*COS(EchelleFPAparam!$AC$3)-(AI32-1024)*SIN(EchelleFPAparam!$AC$3)*EchelleFPAparam!$C$3/EchelleFPAparam!$E$3))</f>
        <v>5082.9050645333546</v>
      </c>
      <c r="DB32" s="26">
        <f>(EchelleFPAparam!$S$3/($U32+E$53)*COS((AJ32-EchelleFPAparam!$AE28)*EchelleFPAparam!$C$3/EchelleFPAparam!$E$3))*(SIN('Standard Settings'!$F27)+SIN('Standard Settings'!$F27+EchelleFPAparam!$M$3+EchelleFPAparam!$G$3*EchelleFPAparam!$B$6*COS(EchelleFPAparam!$AC$3)-(AJ32-1024)*SIN(EchelleFPAparam!$AC$3)*EchelleFPAparam!$C$3/EchelleFPAparam!$E$3))</f>
        <v>4659.5329826028055</v>
      </c>
      <c r="DC32" s="26">
        <f>(EchelleFPAparam!$S$3/($U32+F$53)*COS((AK32-EchelleFPAparam!$AE28)*EchelleFPAparam!$C$3/EchelleFPAparam!$E$3))*(SIN('Standard Settings'!$F27)+SIN('Standard Settings'!$F27+EchelleFPAparam!$M$3+EchelleFPAparam!$G$3*EchelleFPAparam!$B$6*COS(EchelleFPAparam!$AC$3)-(AK32-1024)*SIN(EchelleFPAparam!$AC$3)*EchelleFPAparam!$C$3/EchelleFPAparam!$E$3))</f>
        <v>4301.1971409281614</v>
      </c>
      <c r="DD32" s="26">
        <f>(EchelleFPAparam!$S$3/($U32+G$53)*COS((AL32-EchelleFPAparam!$AE28)*EchelleFPAparam!$C$3/EchelleFPAparam!$E$3))*(SIN('Standard Settings'!$F27)+SIN('Standard Settings'!$F27+EchelleFPAparam!$M$3+EchelleFPAparam!$G$3*EchelleFPAparam!$B$6*COS(EchelleFPAparam!$AC$3)-(AL32-1024)*SIN(EchelleFPAparam!$AC$3)*EchelleFPAparam!$C$3/EchelleFPAparam!$E$3))</f>
        <v>3993.994151439088</v>
      </c>
      <c r="DE32" s="26">
        <f>(EchelleFPAparam!$S$3/($U32+H$53)*COS((AM32-EchelleFPAparam!$AE28)*EchelleFPAparam!$C$3/EchelleFPAparam!$E$3))*(SIN('Standard Settings'!$F27)+SIN('Standard Settings'!$F27+EchelleFPAparam!$M$3+EchelleFPAparam!$G$3*EchelleFPAparam!$B$6*COS(EchelleFPAparam!$AC$3)-(AM32-1024)*SIN(EchelleFPAparam!$AC$3)*EchelleFPAparam!$C$3/EchelleFPAparam!$E$3))</f>
        <v>3727.7151986114573</v>
      </c>
      <c r="DF32" s="26">
        <f>(EchelleFPAparam!$S$3/($U32+I$53)*COS((AN32-EchelleFPAparam!$AE28)*EchelleFPAparam!$C$3/EchelleFPAparam!$E$3))*(SIN('Standard Settings'!$F27)+SIN('Standard Settings'!$F27+EchelleFPAparam!$M$3+EchelleFPAparam!$G$3*EchelleFPAparam!$B$6*COS(EchelleFPAparam!$AC$3)-(AN32-1024)*SIN(EchelleFPAparam!$AC$3)*EchelleFPAparam!$C$3/EchelleFPAparam!$E$3))</f>
        <v>3494.699188747079</v>
      </c>
      <c r="DG32" s="26">
        <f>(EchelleFPAparam!$S$3/($U32+J$53)*COS((AO32-EchelleFPAparam!$AE28)*EchelleFPAparam!$C$3/EchelleFPAparam!$E$3))*(SIN('Standard Settings'!$F27)+SIN('Standard Settings'!$F27+EchelleFPAparam!$M$3+EchelleFPAparam!$G$3*EchelleFPAparam!$B$6*COS(EchelleFPAparam!$AC$3)-(AO32-1024)*SIN(EchelleFPAparam!$AC$3)*EchelleFPAparam!$C$3/EchelleFPAparam!$E$3))</f>
        <v>3288.5135447422663</v>
      </c>
      <c r="DH32" s="26">
        <f>(EchelleFPAparam!$S$3/($U32+K$53)*COS((AP32-EchelleFPAparam!$AE28)*EchelleFPAparam!$C$3/EchelleFPAparam!$E$3))*(SIN('Standard Settings'!$F27)+SIN('Standard Settings'!$F27+EchelleFPAparam!$M$3+EchelleFPAparam!$G$3*EchelleFPAparam!$B$6*COS(EchelleFPAparam!$AC$3)-(AP32-1024)*SIN(EchelleFPAparam!$AC$3)*EchelleFPAparam!$C$3/EchelleFPAparam!$E$3))</f>
        <v>3105.8183478121405</v>
      </c>
      <c r="DI32" s="26">
        <f>(EchelleFPAparam!$S$3/($U32+B$53)*COS((AQ32-EchelleFPAparam!$AE28)*EchelleFPAparam!$C$3/EchelleFPAparam!$E$3))*(SIN('Standard Settings'!$F27)+SIN('Standard Settings'!$F27+EchelleFPAparam!$M$3+EchelleFPAparam!$H$3*EchelleFPAparam!$B$6*COS(EchelleFPAparam!$AC$3)-(AQ32-1024)*SIN(EchelleFPAparam!$AC$3)*EchelleFPAparam!$C$3/EchelleFPAparam!$E$3))</f>
        <v>6214.6160387076734</v>
      </c>
      <c r="DJ32" s="26">
        <f>(EchelleFPAparam!$S$3/($U32+C$53)*COS((AR32-EchelleFPAparam!$AE28)*EchelleFPAparam!$C$3/EchelleFPAparam!$E$3))*(SIN('Standard Settings'!$F27)+SIN('Standard Settings'!$F27+EchelleFPAparam!$M$3+EchelleFPAparam!$H$3*EchelleFPAparam!$B$6*COS(EchelleFPAparam!$AC$3)-(AR32-1024)*SIN(EchelleFPAparam!$AC$3)*EchelleFPAparam!$C$3/EchelleFPAparam!$E$3))</f>
        <v>5593.4397881962495</v>
      </c>
      <c r="DK32" s="26">
        <f>(EchelleFPAparam!$S$3/($U32+D$53)*COS((AS32-EchelleFPAparam!$AE28)*EchelleFPAparam!$C$3/EchelleFPAparam!$E$3))*(SIN('Standard Settings'!$F27)+SIN('Standard Settings'!$F27+EchelleFPAparam!$M$3+EchelleFPAparam!$H$3*EchelleFPAparam!$B$6*COS(EchelleFPAparam!$AC$3)-(AS32-1024)*SIN(EchelleFPAparam!$AC$3)*EchelleFPAparam!$C$3/EchelleFPAparam!$E$3))</f>
        <v>5085.3527681761498</v>
      </c>
      <c r="DL32" s="26">
        <f>(EchelleFPAparam!$S$3/($U32+E$53)*COS((AT32-EchelleFPAparam!$AE28)*EchelleFPAparam!$C$3/EchelleFPAparam!$E$3))*(SIN('Standard Settings'!$F27)+SIN('Standard Settings'!$F27+EchelleFPAparam!$M$3+EchelleFPAparam!$H$3*EchelleFPAparam!$B$6*COS(EchelleFPAparam!$AC$3)-(AT32-1024)*SIN(EchelleFPAparam!$AC$3)*EchelleFPAparam!$C$3/EchelleFPAparam!$E$3))</f>
        <v>4661.7764986434759</v>
      </c>
      <c r="DM32" s="26">
        <f>(EchelleFPAparam!$S$3/($U32+F$53)*COS((AU32-EchelleFPAparam!$AE28)*EchelleFPAparam!$C$3/EchelleFPAparam!$E$3))*(SIN('Standard Settings'!$F27)+SIN('Standard Settings'!$F27+EchelleFPAparam!$M$3+EchelleFPAparam!$H$3*EchelleFPAparam!$B$6*COS(EchelleFPAparam!$AC$3)-(AU32-1024)*SIN(EchelleFPAparam!$AC$3)*EchelleFPAparam!$C$3/EchelleFPAparam!$E$3))</f>
        <v>4303.2636814152202</v>
      </c>
      <c r="DN32" s="26">
        <f>(EchelleFPAparam!$S$3/($U32+G$53)*COS((AV32-EchelleFPAparam!$AE28)*EchelleFPAparam!$C$3/EchelleFPAparam!$E$3))*(SIN('Standard Settings'!$F27)+SIN('Standard Settings'!$F27+EchelleFPAparam!$M$3+EchelleFPAparam!$H$3*EchelleFPAparam!$B$6*COS(EchelleFPAparam!$AC$3)-(AV32-1024)*SIN(EchelleFPAparam!$AC$3)*EchelleFPAparam!$C$3/EchelleFPAparam!$E$3))</f>
        <v>3995.9080488682221</v>
      </c>
      <c r="DO32" s="26">
        <f>(EchelleFPAparam!$S$3/($U32+H$53)*COS((AW32-EchelleFPAparam!$AE28)*EchelleFPAparam!$C$3/EchelleFPAparam!$E$3))*(SIN('Standard Settings'!$F27)+SIN('Standard Settings'!$F27+EchelleFPAparam!$M$3+EchelleFPAparam!$H$3*EchelleFPAparam!$B$6*COS(EchelleFPAparam!$AC$3)-(AW32-1024)*SIN(EchelleFPAparam!$AC$3)*EchelleFPAparam!$C$3/EchelleFPAparam!$E$3))</f>
        <v>3729.4980736964294</v>
      </c>
      <c r="DP32" s="26">
        <f>(EchelleFPAparam!$S$3/($U32+I$53)*COS((AX32-EchelleFPAparam!$AE28)*EchelleFPAparam!$C$3/EchelleFPAparam!$E$3))*(SIN('Standard Settings'!$F27)+SIN('Standard Settings'!$F27+EchelleFPAparam!$M$3+EchelleFPAparam!$H$3*EchelleFPAparam!$B$6*COS(EchelleFPAparam!$AC$3)-(AX32-1024)*SIN(EchelleFPAparam!$AC$3)*EchelleFPAparam!$C$3/EchelleFPAparam!$E$3))</f>
        <v>3496.3678098549653</v>
      </c>
      <c r="DQ32" s="26">
        <f>(EchelleFPAparam!$S$3/($U32+J$53)*COS((AY32-EchelleFPAparam!$AE28)*EchelleFPAparam!$C$3/EchelleFPAparam!$E$3))*(SIN('Standard Settings'!$F27)+SIN('Standard Settings'!$F27+EchelleFPAparam!$M$3+EchelleFPAparam!$H$3*EchelleFPAparam!$B$6*COS(EchelleFPAparam!$AC$3)-(AY32-1024)*SIN(EchelleFPAparam!$AC$3)*EchelleFPAparam!$C$3/EchelleFPAparam!$E$3))</f>
        <v>3290.0908440217095</v>
      </c>
      <c r="DR32" s="26">
        <f>(EchelleFPAparam!$S$3/($U32+K$53)*COS((AZ32-EchelleFPAparam!$AE28)*EchelleFPAparam!$C$3/EchelleFPAparam!$E$3))*(SIN('Standard Settings'!$F27)+SIN('Standard Settings'!$F27+EchelleFPAparam!$M$3+EchelleFPAparam!$H$3*EchelleFPAparam!$B$6*COS(EchelleFPAparam!$AC$3)-(AZ32-1024)*SIN(EchelleFPAparam!$AC$3)*EchelleFPAparam!$C$3/EchelleFPAparam!$E$3))</f>
        <v>3107.3080193538367</v>
      </c>
      <c r="DS32" s="26">
        <f>(EchelleFPAparam!$S$3/($U32+B$53)*COS((AQ32-EchelleFPAparam!$AE28)*EchelleFPAparam!$C$3/EchelleFPAparam!$E$3))*(SIN('Standard Settings'!$F27)+SIN('Standard Settings'!$F27+EchelleFPAparam!$M$3+EchelleFPAparam!$I$3*EchelleFPAparam!$B$6*COS(EchelleFPAparam!$AC$3)-(AQ32-1024)*SIN(EchelleFPAparam!$AC$3)*EchelleFPAparam!$C$3/EchelleFPAparam!$E$3))</f>
        <v>6255.945805465517</v>
      </c>
      <c r="DT32" s="26">
        <f>(EchelleFPAparam!$S$3/($U32+C$53)*COS((AR32-EchelleFPAparam!$AE28)*EchelleFPAparam!$C$3/EchelleFPAparam!$E$3))*(SIN('Standard Settings'!$F27)+SIN('Standard Settings'!$F27+EchelleFPAparam!$M$3+EchelleFPAparam!$I$3*EchelleFPAparam!$B$6*COS(EchelleFPAparam!$AC$3)-(AR32-1024)*SIN(EchelleFPAparam!$AC$3)*EchelleFPAparam!$C$3/EchelleFPAparam!$E$3))</f>
        <v>5630.6333417237674</v>
      </c>
      <c r="DU32" s="26">
        <f>(EchelleFPAparam!$S$3/($U32+D$53)*COS((AS32-EchelleFPAparam!$AE28)*EchelleFPAparam!$C$3/EchelleFPAparam!$E$3))*(SIN('Standard Settings'!$F27)+SIN('Standard Settings'!$F27+EchelleFPAparam!$M$3+EchelleFPAparam!$I$3*EchelleFPAparam!$B$6*COS(EchelleFPAparam!$AC$3)-(AS32-1024)*SIN(EchelleFPAparam!$AC$3)*EchelleFPAparam!$C$3/EchelleFPAparam!$E$3))</f>
        <v>5119.1583704997174</v>
      </c>
      <c r="DV32" s="26">
        <f>(EchelleFPAparam!$S$3/($U32+E$53)*COS((AT32-EchelleFPAparam!$AE28)*EchelleFPAparam!$C$3/EchelleFPAparam!$E$3))*(SIN('Standard Settings'!$F27)+SIN('Standard Settings'!$F27+EchelleFPAparam!$M$3+EchelleFPAparam!$I$3*EchelleFPAparam!$B$6*COS(EchelleFPAparam!$AC$3)-(AT32-1024)*SIN(EchelleFPAparam!$AC$3)*EchelleFPAparam!$C$3/EchelleFPAparam!$E$3))</f>
        <v>4692.7590687142692</v>
      </c>
      <c r="DW32" s="26">
        <f>(EchelleFPAparam!$S$3/($U32+F$53)*COS((AU32-EchelleFPAparam!$AE28)*EchelleFPAparam!$C$3/EchelleFPAparam!$E$3))*(SIN('Standard Settings'!$F27)+SIN('Standard Settings'!$F27+EchelleFPAparam!$M$3+EchelleFPAparam!$I$3*EchelleFPAparam!$B$6*COS(EchelleFPAparam!$AC$3)-(AU32-1024)*SIN(EchelleFPAparam!$AC$3)*EchelleFPAparam!$C$3/EchelleFPAparam!$E$3))</f>
        <v>4331.8579681505225</v>
      </c>
      <c r="DX32" s="26">
        <f>(EchelleFPAparam!$S$3/($U32+G$53)*COS((AV32-EchelleFPAparam!$AE28)*EchelleFPAparam!$C$3/EchelleFPAparam!$E$3))*(SIN('Standard Settings'!$F27)+SIN('Standard Settings'!$F27+EchelleFPAparam!$M$3+EchelleFPAparam!$I$3*EchelleFPAparam!$B$6*COS(EchelleFPAparam!$AC$3)-(AV32-1024)*SIN(EchelleFPAparam!$AC$3)*EchelleFPAparam!$C$3/EchelleFPAparam!$E$3))</f>
        <v>4022.455640590761</v>
      </c>
      <c r="DY32" s="26">
        <f>(EchelleFPAparam!$S$3/($U32+H$53)*COS((AW32-EchelleFPAparam!$AE28)*EchelleFPAparam!$C$3/EchelleFPAparam!$E$3))*(SIN('Standard Settings'!$F27)+SIN('Standard Settings'!$F27+EchelleFPAparam!$M$3+EchelleFPAparam!$I$3*EchelleFPAparam!$B$6*COS(EchelleFPAparam!$AC$3)-(AW32-1024)*SIN(EchelleFPAparam!$AC$3)*EchelleFPAparam!$C$3/EchelleFPAparam!$E$3))</f>
        <v>3754.2721504261335</v>
      </c>
      <c r="DZ32" s="26">
        <f>(EchelleFPAparam!$S$3/($U32+I$53)*COS((AX32-EchelleFPAparam!$AE28)*EchelleFPAparam!$C$3/EchelleFPAparam!$E$3))*(SIN('Standard Settings'!$F27)+SIN('Standard Settings'!$F27+EchelleFPAparam!$M$3+EchelleFPAparam!$I$3*EchelleFPAparam!$B$6*COS(EchelleFPAparam!$AC$3)-(AX32-1024)*SIN(EchelleFPAparam!$AC$3)*EchelleFPAparam!$C$3/EchelleFPAparam!$E$3))</f>
        <v>3519.5903362031795</v>
      </c>
      <c r="EA32" s="26">
        <f>(EchelleFPAparam!$S$3/($U32+J$53)*COS((AY32-EchelleFPAparam!$AE28)*EchelleFPAparam!$C$3/EchelleFPAparam!$E$3))*(SIN('Standard Settings'!$F27)+SIN('Standard Settings'!$F27+EchelleFPAparam!$M$3+EchelleFPAparam!$I$3*EchelleFPAparam!$B$6*COS(EchelleFPAparam!$AC$3)-(AY32-1024)*SIN(EchelleFPAparam!$AC$3)*EchelleFPAparam!$C$3/EchelleFPAparam!$E$3))</f>
        <v>3311.9713087758619</v>
      </c>
      <c r="EB32" s="26">
        <f>(EchelleFPAparam!$S$3/($U32+K$53)*COS((AZ32-EchelleFPAparam!$AE28)*EchelleFPAparam!$C$3/EchelleFPAparam!$E$3))*(SIN('Standard Settings'!$F27)+SIN('Standard Settings'!$F27+EchelleFPAparam!$M$3+EchelleFPAparam!$I$3*EchelleFPAparam!$B$6*COS(EchelleFPAparam!$AC$3)-(AZ32-1024)*SIN(EchelleFPAparam!$AC$3)*EchelleFPAparam!$C$3/EchelleFPAparam!$E$3))</f>
        <v>3127.9729027327585</v>
      </c>
      <c r="EC32" s="26">
        <f>(EchelleFPAparam!$S$3/($U32+B$53)*COS((BA32-EchelleFPAparam!$AE28)*EchelleFPAparam!$C$3/EchelleFPAparam!$E$3))*(SIN('Standard Settings'!$F27)+SIN('Standard Settings'!$F27+EchelleFPAparam!$M$3+EchelleFPAparam!$J$3*EchelleFPAparam!$B$6*COS(EchelleFPAparam!$AC$3)-(BA32-1024)*SIN(EchelleFPAparam!$AC$3)*EchelleFPAparam!$C$3/EchelleFPAparam!$E$3))</f>
        <v>6258.866743337353</v>
      </c>
      <c r="ED32" s="26">
        <f>(EchelleFPAparam!$S$3/($U32+C$53)*COS((BB32-EchelleFPAparam!$AE28)*EchelleFPAparam!$C$3/EchelleFPAparam!$E$3))*(SIN('Standard Settings'!$F27)+SIN('Standard Settings'!$F27+EchelleFPAparam!$M$3+EchelleFPAparam!$J$3*EchelleFPAparam!$B$6*COS(EchelleFPAparam!$AC$3)-(BB32-1024)*SIN(EchelleFPAparam!$AC$3)*EchelleFPAparam!$C$3/EchelleFPAparam!$E$3))</f>
        <v>5633.2788459279654</v>
      </c>
      <c r="EE32" s="26">
        <f>(EchelleFPAparam!$S$3/($U32+D$53)*COS((BC32-EchelleFPAparam!$AE28)*EchelleFPAparam!$C$3/EchelleFPAparam!$E$3))*(SIN('Standard Settings'!$F27)+SIN('Standard Settings'!$F27+EchelleFPAparam!$M$3+EchelleFPAparam!$J$3*EchelleFPAparam!$B$6*COS(EchelleFPAparam!$AC$3)-(BC32-1024)*SIN(EchelleFPAparam!$AC$3)*EchelleFPAparam!$C$3/EchelleFPAparam!$E$3))</f>
        <v>5121.5578173279782</v>
      </c>
      <c r="EF32" s="26">
        <f>(EchelleFPAparam!$S$3/($U32+E$53)*COS((BD32-EchelleFPAparam!$AE28)*EchelleFPAparam!$C$3/EchelleFPAparam!$E$3))*(SIN('Standard Settings'!$F27)+SIN('Standard Settings'!$F27+EchelleFPAparam!$M$3+EchelleFPAparam!$J$3*EchelleFPAparam!$B$6*COS(EchelleFPAparam!$AC$3)-(BD32-1024)*SIN(EchelleFPAparam!$AC$3)*EchelleFPAparam!$C$3/EchelleFPAparam!$E$3))</f>
        <v>4694.9524045042908</v>
      </c>
      <c r="EG32" s="26">
        <f>(EchelleFPAparam!$S$3/($U32+F$53)*COS((BE32-EchelleFPAparam!$AE28)*EchelleFPAparam!$C$3/EchelleFPAparam!$E$3))*(SIN('Standard Settings'!$F27)+SIN('Standard Settings'!$F27+EchelleFPAparam!$M$3+EchelleFPAparam!$J$3*EchelleFPAparam!$B$6*COS(EchelleFPAparam!$AC$3)-(BE32-1024)*SIN(EchelleFPAparam!$AC$3)*EchelleFPAparam!$C$3/EchelleFPAparam!$E$3))</f>
        <v>4333.8815950499256</v>
      </c>
      <c r="EH32" s="26">
        <f>(EchelleFPAparam!$S$3/($U32+G$53)*COS((BF32-EchelleFPAparam!$AE28)*EchelleFPAparam!$C$3/EchelleFPAparam!$E$3))*(SIN('Standard Settings'!$F27)+SIN('Standard Settings'!$F27+EchelleFPAparam!$M$3+EchelleFPAparam!$J$3*EchelleFPAparam!$B$6*COS(EchelleFPAparam!$AC$3)-(BF32-1024)*SIN(EchelleFPAparam!$AC$3)*EchelleFPAparam!$C$3/EchelleFPAparam!$E$3))</f>
        <v>4024.3311066732726</v>
      </c>
      <c r="EI32" s="26">
        <f>(EchelleFPAparam!$S$3/($U32+H$53)*COS((BG32-EchelleFPAparam!$AE28)*EchelleFPAparam!$C$3/EchelleFPAparam!$E$3))*(SIN('Standard Settings'!$F27)+SIN('Standard Settings'!$F27+EchelleFPAparam!$M$3+EchelleFPAparam!$J$3*EchelleFPAparam!$B$6*COS(EchelleFPAparam!$AC$3)-(BG32-1024)*SIN(EchelleFPAparam!$AC$3)*EchelleFPAparam!$C$3/EchelleFPAparam!$E$3))</f>
        <v>3756.0191234874387</v>
      </c>
      <c r="EJ32" s="26">
        <f>(EchelleFPAparam!$S$3/($U32+I$53)*COS((BH32-EchelleFPAparam!$AE28)*EchelleFPAparam!$C$3/EchelleFPAparam!$E$3))*(SIN('Standard Settings'!$F27)+SIN('Standard Settings'!$F27+EchelleFPAparam!$M$3+EchelleFPAparam!$J$3*EchelleFPAparam!$B$6*COS(EchelleFPAparam!$AC$3)-(BH32-1024)*SIN(EchelleFPAparam!$AC$3)*EchelleFPAparam!$C$3/EchelleFPAparam!$E$3))</f>
        <v>3521.2239885526451</v>
      </c>
      <c r="EK32" s="26">
        <f>(EchelleFPAparam!$S$3/($U32+J$53)*COS((BI32-EchelleFPAparam!$AE28)*EchelleFPAparam!$C$3/EchelleFPAparam!$E$3))*(SIN('Standard Settings'!$F27)+SIN('Standard Settings'!$F27+EchelleFPAparam!$M$3+EchelleFPAparam!$J$3*EchelleFPAparam!$B$6*COS(EchelleFPAparam!$AC$3)-(BI32-1024)*SIN(EchelleFPAparam!$AC$3)*EchelleFPAparam!$C$3/EchelleFPAparam!$E$3))</f>
        <v>3313.5176876491869</v>
      </c>
      <c r="EL32" s="26">
        <f>(EchelleFPAparam!$S$3/($U32+K$53)*COS((BJ32-EchelleFPAparam!$AE28)*EchelleFPAparam!$C$3/EchelleFPAparam!$E$3))*(SIN('Standard Settings'!$F27)+SIN('Standard Settings'!$F27+EchelleFPAparam!$M$3+EchelleFPAparam!$J$3*EchelleFPAparam!$B$6*COS(EchelleFPAparam!$AC$3)-(BJ32-1024)*SIN(EchelleFPAparam!$AC$3)*EchelleFPAparam!$C$3/EchelleFPAparam!$E$3))</f>
        <v>3129.4333716686765</v>
      </c>
      <c r="EM32" s="26">
        <f>(EchelleFPAparam!$S$3/($U32+B$53)*COS((BA32-EchelleFPAparam!$AE28)*EchelleFPAparam!$C$3/EchelleFPAparam!$E$3))*(SIN('Standard Settings'!$F27)+SIN('Standard Settings'!$F27+EchelleFPAparam!$M$3+EchelleFPAparam!$K$3*EchelleFPAparam!$B$6*COS(EchelleFPAparam!$AC$3)-(BA32-1024)*SIN(EchelleFPAparam!$AC$3)*EchelleFPAparam!$C$3/EchelleFPAparam!$E$3))</f>
        <v>6298.1851922899505</v>
      </c>
      <c r="EN32" s="26">
        <f>(EchelleFPAparam!$S$3/($U32+C$53)*COS((BB32-EchelleFPAparam!$AE28)*EchelleFPAparam!$C$3/EchelleFPAparam!$E$3))*(SIN('Standard Settings'!$F27)+SIN('Standard Settings'!$F27+EchelleFPAparam!$M$3+EchelleFPAparam!$K$3*EchelleFPAparam!$B$6*COS(EchelleFPAparam!$AC$3)-(BB32-1024)*SIN(EchelleFPAparam!$AC$3)*EchelleFPAparam!$C$3/EchelleFPAparam!$E$3))</f>
        <v>5668.661862951496</v>
      </c>
      <c r="EO32" s="26">
        <f>(EchelleFPAparam!$S$3/($U32+D$53)*COS((BC32-EchelleFPAparam!$AE28)*EchelleFPAparam!$C$3/EchelleFPAparam!$E$3))*(SIN('Standard Settings'!$F27)+SIN('Standard Settings'!$F27+EchelleFPAparam!$M$3+EchelleFPAparam!$K$3*EchelleFPAparam!$B$6*COS(EchelleFPAparam!$AC$3)-(BC32-1024)*SIN(EchelleFPAparam!$AC$3)*EchelleFPAparam!$C$3/EchelleFPAparam!$E$3))</f>
        <v>5153.7172585352009</v>
      </c>
      <c r="EP32" s="26">
        <f>(EchelleFPAparam!$S$3/($U32+E$53)*COS((BD32-EchelleFPAparam!$AE28)*EchelleFPAparam!$C$3/EchelleFPAparam!$E$3))*(SIN('Standard Settings'!$F27)+SIN('Standard Settings'!$F27+EchelleFPAparam!$M$3+EchelleFPAparam!$K$3*EchelleFPAparam!$B$6*COS(EchelleFPAparam!$AC$3)-(BD32-1024)*SIN(EchelleFPAparam!$AC$3)*EchelleFPAparam!$C$3/EchelleFPAparam!$E$3))</f>
        <v>4724.4259423340463</v>
      </c>
      <c r="EQ32" s="26">
        <f>(EchelleFPAparam!$S$3/($U32+F$53)*COS((BE32-EchelleFPAparam!$AE28)*EchelleFPAparam!$C$3/EchelleFPAparam!$E$3))*(SIN('Standard Settings'!$F27)+SIN('Standard Settings'!$F27+EchelleFPAparam!$M$3+EchelleFPAparam!$K$3*EchelleFPAparam!$B$6*COS(EchelleFPAparam!$AC$3)-(BE32-1024)*SIN(EchelleFPAparam!$AC$3)*EchelleFPAparam!$C$3/EchelleFPAparam!$E$3))</f>
        <v>4361.0826933871031</v>
      </c>
      <c r="ER32" s="26">
        <f>(EchelleFPAparam!$S$3/($U32+G$53)*COS((BF32-EchelleFPAparam!$AE28)*EchelleFPAparam!$C$3/EchelleFPAparam!$E$3))*(SIN('Standard Settings'!$F27)+SIN('Standard Settings'!$F27+EchelleFPAparam!$M$3+EchelleFPAparam!$K$3*EchelleFPAparam!$B$6*COS(EchelleFPAparam!$AC$3)-(BF32-1024)*SIN(EchelleFPAparam!$AC$3)*EchelleFPAparam!$C$3/EchelleFPAparam!$E$3))</f>
        <v>4049.5848909410938</v>
      </c>
      <c r="ES32" s="26">
        <f>(EchelleFPAparam!$S$3/($U32+H$53)*COS((BG32-EchelleFPAparam!$AE28)*EchelleFPAparam!$C$3/EchelleFPAparam!$E$3))*(SIN('Standard Settings'!$F27)+SIN('Standard Settings'!$F27+EchelleFPAparam!$M$3+EchelleFPAparam!$K$3*EchelleFPAparam!$B$6*COS(EchelleFPAparam!$AC$3)-(BG32-1024)*SIN(EchelleFPAparam!$AC$3)*EchelleFPAparam!$C$3/EchelleFPAparam!$E$3))</f>
        <v>3779.5856109263977</v>
      </c>
      <c r="ET32" s="26">
        <f>(EchelleFPAparam!$S$3/($U32+I$53)*COS((BH32-EchelleFPAparam!$AE28)*EchelleFPAparam!$C$3/EchelleFPAparam!$E$3))*(SIN('Standard Settings'!$F27)+SIN('Standard Settings'!$F27+EchelleFPAparam!$M$3+EchelleFPAparam!$K$3*EchelleFPAparam!$B$6*COS(EchelleFPAparam!$AC$3)-(BH32-1024)*SIN(EchelleFPAparam!$AC$3)*EchelleFPAparam!$C$3/EchelleFPAparam!$E$3))</f>
        <v>3543.3143005866086</v>
      </c>
      <c r="EU32" s="26">
        <f>(EchelleFPAparam!$S$3/($U32+J$53)*COS((BI32-EchelleFPAparam!$AE28)*EchelleFPAparam!$C$3/EchelleFPAparam!$E$3))*(SIN('Standard Settings'!$F27)+SIN('Standard Settings'!$F27+EchelleFPAparam!$M$3+EchelleFPAparam!$K$3*EchelleFPAparam!$B$6*COS(EchelleFPAparam!$AC$3)-(BI32-1024)*SIN(EchelleFPAparam!$AC$3)*EchelleFPAparam!$C$3/EchelleFPAparam!$E$3))</f>
        <v>3334.3333370946798</v>
      </c>
      <c r="EV32" s="26">
        <f>(EchelleFPAparam!$S$3/($U32+K$53)*COS((BJ32-EchelleFPAparam!$AE28)*EchelleFPAparam!$C$3/EchelleFPAparam!$E$3))*(SIN('Standard Settings'!$F27)+SIN('Standard Settings'!$F27+EchelleFPAparam!$M$3+EchelleFPAparam!$K$3*EchelleFPAparam!$B$6*COS(EchelleFPAparam!$AC$3)-(BJ32-1024)*SIN(EchelleFPAparam!$AC$3)*EchelleFPAparam!$C$3/EchelleFPAparam!$E$3))</f>
        <v>3149.0925961449752</v>
      </c>
      <c r="EW32" s="60">
        <f t="shared" si="40"/>
        <v>3470.3628141674189</v>
      </c>
      <c r="EX32" s="60">
        <f t="shared" si="41"/>
        <v>5668.661862951496</v>
      </c>
      <c r="EY32" s="90">
        <v>0</v>
      </c>
      <c r="EZ32" s="90">
        <v>0</v>
      </c>
      <c r="FA32" s="95">
        <v>1000</v>
      </c>
      <c r="FB32" s="95">
        <v>1000</v>
      </c>
      <c r="FC32" s="95">
        <v>1000</v>
      </c>
      <c r="FD32" s="50">
        <v>2000</v>
      </c>
      <c r="FE32" s="50">
        <v>2000</v>
      </c>
      <c r="FF32" s="50">
        <v>5000</v>
      </c>
      <c r="FG32" s="50">
        <v>1000</v>
      </c>
      <c r="FH32" s="95">
        <f t="shared" si="27"/>
        <v>250</v>
      </c>
      <c r="FI32" s="95">
        <f t="shared" si="28"/>
        <v>250</v>
      </c>
      <c r="FJ32" s="50">
        <f t="shared" si="29"/>
        <v>500</v>
      </c>
      <c r="FK32" s="50">
        <f t="shared" si="30"/>
        <v>500</v>
      </c>
      <c r="FL32" s="50">
        <f t="shared" si="31"/>
        <v>1250</v>
      </c>
      <c r="FM32" s="50">
        <f t="shared" si="32"/>
        <v>250</v>
      </c>
      <c r="FN32" s="50">
        <v>500</v>
      </c>
      <c r="FO32" s="91">
        <f>1/(F32*EchelleFPAparam!$Q$3)</f>
        <v>-2730.9810411817184</v>
      </c>
      <c r="FP32" s="91">
        <f t="shared" si="23"/>
        <v>-38.130104961047209</v>
      </c>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2">
        <f t="shared" si="24"/>
        <v>2753.3854613742083</v>
      </c>
      <c r="JX32" s="27">
        <f t="shared" si="25"/>
        <v>309241.92527556157</v>
      </c>
      <c r="JY32" s="108">
        <f>JW32*EchelleFPAparam!$Q$3</f>
        <v>-2.6225996519589331E-2</v>
      </c>
    </row>
    <row r="33" spans="1:285" x14ac:dyDescent="0.2">
      <c r="A33" s="53">
        <f t="shared" si="35"/>
        <v>27</v>
      </c>
      <c r="B33" s="97">
        <f t="shared" si="0"/>
        <v>4265.2241430014947</v>
      </c>
      <c r="C33" s="27" t="str">
        <f>'Standard Settings'!B28</f>
        <v>M/7/9</v>
      </c>
      <c r="D33" s="27">
        <f>'Standard Settings'!H28</f>
        <v>13</v>
      </c>
      <c r="E33" s="19">
        <f t="shared" si="1"/>
        <v>1.4553559031868168E-2</v>
      </c>
      <c r="F33" s="18">
        <f>((EchelleFPAparam!$S$3/('crmcfgWLEN.txt'!$U33+F$53))*(SIN('Standard Settings'!$F28+0.0005)+SIN('Standard Settings'!$F28+0.0005+EchelleFPAparam!$M$3))-(EchelleFPAparam!$S$3/('crmcfgWLEN.txt'!$U33+F$53))*(SIN('Standard Settings'!$F28-0.0005)+SIN('Standard Settings'!$F28-0.0005+EchelleFPAparam!$M$3)))*1000*EchelleFPAparam!$O$3/180</f>
        <v>40.186209054216633</v>
      </c>
      <c r="G33" s="20" t="str">
        <f>'Standard Settings'!C28</f>
        <v>M</v>
      </c>
      <c r="H33" s="46"/>
      <c r="I33" s="59" t="s">
        <v>362</v>
      </c>
      <c r="J33" s="57"/>
      <c r="K33" s="27" t="str">
        <f>'Standard Settings'!$D28</f>
        <v>LM</v>
      </c>
      <c r="L33" s="46"/>
      <c r="M33" s="12">
        <v>0</v>
      </c>
      <c r="N33" s="12">
        <v>0</v>
      </c>
      <c r="O33" s="47" t="s">
        <v>385</v>
      </c>
      <c r="P33" s="47" t="s">
        <v>385</v>
      </c>
      <c r="Q33" s="27">
        <f>'Standard Settings'!$E28</f>
        <v>63.241950000000003</v>
      </c>
      <c r="R33" s="107">
        <f>($Q33-EchelleFPAparam!$R$3)/EchelleFPAparam!$Q$3</f>
        <v>751858.26771653572</v>
      </c>
      <c r="S33" s="21">
        <f>'Standard Settings'!$G28</f>
        <v>10</v>
      </c>
      <c r="T33" s="21">
        <f>'Standard Settings'!$I28</f>
        <v>16</v>
      </c>
      <c r="U33" s="22">
        <f t="shared" si="2"/>
        <v>9</v>
      </c>
      <c r="V33" s="22">
        <f t="shared" si="26"/>
        <v>18</v>
      </c>
      <c r="W33" s="23">
        <f>(EchelleFPAparam!$S$3/('crmcfgWLEN.txt'!$U33+B$53))*(SIN('Standard Settings'!$F28)+SIN('Standard Settings'!$F28+EchelleFPAparam!$M$3))</f>
        <v>6160.8793176688259</v>
      </c>
      <c r="X33" s="23">
        <f>(EchelleFPAparam!$S$3/('crmcfgWLEN.txt'!$U33+C$53))*(SIN('Standard Settings'!$F28)+SIN('Standard Settings'!$F28+EchelleFPAparam!$M$3))</f>
        <v>5544.7913859019436</v>
      </c>
      <c r="Y33" s="23">
        <f>(EchelleFPAparam!$S$3/('crmcfgWLEN.txt'!$U33+D$53))*(SIN('Standard Settings'!$F28)+SIN('Standard Settings'!$F28+EchelleFPAparam!$M$3))</f>
        <v>5040.7194417290393</v>
      </c>
      <c r="Z33" s="23">
        <f>(EchelleFPAparam!$S$3/('crmcfgWLEN.txt'!$U33+E$53))*(SIN('Standard Settings'!$F28)+SIN('Standard Settings'!$F28+EchelleFPAparam!$M$3))</f>
        <v>4620.6594882516192</v>
      </c>
      <c r="AA33" s="23">
        <f>(EchelleFPAparam!$S$3/('crmcfgWLEN.txt'!$U33+F$53))*(SIN('Standard Settings'!$F28)+SIN('Standard Settings'!$F28+EchelleFPAparam!$M$3))</f>
        <v>4265.2241430014947</v>
      </c>
      <c r="AB33" s="23">
        <f>(EchelleFPAparam!$S$3/('crmcfgWLEN.txt'!$U33+G$53))*(SIN('Standard Settings'!$F28)+SIN('Standard Settings'!$F28+EchelleFPAparam!$M$3))</f>
        <v>3960.565275644245</v>
      </c>
      <c r="AC33" s="23">
        <f>(EchelleFPAparam!$S$3/('crmcfgWLEN.txt'!$U33+H$53))*(SIN('Standard Settings'!$F28)+SIN('Standard Settings'!$F28+EchelleFPAparam!$M$3))</f>
        <v>3696.5275906012948</v>
      </c>
      <c r="AD33" s="23">
        <f>(EchelleFPAparam!$S$3/('crmcfgWLEN.txt'!$U33+I$53))*(SIN('Standard Settings'!$F28)+SIN('Standard Settings'!$F28+EchelleFPAparam!$M$3))</f>
        <v>3465.4946161887142</v>
      </c>
      <c r="AE33" s="23">
        <f>(EchelleFPAparam!$S$3/('crmcfgWLEN.txt'!$U33+J$53))*(SIN('Standard Settings'!$F28)+SIN('Standard Settings'!$F28+EchelleFPAparam!$M$3))</f>
        <v>3261.6419917070252</v>
      </c>
      <c r="AF33" s="23">
        <f>(EchelleFPAparam!$S$3/('crmcfgWLEN.txt'!$U33+K$53))*(SIN('Standard Settings'!$F28)+SIN('Standard Settings'!$F28+EchelleFPAparam!$M$3))</f>
        <v>3080.439658834413</v>
      </c>
      <c r="AG33" s="115">
        <v>-100.1</v>
      </c>
      <c r="AH33" s="115">
        <v>115.1</v>
      </c>
      <c r="AI33" s="115">
        <v>580.1</v>
      </c>
      <c r="AJ33" s="115">
        <v>960.1</v>
      </c>
      <c r="AK33" s="115">
        <v>1280.0999999999999</v>
      </c>
      <c r="AL33" s="115">
        <v>1560.1</v>
      </c>
      <c r="AM33" s="115">
        <v>1800.1</v>
      </c>
      <c r="AN33" s="115">
        <v>2010.1</v>
      </c>
      <c r="AO33" s="115">
        <v>-100.1</v>
      </c>
      <c r="AP33" s="115">
        <v>-100.1</v>
      </c>
      <c r="AQ33" s="115">
        <v>-100.1</v>
      </c>
      <c r="AR33" s="115">
        <v>130.1</v>
      </c>
      <c r="AS33" s="115">
        <v>595.1</v>
      </c>
      <c r="AT33" s="115">
        <v>985.1</v>
      </c>
      <c r="AU33" s="115">
        <v>1310.0999999999999</v>
      </c>
      <c r="AV33" s="115">
        <v>1585.1</v>
      </c>
      <c r="AW33" s="115">
        <v>1825.1</v>
      </c>
      <c r="AX33" s="115">
        <v>2035.1</v>
      </c>
      <c r="AY33" s="115">
        <v>-100.1</v>
      </c>
      <c r="AZ33" s="115">
        <v>-100.1</v>
      </c>
      <c r="BA33" s="115">
        <v>-100.1</v>
      </c>
      <c r="BB33" s="115">
        <v>145.1</v>
      </c>
      <c r="BC33" s="115">
        <v>610.1</v>
      </c>
      <c r="BD33" s="115">
        <v>995.1</v>
      </c>
      <c r="BE33" s="115">
        <v>1330.1</v>
      </c>
      <c r="BF33" s="115">
        <v>1610.1</v>
      </c>
      <c r="BG33" s="115">
        <v>1850.1</v>
      </c>
      <c r="BH33" s="115">
        <v>2065.1</v>
      </c>
      <c r="BI33" s="115">
        <v>-100.1</v>
      </c>
      <c r="BJ33" s="115">
        <v>-100.1</v>
      </c>
      <c r="BK33" s="24">
        <f>EchelleFPAparam!$S$3/('crmcfgWLEN.txt'!$U33+B$53)*(SIN(EchelleFPAparam!$T$3-EchelleFPAparam!$M$3/2)+SIN('Standard Settings'!$F28+EchelleFPAparam!$M$3))</f>
        <v>6217.1040620311578</v>
      </c>
      <c r="BL33" s="24">
        <f>EchelleFPAparam!$S$3/('crmcfgWLEN.txt'!$U33+C$53)*(SIN(EchelleFPAparam!$T$3-EchelleFPAparam!$M$3/2)+SIN('Standard Settings'!$F28+EchelleFPAparam!$M$3))</f>
        <v>5595.393655828042</v>
      </c>
      <c r="BM33" s="24">
        <f>EchelleFPAparam!$S$3/('crmcfgWLEN.txt'!$U33+D$53)*(SIN(EchelleFPAparam!$T$3-EchelleFPAparam!$M$3/2)+SIN('Standard Settings'!$F28+EchelleFPAparam!$M$3))</f>
        <v>5086.7215052982201</v>
      </c>
      <c r="BN33" s="24">
        <f>EchelleFPAparam!$S$3/('crmcfgWLEN.txt'!$U33+E$53)*(SIN(EchelleFPAparam!$T$3-EchelleFPAparam!$M$3/2)+SIN('Standard Settings'!$F28+EchelleFPAparam!$M$3))</f>
        <v>4662.8280465233684</v>
      </c>
      <c r="BO33" s="24">
        <f>EchelleFPAparam!$S$3/('crmcfgWLEN.txt'!$U33+F$53)*(SIN(EchelleFPAparam!$T$3-EchelleFPAparam!$M$3/2)+SIN('Standard Settings'!$F28+EchelleFPAparam!$M$3))</f>
        <v>4304.1489660215702</v>
      </c>
      <c r="BP33" s="24">
        <f>EchelleFPAparam!$S$3/('crmcfgWLEN.txt'!$U33+G$53)*(SIN(EchelleFPAparam!$T$3-EchelleFPAparam!$M$3/2)+SIN('Standard Settings'!$F28+EchelleFPAparam!$M$3))</f>
        <v>3996.7097541628868</v>
      </c>
      <c r="BQ33" s="24">
        <f>EchelleFPAparam!$S$3/('crmcfgWLEN.txt'!$U33+H$53)*(SIN(EchelleFPAparam!$T$3-EchelleFPAparam!$M$3/2)+SIN('Standard Settings'!$F28+EchelleFPAparam!$M$3))</f>
        <v>3730.2624372186942</v>
      </c>
      <c r="BR33" s="24">
        <f>EchelleFPAparam!$S$3/('crmcfgWLEN.txt'!$U33+I$53)*(SIN(EchelleFPAparam!$T$3-EchelleFPAparam!$M$3/2)+SIN('Standard Settings'!$F28+EchelleFPAparam!$M$3))</f>
        <v>3497.121034892526</v>
      </c>
      <c r="BS33" s="24">
        <f>EchelleFPAparam!$S$3/('crmcfgWLEN.txt'!$U33+J$53)*(SIN(EchelleFPAparam!$T$3-EchelleFPAparam!$M$3/2)+SIN('Standard Settings'!$F28+EchelleFPAparam!$M$3))</f>
        <v>3291.4080328400246</v>
      </c>
      <c r="BT33" s="24">
        <f>EchelleFPAparam!$S$3/('crmcfgWLEN.txt'!$U33+K$53)*(SIN(EchelleFPAparam!$T$3-EchelleFPAparam!$M$3/2)+SIN('Standard Settings'!$F28+EchelleFPAparam!$M$3))</f>
        <v>3108.5520310155789</v>
      </c>
      <c r="BU33" s="25">
        <f t="shared" si="33"/>
        <v>5986.8409486225964</v>
      </c>
      <c r="BV33" s="25">
        <f t="shared" si="3"/>
        <v>5402.4490470063856</v>
      </c>
      <c r="BW33" s="25">
        <f t="shared" si="4"/>
        <v>4922.6337148047296</v>
      </c>
      <c r="BX33" s="25">
        <f t="shared" si="5"/>
        <v>4521.5302269317517</v>
      </c>
      <c r="BY33" s="25">
        <f t="shared" si="6"/>
        <v>4181.1732812780965</v>
      </c>
      <c r="BZ33" s="25">
        <f t="shared" si="7"/>
        <v>3888.690571617944</v>
      </c>
      <c r="CA33" s="25">
        <f t="shared" si="8"/>
        <v>3634.6146824182147</v>
      </c>
      <c r="CB33" s="25">
        <f t="shared" si="9"/>
        <v>3411.8253998951473</v>
      </c>
      <c r="CC33" s="25">
        <f t="shared" si="10"/>
        <v>3214.8636599832798</v>
      </c>
      <c r="CD33" s="25">
        <f t="shared" si="11"/>
        <v>3039.4730969930106</v>
      </c>
      <c r="CE33" s="25">
        <f t="shared" si="34"/>
        <v>6465.7882245124047</v>
      </c>
      <c r="CF33" s="25">
        <f t="shared" si="12"/>
        <v>5802.630457895747</v>
      </c>
      <c r="CG33" s="25">
        <f t="shared" si="13"/>
        <v>5262.1256951360901</v>
      </c>
      <c r="CH33" s="25">
        <f t="shared" si="14"/>
        <v>4813.2418544757347</v>
      </c>
      <c r="CI33" s="25">
        <f t="shared" si="15"/>
        <v>4434.5777225676784</v>
      </c>
      <c r="CJ33" s="25">
        <f t="shared" si="16"/>
        <v>4110.9014614246835</v>
      </c>
      <c r="CK33" s="25">
        <f t="shared" si="17"/>
        <v>3831.0803409273076</v>
      </c>
      <c r="CL33" s="25">
        <f t="shared" si="18"/>
        <v>3586.7908050179749</v>
      </c>
      <c r="CM33" s="25">
        <f t="shared" si="19"/>
        <v>3371.6862775434397</v>
      </c>
      <c r="CN33" s="25">
        <f t="shared" si="20"/>
        <v>3180.8439387136159</v>
      </c>
      <c r="CO33" s="26">
        <f>(EchelleFPAparam!$S$3/($U33+B$53)*COS((AG33-EchelleFPAparam!$AE29)*EchelleFPAparam!$C$3/EchelleFPAparam!$E$3))*(SIN('Standard Settings'!$F28)+SIN('Standard Settings'!$F28+EchelleFPAparam!$M$3+(EchelleFPAparam!$F$3*EchelleFPAparam!$B$6)*COS(EchelleFPAparam!$AC$3)-(AG33-1024)*SIN(EchelleFPAparam!$AC$3)*EchelleFPAparam!$C$3/EchelleFPAparam!$E$3))</f>
        <v>6089.8657695943157</v>
      </c>
      <c r="CP33" s="26">
        <f>(EchelleFPAparam!$S$3/($U33+C$53)*COS((AH33-EchelleFPAparam!$AE29)*EchelleFPAparam!$C$3/EchelleFPAparam!$E$3))*(SIN('Standard Settings'!$F28)+SIN('Standard Settings'!$F28+EchelleFPAparam!$M$3+(EchelleFPAparam!$F$3*EchelleFPAparam!$B$6)*COS(EchelleFPAparam!$AC$3)-(AH33-1024)*SIN(EchelleFPAparam!$AC$3)*EchelleFPAparam!$C$3/EchelleFPAparam!$E$3))</f>
        <v>5481.1519805957223</v>
      </c>
      <c r="CQ33" s="26">
        <f>(EchelleFPAparam!$S$3/($U33+D$53)*COS((AI33-EchelleFPAparam!$AE29)*EchelleFPAparam!$C$3/EchelleFPAparam!$E$3))*(SIN('Standard Settings'!$F28)+SIN('Standard Settings'!$F28+EchelleFPAparam!$M$3+(EchelleFPAparam!$F$3*EchelleFPAparam!$B$6)*COS(EchelleFPAparam!$AC$3)-(AI33-1024)*SIN(EchelleFPAparam!$AC$3)*EchelleFPAparam!$C$3/EchelleFPAparam!$E$3))</f>
        <v>4983.2895888585426</v>
      </c>
      <c r="CR33" s="26">
        <f>(EchelleFPAparam!$S$3/($U33+E$53)*COS((AJ33-EchelleFPAparam!$AE29)*EchelleFPAparam!$C$3/EchelleFPAparam!$E$3))*(SIN('Standard Settings'!$F28)+SIN('Standard Settings'!$F28+EchelleFPAparam!$M$3+(EchelleFPAparam!$F$3*EchelleFPAparam!$B$6)*COS(EchelleFPAparam!$AC$3)-(AJ33-1024)*SIN(EchelleFPAparam!$AC$3)*EchelleFPAparam!$C$3/EchelleFPAparam!$E$3))</f>
        <v>4568.2292314853576</v>
      </c>
      <c r="CS33" s="26">
        <f>(EchelleFPAparam!$S$3/($U33+F$53)*COS((AK33-EchelleFPAparam!$AE29)*EchelleFPAparam!$C$3/EchelleFPAparam!$E$3))*(SIN('Standard Settings'!$F28)+SIN('Standard Settings'!$F28+EchelleFPAparam!$M$3+(EchelleFPAparam!$F$3*EchelleFPAparam!$B$6)*COS(EchelleFPAparam!$AC$3)-(AK33-1024)*SIN(EchelleFPAparam!$AC$3)*EchelleFPAparam!$C$3/EchelleFPAparam!$E$3))</f>
        <v>4216.9262050402203</v>
      </c>
      <c r="CT33" s="26">
        <f>(EchelleFPAparam!$S$3/($U33+G$53)*COS((AL33-EchelleFPAparam!$AE29)*EchelleFPAparam!$C$3/EchelleFPAparam!$E$3))*(SIN('Standard Settings'!$F28)+SIN('Standard Settings'!$F28+EchelleFPAparam!$M$3+(EchelleFPAparam!$F$3*EchelleFPAparam!$B$6)*COS(EchelleFPAparam!$AC$3)-(AL33-1024)*SIN(EchelleFPAparam!$AC$3)*EchelleFPAparam!$C$3/EchelleFPAparam!$E$3))</f>
        <v>3915.7511778371595</v>
      </c>
      <c r="CU33" s="26">
        <f>(EchelleFPAparam!$S$3/($U33+H$53)*COS((AM33-EchelleFPAparam!$AE29)*EchelleFPAparam!$C$3/EchelleFPAparam!$E$3))*(SIN('Standard Settings'!$F28)+SIN('Standard Settings'!$F28+EchelleFPAparam!$M$3+(EchelleFPAparam!$F$3*EchelleFPAparam!$B$6)*COS(EchelleFPAparam!$AC$3)-(AM33-1024)*SIN(EchelleFPAparam!$AC$3)*EchelleFPAparam!$C$3/EchelleFPAparam!$E$3))</f>
        <v>3654.6959568787661</v>
      </c>
      <c r="CV33" s="26">
        <f>(EchelleFPAparam!$S$3/($U33+I$53)*COS((AN33-EchelleFPAparam!$AE29)*EchelleFPAparam!$C$3/EchelleFPAparam!$E$3))*(SIN('Standard Settings'!$F28)+SIN('Standard Settings'!$F28+EchelleFPAparam!$M$3+(EchelleFPAparam!$F$3*EchelleFPAparam!$B$6)*COS(EchelleFPAparam!$AC$3)-(AN33-1024)*SIN(EchelleFPAparam!$AC$3)*EchelleFPAparam!$C$3/EchelleFPAparam!$E$3))</f>
        <v>3426.2502879104336</v>
      </c>
      <c r="CW33" s="26">
        <f>(EchelleFPAparam!$S$3/($U33+J$53)*COS((AO33-EchelleFPAparam!$AE29)*EchelleFPAparam!$C$3/EchelleFPAparam!$E$3))*(SIN('Standard Settings'!$F28)+SIN('Standard Settings'!$F28+EchelleFPAparam!$M$3+(EchelleFPAparam!$F$3*EchelleFPAparam!$B$6)*COS(EchelleFPAparam!$AC$3)-(AO33-1024)*SIN(EchelleFPAparam!$AC$3)*EchelleFPAparam!$C$3/EchelleFPAparam!$E$3))</f>
        <v>3224.0465839028734</v>
      </c>
      <c r="CX33" s="26">
        <f>(EchelleFPAparam!$S$3/($U33+K$53)*COS((AP33-EchelleFPAparam!$AE29)*EchelleFPAparam!$C$3/EchelleFPAparam!$E$3))*(SIN('Standard Settings'!$F28)+SIN('Standard Settings'!$F28+EchelleFPAparam!$M$3+(EchelleFPAparam!$F$3*EchelleFPAparam!$B$6)*COS(EchelleFPAparam!$AC$3)-(AP33-1024)*SIN(EchelleFPAparam!$AC$3)*EchelleFPAparam!$C$3/EchelleFPAparam!$E$3))</f>
        <v>3044.9328847971578</v>
      </c>
      <c r="CY33" s="26">
        <f>(EchelleFPAparam!$S$3/($U33+B$53)*COS((AG33-EchelleFPAparam!$AE29)*EchelleFPAparam!$C$3/EchelleFPAparam!$E$3))*(SIN('Standard Settings'!$F28)+SIN('Standard Settings'!$F28+EchelleFPAparam!$M$3+EchelleFPAparam!$G$3*EchelleFPAparam!$B$6*COS(EchelleFPAparam!$AC$3)-(AG33-1024)*SIN(EchelleFPAparam!$AC$3)*EchelleFPAparam!$C$3/EchelleFPAparam!$E$3))</f>
        <v>6134.8970898429916</v>
      </c>
      <c r="CZ33" s="26">
        <f>(EchelleFPAparam!$S$3/($U33+C$53)*COS((AH33-EchelleFPAparam!$AE29)*EchelleFPAparam!$C$3/EchelleFPAparam!$E$3))*(SIN('Standard Settings'!$F28)+SIN('Standard Settings'!$F28+EchelleFPAparam!$M$3+EchelleFPAparam!$G$3*EchelleFPAparam!$B$6*COS(EchelleFPAparam!$AC$3)-(AH33-1024)*SIN(EchelleFPAparam!$AC$3)*EchelleFPAparam!$C$3/EchelleFPAparam!$E$3))</f>
        <v>5521.6773731179428</v>
      </c>
      <c r="DA33" s="26">
        <f>(EchelleFPAparam!$S$3/($U33+D$53)*COS((AI33-EchelleFPAparam!$AE29)*EchelleFPAparam!$C$3/EchelleFPAparam!$E$3))*(SIN('Standard Settings'!$F28)+SIN('Standard Settings'!$F28+EchelleFPAparam!$M$3+EchelleFPAparam!$G$3*EchelleFPAparam!$B$6*COS(EchelleFPAparam!$AC$3)-(AI33-1024)*SIN(EchelleFPAparam!$AC$3)*EchelleFPAparam!$C$3/EchelleFPAparam!$E$3))</f>
        <v>5020.124536256284</v>
      </c>
      <c r="DB33" s="26">
        <f>(EchelleFPAparam!$S$3/($U33+E$53)*COS((AJ33-EchelleFPAparam!$AE29)*EchelleFPAparam!$C$3/EchelleFPAparam!$E$3))*(SIN('Standard Settings'!$F28)+SIN('Standard Settings'!$F28+EchelleFPAparam!$M$3+EchelleFPAparam!$G$3*EchelleFPAparam!$B$6*COS(EchelleFPAparam!$AC$3)-(AJ33-1024)*SIN(EchelleFPAparam!$AC$3)*EchelleFPAparam!$C$3/EchelleFPAparam!$E$3))</f>
        <v>4601.9890976263223</v>
      </c>
      <c r="DC33" s="26">
        <f>(EchelleFPAparam!$S$3/($U33+F$53)*COS((AK33-EchelleFPAparam!$AE29)*EchelleFPAparam!$C$3/EchelleFPAparam!$E$3))*(SIN('Standard Settings'!$F28)+SIN('Standard Settings'!$F28+EchelleFPAparam!$M$3+EchelleFPAparam!$G$3*EchelleFPAparam!$B$6*COS(EchelleFPAparam!$AC$3)-(AK33-1024)*SIN(EchelleFPAparam!$AC$3)*EchelleFPAparam!$C$3/EchelleFPAparam!$E$3))</f>
        <v>4248.0843863290238</v>
      </c>
      <c r="DD33" s="26">
        <f>(EchelleFPAparam!$S$3/($U33+G$53)*COS((AL33-EchelleFPAparam!$AE29)*EchelleFPAparam!$C$3/EchelleFPAparam!$E$3))*(SIN('Standard Settings'!$F28)+SIN('Standard Settings'!$F28+EchelleFPAparam!$M$3+EchelleFPAparam!$G$3*EchelleFPAparam!$B$6*COS(EchelleFPAparam!$AC$3)-(AL33-1024)*SIN(EchelleFPAparam!$AC$3)*EchelleFPAparam!$C$3/EchelleFPAparam!$E$3))</f>
        <v>3944.6795528828866</v>
      </c>
      <c r="DE33" s="26">
        <f>(EchelleFPAparam!$S$3/($U33+H$53)*COS((AM33-EchelleFPAparam!$AE29)*EchelleFPAparam!$C$3/EchelleFPAparam!$E$3))*(SIN('Standard Settings'!$F28)+SIN('Standard Settings'!$F28+EchelleFPAparam!$M$3+EchelleFPAparam!$G$3*EchelleFPAparam!$B$6*COS(EchelleFPAparam!$AC$3)-(AM33-1024)*SIN(EchelleFPAparam!$AC$3)*EchelleFPAparam!$C$3/EchelleFPAparam!$E$3))</f>
        <v>3681.6921573000682</v>
      </c>
      <c r="DF33" s="26">
        <f>(EchelleFPAparam!$S$3/($U33+I$53)*COS((AN33-EchelleFPAparam!$AE29)*EchelleFPAparam!$C$3/EchelleFPAparam!$E$3))*(SIN('Standard Settings'!$F28)+SIN('Standard Settings'!$F28+EchelleFPAparam!$M$3+EchelleFPAparam!$G$3*EchelleFPAparam!$B$6*COS(EchelleFPAparam!$AC$3)-(AN33-1024)*SIN(EchelleFPAparam!$AC$3)*EchelleFPAparam!$C$3/EchelleFPAparam!$E$3))</f>
        <v>3451.5560898626677</v>
      </c>
      <c r="DG33" s="26">
        <f>(EchelleFPAparam!$S$3/($U33+J$53)*COS((AO33-EchelleFPAparam!$AE29)*EchelleFPAparam!$C$3/EchelleFPAparam!$E$3))*(SIN('Standard Settings'!$F28)+SIN('Standard Settings'!$F28+EchelleFPAparam!$M$3+EchelleFPAparam!$G$3*EchelleFPAparam!$B$6*COS(EchelleFPAparam!$AC$3)-(AO33-1024)*SIN(EchelleFPAparam!$AC$3)*EchelleFPAparam!$C$3/EchelleFPAparam!$E$3))</f>
        <v>3247.8866946227604</v>
      </c>
      <c r="DH33" s="26">
        <f>(EchelleFPAparam!$S$3/($U33+K$53)*COS((AP33-EchelleFPAparam!$AE29)*EchelleFPAparam!$C$3/EchelleFPAparam!$E$3))*(SIN('Standard Settings'!$F28)+SIN('Standard Settings'!$F28+EchelleFPAparam!$M$3+EchelleFPAparam!$G$3*EchelleFPAparam!$B$6*COS(EchelleFPAparam!$AC$3)-(AP33-1024)*SIN(EchelleFPAparam!$AC$3)*EchelleFPAparam!$C$3/EchelleFPAparam!$E$3))</f>
        <v>3067.4485449214958</v>
      </c>
      <c r="DI33" s="26">
        <f>(EchelleFPAparam!$S$3/($U33+B$53)*COS((AQ33-EchelleFPAparam!$AE29)*EchelleFPAparam!$C$3/EchelleFPAparam!$E$3))*(SIN('Standard Settings'!$F28)+SIN('Standard Settings'!$F28+EchelleFPAparam!$M$3+EchelleFPAparam!$H$3*EchelleFPAparam!$B$6*COS(EchelleFPAparam!$AC$3)-(AQ33-1024)*SIN(EchelleFPAparam!$AC$3)*EchelleFPAparam!$C$3/EchelleFPAparam!$E$3))</f>
        <v>6137.998651653812</v>
      </c>
      <c r="DJ33" s="26">
        <f>(EchelleFPAparam!$S$3/($U33+C$53)*COS((AR33-EchelleFPAparam!$AE29)*EchelleFPAparam!$C$3/EchelleFPAparam!$E$3))*(SIN('Standard Settings'!$F28)+SIN('Standard Settings'!$F28+EchelleFPAparam!$M$3+EchelleFPAparam!$H$3*EchelleFPAparam!$B$6*COS(EchelleFPAparam!$AC$3)-(AR33-1024)*SIN(EchelleFPAparam!$AC$3)*EchelleFPAparam!$C$3/EchelleFPAparam!$E$3))</f>
        <v>5524.4860310109307</v>
      </c>
      <c r="DK33" s="26">
        <f>(EchelleFPAparam!$S$3/($U33+D$53)*COS((AS33-EchelleFPAparam!$AE29)*EchelleFPAparam!$C$3/EchelleFPAparam!$E$3))*(SIN('Standard Settings'!$F28)+SIN('Standard Settings'!$F28+EchelleFPAparam!$M$3+EchelleFPAparam!$H$3*EchelleFPAparam!$B$6*COS(EchelleFPAparam!$AC$3)-(AS33-1024)*SIN(EchelleFPAparam!$AC$3)*EchelleFPAparam!$C$3/EchelleFPAparam!$E$3))</f>
        <v>5022.6724441878996</v>
      </c>
      <c r="DL33" s="26">
        <f>(EchelleFPAparam!$S$3/($U33+E$53)*COS((AT33-EchelleFPAparam!$AE29)*EchelleFPAparam!$C$3/EchelleFPAparam!$E$3))*(SIN('Standard Settings'!$F28)+SIN('Standard Settings'!$F28+EchelleFPAparam!$M$3+EchelleFPAparam!$H$3*EchelleFPAparam!$B$6*COS(EchelleFPAparam!$AC$3)-(AT33-1024)*SIN(EchelleFPAparam!$AC$3)*EchelleFPAparam!$C$3/EchelleFPAparam!$E$3))</f>
        <v>4604.3246681196197</v>
      </c>
      <c r="DM33" s="26">
        <f>(EchelleFPAparam!$S$3/($U33+F$53)*COS((AU33-EchelleFPAparam!$AE29)*EchelleFPAparam!$C$3/EchelleFPAparam!$E$3))*(SIN('Standard Settings'!$F28)+SIN('Standard Settings'!$F28+EchelleFPAparam!$M$3+EchelleFPAparam!$H$3*EchelleFPAparam!$B$6*COS(EchelleFPAparam!$AC$3)-(AU33-1024)*SIN(EchelleFPAparam!$AC$3)*EchelleFPAparam!$C$3/EchelleFPAparam!$E$3))</f>
        <v>4250.2360445881222</v>
      </c>
      <c r="DN33" s="26">
        <f>(EchelleFPAparam!$S$3/($U33+G$53)*COS((AV33-EchelleFPAparam!$AE29)*EchelleFPAparam!$C$3/EchelleFPAparam!$E$3))*(SIN('Standard Settings'!$F28)+SIN('Standard Settings'!$F28+EchelleFPAparam!$M$3+EchelleFPAparam!$H$3*EchelleFPAparam!$B$6*COS(EchelleFPAparam!$AC$3)-(AV33-1024)*SIN(EchelleFPAparam!$AC$3)*EchelleFPAparam!$C$3/EchelleFPAparam!$E$3))</f>
        <v>3946.6724650111</v>
      </c>
      <c r="DO33" s="26">
        <f>(EchelleFPAparam!$S$3/($U33+H$53)*COS((AW33-EchelleFPAparam!$AE29)*EchelleFPAparam!$C$3/EchelleFPAparam!$E$3))*(SIN('Standard Settings'!$F28)+SIN('Standard Settings'!$F28+EchelleFPAparam!$M$3+EchelleFPAparam!$H$3*EchelleFPAparam!$B$6*COS(EchelleFPAparam!$AC$3)-(AW33-1024)*SIN(EchelleFPAparam!$AC$3)*EchelleFPAparam!$C$3/EchelleFPAparam!$E$3))</f>
        <v>3683.5488197710724</v>
      </c>
      <c r="DP33" s="26">
        <f>(EchelleFPAparam!$S$3/($U33+I$53)*COS((AX33-EchelleFPAparam!$AE29)*EchelleFPAparam!$C$3/EchelleFPAparam!$E$3))*(SIN('Standard Settings'!$F28)+SIN('Standard Settings'!$F28+EchelleFPAparam!$M$3+EchelleFPAparam!$H$3*EchelleFPAparam!$B$6*COS(EchelleFPAparam!$AC$3)-(AX33-1024)*SIN(EchelleFPAparam!$AC$3)*EchelleFPAparam!$C$3/EchelleFPAparam!$E$3))</f>
        <v>3453.2939192636954</v>
      </c>
      <c r="DQ33" s="26">
        <f>(EchelleFPAparam!$S$3/($U33+J$53)*COS((AY33-EchelleFPAparam!$AE29)*EchelleFPAparam!$C$3/EchelleFPAparam!$E$3))*(SIN('Standard Settings'!$F28)+SIN('Standard Settings'!$F28+EchelleFPAparam!$M$3+EchelleFPAparam!$H$3*EchelleFPAparam!$B$6*COS(EchelleFPAparam!$AC$3)-(AY33-1024)*SIN(EchelleFPAparam!$AC$3)*EchelleFPAparam!$C$3/EchelleFPAparam!$E$3))</f>
        <v>3249.5286979343714</v>
      </c>
      <c r="DR33" s="26">
        <f>(EchelleFPAparam!$S$3/($U33+K$53)*COS((AZ33-EchelleFPAparam!$AE29)*EchelleFPAparam!$C$3/EchelleFPAparam!$E$3))*(SIN('Standard Settings'!$F28)+SIN('Standard Settings'!$F28+EchelleFPAparam!$M$3+EchelleFPAparam!$H$3*EchelleFPAparam!$B$6*COS(EchelleFPAparam!$AC$3)-(AZ33-1024)*SIN(EchelleFPAparam!$AC$3)*EchelleFPAparam!$C$3/EchelleFPAparam!$E$3))</f>
        <v>3068.999325826906</v>
      </c>
      <c r="DS33" s="26">
        <f>(EchelleFPAparam!$S$3/($U33+B$53)*COS((AQ33-EchelleFPAparam!$AE29)*EchelleFPAparam!$C$3/EchelleFPAparam!$E$3))*(SIN('Standard Settings'!$F28)+SIN('Standard Settings'!$F28+EchelleFPAparam!$M$3+EchelleFPAparam!$I$3*EchelleFPAparam!$B$6*COS(EchelleFPAparam!$AC$3)-(AQ33-1024)*SIN(EchelleFPAparam!$AC$3)*EchelleFPAparam!$C$3/EchelleFPAparam!$E$3))</f>
        <v>6181.0776808664405</v>
      </c>
      <c r="DT33" s="26">
        <f>(EchelleFPAparam!$S$3/($U33+C$53)*COS((AR33-EchelleFPAparam!$AE29)*EchelleFPAparam!$C$3/EchelleFPAparam!$E$3))*(SIN('Standard Settings'!$F28)+SIN('Standard Settings'!$F28+EchelleFPAparam!$M$3+EchelleFPAparam!$I$3*EchelleFPAparam!$B$6*COS(EchelleFPAparam!$AC$3)-(AR33-1024)*SIN(EchelleFPAparam!$AC$3)*EchelleFPAparam!$C$3/EchelleFPAparam!$E$3))</f>
        <v>5563.2540305000966</v>
      </c>
      <c r="DU33" s="26">
        <f>(EchelleFPAparam!$S$3/($U33+D$53)*COS((AS33-EchelleFPAparam!$AE29)*EchelleFPAparam!$C$3/EchelleFPAparam!$E$3))*(SIN('Standard Settings'!$F28)+SIN('Standard Settings'!$F28+EchelleFPAparam!$M$3+EchelleFPAparam!$I$3*EchelleFPAparam!$B$6*COS(EchelleFPAparam!$AC$3)-(AS33-1024)*SIN(EchelleFPAparam!$AC$3)*EchelleFPAparam!$C$3/EchelleFPAparam!$E$3))</f>
        <v>5057.9095297670929</v>
      </c>
      <c r="DV33" s="26">
        <f>(EchelleFPAparam!$S$3/($U33+E$53)*COS((AT33-EchelleFPAparam!$AE29)*EchelleFPAparam!$C$3/EchelleFPAparam!$E$3))*(SIN('Standard Settings'!$F28)+SIN('Standard Settings'!$F28+EchelleFPAparam!$M$3+EchelleFPAparam!$I$3*EchelleFPAparam!$B$6*COS(EchelleFPAparam!$AC$3)-(AT33-1024)*SIN(EchelleFPAparam!$AC$3)*EchelleFPAparam!$C$3/EchelleFPAparam!$E$3))</f>
        <v>4636.6195298902576</v>
      </c>
      <c r="DW33" s="26">
        <f>(EchelleFPAparam!$S$3/($U33+F$53)*COS((AU33-EchelleFPAparam!$AE29)*EchelleFPAparam!$C$3/EchelleFPAparam!$E$3))*(SIN('Standard Settings'!$F28)+SIN('Standard Settings'!$F28+EchelleFPAparam!$M$3+EchelleFPAparam!$I$3*EchelleFPAparam!$B$6*COS(EchelleFPAparam!$AC$3)-(AU33-1024)*SIN(EchelleFPAparam!$AC$3)*EchelleFPAparam!$C$3/EchelleFPAparam!$E$3))</f>
        <v>4280.0417334853882</v>
      </c>
      <c r="DX33" s="26">
        <f>(EchelleFPAparam!$S$3/($U33+G$53)*COS((AV33-EchelleFPAparam!$AE29)*EchelleFPAparam!$C$3/EchelleFPAparam!$E$3))*(SIN('Standard Settings'!$F28)+SIN('Standard Settings'!$F28+EchelleFPAparam!$M$3+EchelleFPAparam!$I$3*EchelleFPAparam!$B$6*COS(EchelleFPAparam!$AC$3)-(AV33-1024)*SIN(EchelleFPAparam!$AC$3)*EchelleFPAparam!$C$3/EchelleFPAparam!$E$3))</f>
        <v>3974.3449609912345</v>
      </c>
      <c r="DY33" s="26">
        <f>(EchelleFPAparam!$S$3/($U33+H$53)*COS((AW33-EchelleFPAparam!$AE29)*EchelleFPAparam!$C$3/EchelleFPAparam!$E$3))*(SIN('Standard Settings'!$F28)+SIN('Standard Settings'!$F28+EchelleFPAparam!$M$3+EchelleFPAparam!$I$3*EchelleFPAparam!$B$6*COS(EchelleFPAparam!$AC$3)-(AW33-1024)*SIN(EchelleFPAparam!$AC$3)*EchelleFPAparam!$C$3/EchelleFPAparam!$E$3))</f>
        <v>3709.3728230442002</v>
      </c>
      <c r="DZ33" s="26">
        <f>(EchelleFPAparam!$S$3/($U33+I$53)*COS((AX33-EchelleFPAparam!$AE29)*EchelleFPAparam!$C$3/EchelleFPAparam!$E$3))*(SIN('Standard Settings'!$F28)+SIN('Standard Settings'!$F28+EchelleFPAparam!$M$3+EchelleFPAparam!$I$3*EchelleFPAparam!$B$6*COS(EchelleFPAparam!$AC$3)-(AX33-1024)*SIN(EchelleFPAparam!$AC$3)*EchelleFPAparam!$C$3/EchelleFPAparam!$E$3))</f>
        <v>3477.5007581950385</v>
      </c>
      <c r="EA33" s="26">
        <f>(EchelleFPAparam!$S$3/($U33+J$53)*COS((AY33-EchelleFPAparam!$AE29)*EchelleFPAparam!$C$3/EchelleFPAparam!$E$3))*(SIN('Standard Settings'!$F28)+SIN('Standard Settings'!$F28+EchelleFPAparam!$M$3+EchelleFPAparam!$I$3*EchelleFPAparam!$B$6*COS(EchelleFPAparam!$AC$3)-(AY33-1024)*SIN(EchelleFPAparam!$AC$3)*EchelleFPAparam!$C$3/EchelleFPAparam!$E$3))</f>
        <v>3272.335242811645</v>
      </c>
      <c r="EB33" s="26">
        <f>(EchelleFPAparam!$S$3/($U33+K$53)*COS((AZ33-EchelleFPAparam!$AE29)*EchelleFPAparam!$C$3/EchelleFPAparam!$E$3))*(SIN('Standard Settings'!$F28)+SIN('Standard Settings'!$F28+EchelleFPAparam!$M$3+EchelleFPAparam!$I$3*EchelleFPAparam!$B$6*COS(EchelleFPAparam!$AC$3)-(AZ33-1024)*SIN(EchelleFPAparam!$AC$3)*EchelleFPAparam!$C$3/EchelleFPAparam!$E$3))</f>
        <v>3090.5388404332202</v>
      </c>
      <c r="EC33" s="26">
        <f>(EchelleFPAparam!$S$3/($U33+B$53)*COS((BA33-EchelleFPAparam!$AE29)*EchelleFPAparam!$C$3/EchelleFPAparam!$E$3))*(SIN('Standard Settings'!$F28)+SIN('Standard Settings'!$F28+EchelleFPAparam!$M$3+EchelleFPAparam!$J$3*EchelleFPAparam!$B$6*COS(EchelleFPAparam!$AC$3)-(BA33-1024)*SIN(EchelleFPAparam!$AC$3)*EchelleFPAparam!$C$3/EchelleFPAparam!$E$3))</f>
        <v>6184.1262463005887</v>
      </c>
      <c r="ED33" s="26">
        <f>(EchelleFPAparam!$S$3/($U33+C$53)*COS((BB33-EchelleFPAparam!$AE29)*EchelleFPAparam!$C$3/EchelleFPAparam!$E$3))*(SIN('Standard Settings'!$F28)+SIN('Standard Settings'!$F28+EchelleFPAparam!$M$3+EchelleFPAparam!$J$3*EchelleFPAparam!$B$6*COS(EchelleFPAparam!$AC$3)-(BB33-1024)*SIN(EchelleFPAparam!$AC$3)*EchelleFPAparam!$C$3/EchelleFPAparam!$E$3))</f>
        <v>5566.014555828413</v>
      </c>
      <c r="EE33" s="26">
        <f>(EchelleFPAparam!$S$3/($U33+D$53)*COS((BC33-EchelleFPAparam!$AE29)*EchelleFPAparam!$C$3/EchelleFPAparam!$E$3))*(SIN('Standard Settings'!$F28)+SIN('Standard Settings'!$F28+EchelleFPAparam!$M$3+EchelleFPAparam!$J$3*EchelleFPAparam!$B$6*COS(EchelleFPAparam!$AC$3)-(BC33-1024)*SIN(EchelleFPAparam!$AC$3)*EchelleFPAparam!$C$3/EchelleFPAparam!$E$3))</f>
        <v>5060.4136138117947</v>
      </c>
      <c r="EF33" s="26">
        <f>(EchelleFPAparam!$S$3/($U33+E$53)*COS((BD33-EchelleFPAparam!$AE29)*EchelleFPAparam!$C$3/EchelleFPAparam!$E$3))*(SIN('Standard Settings'!$F28)+SIN('Standard Settings'!$F28+EchelleFPAparam!$M$3+EchelleFPAparam!$J$3*EchelleFPAparam!$B$6*COS(EchelleFPAparam!$AC$3)-(BD33-1024)*SIN(EchelleFPAparam!$AC$3)*EchelleFPAparam!$C$3/EchelleFPAparam!$E$3))</f>
        <v>4638.9087612255407</v>
      </c>
      <c r="EG33" s="26">
        <f>(EchelleFPAparam!$S$3/($U33+F$53)*COS((BE33-EchelleFPAparam!$AE29)*EchelleFPAparam!$C$3/EchelleFPAparam!$E$3))*(SIN('Standard Settings'!$F28)+SIN('Standard Settings'!$F28+EchelleFPAparam!$M$3+EchelleFPAparam!$J$3*EchelleFPAparam!$B$6*COS(EchelleFPAparam!$AC$3)-(BE33-1024)*SIN(EchelleFPAparam!$AC$3)*EchelleFPAparam!$C$3/EchelleFPAparam!$E$3))</f>
        <v>4282.1540703574565</v>
      </c>
      <c r="EH33" s="26">
        <f>(EchelleFPAparam!$S$3/($U33+G$53)*COS((BF33-EchelleFPAparam!$AE29)*EchelleFPAparam!$C$3/EchelleFPAparam!$E$3))*(SIN('Standard Settings'!$F28)+SIN('Standard Settings'!$F28+EchelleFPAparam!$M$3+EchelleFPAparam!$J$3*EchelleFPAparam!$B$6*COS(EchelleFPAparam!$AC$3)-(BF33-1024)*SIN(EchelleFPAparam!$AC$3)*EchelleFPAparam!$C$3/EchelleFPAparam!$E$3))</f>
        <v>3976.3029256008535</v>
      </c>
      <c r="EI33" s="26">
        <f>(EchelleFPAparam!$S$3/($U33+H$53)*COS((BG33-EchelleFPAparam!$AE29)*EchelleFPAparam!$C$3/EchelleFPAparam!$E$3))*(SIN('Standard Settings'!$F28)+SIN('Standard Settings'!$F28+EchelleFPAparam!$M$3+EchelleFPAparam!$J$3*EchelleFPAparam!$B$6*COS(EchelleFPAparam!$AC$3)-(BG33-1024)*SIN(EchelleFPAparam!$AC$3)*EchelleFPAparam!$C$3/EchelleFPAparam!$E$3))</f>
        <v>3711.1968339139535</v>
      </c>
      <c r="EJ33" s="26">
        <f>(EchelleFPAparam!$S$3/($U33+I$53)*COS((BH33-EchelleFPAparam!$AE29)*EchelleFPAparam!$C$3/EchelleFPAparam!$E$3))*(SIN('Standard Settings'!$F28)+SIN('Standard Settings'!$F28+EchelleFPAparam!$M$3+EchelleFPAparam!$J$3*EchelleFPAparam!$B$6*COS(EchelleFPAparam!$AC$3)-(BH33-1024)*SIN(EchelleFPAparam!$AC$3)*EchelleFPAparam!$C$3/EchelleFPAparam!$E$3))</f>
        <v>3479.2067534175885</v>
      </c>
      <c r="EK33" s="26">
        <f>(EchelleFPAparam!$S$3/($U33+J$53)*COS((BI33-EchelleFPAparam!$AE29)*EchelleFPAparam!$C$3/EchelleFPAparam!$E$3))*(SIN('Standard Settings'!$F28)+SIN('Standard Settings'!$F28+EchelleFPAparam!$M$3+EchelleFPAparam!$J$3*EchelleFPAparam!$B$6*COS(EchelleFPAparam!$AC$3)-(BI33-1024)*SIN(EchelleFPAparam!$AC$3)*EchelleFPAparam!$C$3/EchelleFPAparam!$E$3))</f>
        <v>3273.9491892179585</v>
      </c>
      <c r="EL33" s="26">
        <f>(EchelleFPAparam!$S$3/($U33+K$53)*COS((BJ33-EchelleFPAparam!$AE29)*EchelleFPAparam!$C$3/EchelleFPAparam!$E$3))*(SIN('Standard Settings'!$F28)+SIN('Standard Settings'!$F28+EchelleFPAparam!$M$3+EchelleFPAparam!$J$3*EchelleFPAparam!$B$6*COS(EchelleFPAparam!$AC$3)-(BJ33-1024)*SIN(EchelleFPAparam!$AC$3)*EchelleFPAparam!$C$3/EchelleFPAparam!$E$3))</f>
        <v>3092.0631231502944</v>
      </c>
      <c r="EM33" s="26">
        <f>(EchelleFPAparam!$S$3/($U33+B$53)*COS((BA33-EchelleFPAparam!$AE29)*EchelleFPAparam!$C$3/EchelleFPAparam!$E$3))*(SIN('Standard Settings'!$F28)+SIN('Standard Settings'!$F28+EchelleFPAparam!$M$3+EchelleFPAparam!$K$3*EchelleFPAparam!$B$6*COS(EchelleFPAparam!$AC$3)-(BA33-1024)*SIN(EchelleFPAparam!$AC$3)*EchelleFPAparam!$C$3/EchelleFPAparam!$E$3))</f>
        <v>6225.2192787778658</v>
      </c>
      <c r="EN33" s="26">
        <f>(EchelleFPAparam!$S$3/($U33+C$53)*COS((BB33-EchelleFPAparam!$AE29)*EchelleFPAparam!$C$3/EchelleFPAparam!$E$3))*(SIN('Standard Settings'!$F28)+SIN('Standard Settings'!$F28+EchelleFPAparam!$M$3+EchelleFPAparam!$K$3*EchelleFPAparam!$B$6*COS(EchelleFPAparam!$AC$3)-(BB33-1024)*SIN(EchelleFPAparam!$AC$3)*EchelleFPAparam!$C$3/EchelleFPAparam!$E$3))</f>
        <v>5602.9948123886825</v>
      </c>
      <c r="EO33" s="26">
        <f>(EchelleFPAparam!$S$3/($U33+D$53)*COS((BC33-EchelleFPAparam!$AE29)*EchelleFPAparam!$C$3/EchelleFPAparam!$E$3))*(SIN('Standard Settings'!$F28)+SIN('Standard Settings'!$F28+EchelleFPAparam!$M$3+EchelleFPAparam!$K$3*EchelleFPAparam!$B$6*COS(EchelleFPAparam!$AC$3)-(BC33-1024)*SIN(EchelleFPAparam!$AC$3)*EchelleFPAparam!$C$3/EchelleFPAparam!$E$3))</f>
        <v>5094.0252541353566</v>
      </c>
      <c r="EP33" s="26">
        <f>(EchelleFPAparam!$S$3/($U33+E$53)*COS((BD33-EchelleFPAparam!$AE29)*EchelleFPAparam!$C$3/EchelleFPAparam!$E$3))*(SIN('Standard Settings'!$F28)+SIN('Standard Settings'!$F28+EchelleFPAparam!$M$3+EchelleFPAparam!$K$3*EchelleFPAparam!$B$6*COS(EchelleFPAparam!$AC$3)-(BD33-1024)*SIN(EchelleFPAparam!$AC$3)*EchelleFPAparam!$C$3/EchelleFPAparam!$E$3))</f>
        <v>4669.713574538363</v>
      </c>
      <c r="EQ33" s="26">
        <f>(EchelleFPAparam!$S$3/($U33+F$53)*COS((BE33-EchelleFPAparam!$AE29)*EchelleFPAparam!$C$3/EchelleFPAparam!$E$3))*(SIN('Standard Settings'!$F28)+SIN('Standard Settings'!$F28+EchelleFPAparam!$M$3+EchelleFPAparam!$K$3*EchelleFPAparam!$B$6*COS(EchelleFPAparam!$AC$3)-(BE33-1024)*SIN(EchelleFPAparam!$AC$3)*EchelleFPAparam!$C$3/EchelleFPAparam!$E$3))</f>
        <v>4310.5840920210167</v>
      </c>
      <c r="ER33" s="26">
        <f>(EchelleFPAparam!$S$3/($U33+G$53)*COS((BF33-EchelleFPAparam!$AE29)*EchelleFPAparam!$C$3/EchelleFPAparam!$E$3))*(SIN('Standard Settings'!$F28)+SIN('Standard Settings'!$F28+EchelleFPAparam!$M$3+EchelleFPAparam!$K$3*EchelleFPAparam!$B$6*COS(EchelleFPAparam!$AC$3)-(BF33-1024)*SIN(EchelleFPAparam!$AC$3)*EchelleFPAparam!$C$3/EchelleFPAparam!$E$3))</f>
        <v>4002.6978806622556</v>
      </c>
      <c r="ES33" s="26">
        <f>(EchelleFPAparam!$S$3/($U33+H$53)*COS((BG33-EchelleFPAparam!$AE29)*EchelleFPAparam!$C$3/EchelleFPAparam!$E$3))*(SIN('Standard Settings'!$F28)+SIN('Standard Settings'!$F28+EchelleFPAparam!$M$3+EchelleFPAparam!$K$3*EchelleFPAparam!$B$6*COS(EchelleFPAparam!$AC$3)-(BG33-1024)*SIN(EchelleFPAparam!$AC$3)*EchelleFPAparam!$C$3/EchelleFPAparam!$E$3))</f>
        <v>3735.8284268312527</v>
      </c>
      <c r="ET33" s="26">
        <f>(EchelleFPAparam!$S$3/($U33+I$53)*COS((BH33-EchelleFPAparam!$AE29)*EchelleFPAparam!$C$3/EchelleFPAparam!$E$3))*(SIN('Standard Settings'!$F28)+SIN('Standard Settings'!$F28+EchelleFPAparam!$M$3+EchelleFPAparam!$K$3*EchelleFPAparam!$B$6*COS(EchelleFPAparam!$AC$3)-(BH33-1024)*SIN(EchelleFPAparam!$AC$3)*EchelleFPAparam!$C$3/EchelleFPAparam!$E$3))</f>
        <v>3502.2956056075986</v>
      </c>
      <c r="EU33" s="26">
        <f>(EchelleFPAparam!$S$3/($U33+J$53)*COS((BI33-EchelleFPAparam!$AE29)*EchelleFPAparam!$C$3/EchelleFPAparam!$E$3))*(SIN('Standard Settings'!$F28)+SIN('Standard Settings'!$F28+EchelleFPAparam!$M$3+EchelleFPAparam!$K$3*EchelleFPAparam!$B$6*COS(EchelleFPAparam!$AC$3)-(BI33-1024)*SIN(EchelleFPAparam!$AC$3)*EchelleFPAparam!$C$3/EchelleFPAparam!$E$3))</f>
        <v>3295.7043240588705</v>
      </c>
      <c r="EV33" s="26">
        <f>(EchelleFPAparam!$S$3/($U33+K$53)*COS((BJ33-EchelleFPAparam!$AE29)*EchelleFPAparam!$C$3/EchelleFPAparam!$E$3))*(SIN('Standard Settings'!$F28)+SIN('Standard Settings'!$F28+EchelleFPAparam!$M$3+EchelleFPAparam!$K$3*EchelleFPAparam!$B$6*COS(EchelleFPAparam!$AC$3)-(BJ33-1024)*SIN(EchelleFPAparam!$AC$3)*EchelleFPAparam!$C$3/EchelleFPAparam!$E$3))</f>
        <v>3112.6096393889329</v>
      </c>
      <c r="EW33" s="60">
        <f t="shared" si="40"/>
        <v>3426.2502879104336</v>
      </c>
      <c r="EX33" s="60">
        <f t="shared" si="41"/>
        <v>5602.9948123886825</v>
      </c>
      <c r="EY33" s="90">
        <v>0</v>
      </c>
      <c r="EZ33" s="90">
        <v>0</v>
      </c>
      <c r="FA33" s="95">
        <v>1000</v>
      </c>
      <c r="FB33" s="95">
        <v>1000</v>
      </c>
      <c r="FC33" s="95">
        <v>1000</v>
      </c>
      <c r="FD33" s="50">
        <v>2000</v>
      </c>
      <c r="FE33" s="50">
        <v>2000</v>
      </c>
      <c r="FF33" s="50">
        <v>5000</v>
      </c>
      <c r="FG33" s="50">
        <v>1000</v>
      </c>
      <c r="FH33" s="95">
        <f t="shared" si="27"/>
        <v>250</v>
      </c>
      <c r="FI33" s="95">
        <f t="shared" si="28"/>
        <v>250</v>
      </c>
      <c r="FJ33" s="50">
        <f t="shared" si="29"/>
        <v>500</v>
      </c>
      <c r="FK33" s="50">
        <f t="shared" si="30"/>
        <v>500</v>
      </c>
      <c r="FL33" s="50">
        <f t="shared" si="31"/>
        <v>1250</v>
      </c>
      <c r="FM33" s="50">
        <f t="shared" si="32"/>
        <v>250</v>
      </c>
      <c r="FN33" s="50">
        <v>500</v>
      </c>
      <c r="FO33" s="91">
        <f>1/(F33*EchelleFPAparam!$Q$3)</f>
        <v>-2612.5100901848805</v>
      </c>
      <c r="FP33" s="91">
        <f t="shared" si="23"/>
        <v>-38.021319818856888</v>
      </c>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c r="IX33" s="50"/>
      <c r="IY33" s="50"/>
      <c r="IZ33" s="50"/>
      <c r="JA33" s="50"/>
      <c r="JB33" s="50"/>
      <c r="JC33" s="50"/>
      <c r="JD33" s="50"/>
      <c r="JE33" s="50"/>
      <c r="JF33" s="50"/>
      <c r="JG33" s="50"/>
      <c r="JH33" s="50"/>
      <c r="JI33" s="50"/>
      <c r="JJ33" s="50"/>
      <c r="JK33" s="50"/>
      <c r="JL33" s="50"/>
      <c r="JM33" s="50"/>
      <c r="JN33" s="50"/>
      <c r="JO33" s="50"/>
      <c r="JP33" s="50"/>
      <c r="JQ33" s="50"/>
      <c r="JR33" s="50"/>
      <c r="JS33" s="50"/>
      <c r="JT33" s="50"/>
      <c r="JU33" s="50"/>
      <c r="JV33" s="50"/>
      <c r="JW33" s="52">
        <f t="shared" si="24"/>
        <v>2761.2633422670169</v>
      </c>
      <c r="JX33" s="27">
        <f t="shared" si="25"/>
        <v>293070.86559802061</v>
      </c>
      <c r="JY33" s="108">
        <f>JW33*EchelleFPAparam!$Q$3</f>
        <v>-2.6301033335093333E-2</v>
      </c>
    </row>
    <row r="34" spans="1:285" x14ac:dyDescent="0.2">
      <c r="A34" s="53">
        <f t="shared" si="35"/>
        <v>28</v>
      </c>
      <c r="B34" s="97">
        <f t="shared" si="0"/>
        <v>4210.4855329850125</v>
      </c>
      <c r="C34" s="27" t="str">
        <f>'Standard Settings'!B29</f>
        <v>M/8/9</v>
      </c>
      <c r="D34" s="27">
        <f>'Standard Settings'!H29</f>
        <v>13</v>
      </c>
      <c r="E34" s="19">
        <f t="shared" si="1"/>
        <v>1.5137181014288181E-2</v>
      </c>
      <c r="F34" s="18">
        <f>((EchelleFPAparam!$S$3/('crmcfgWLEN.txt'!$U34+F$53))*(SIN('Standard Settings'!$F29+0.0005)+SIN('Standard Settings'!$F29+0.0005+EchelleFPAparam!$M$3))-(EchelleFPAparam!$S$3/('crmcfgWLEN.txt'!$U34+F$53))*(SIN('Standard Settings'!$F29-0.0005)+SIN('Standard Settings'!$F29-0.0005+EchelleFPAparam!$M$3)))*1000*EchelleFPAparam!$O$3/180</f>
        <v>41.907734438994453</v>
      </c>
      <c r="G34" s="20" t="str">
        <f>'Standard Settings'!C29</f>
        <v>M</v>
      </c>
      <c r="H34" s="46"/>
      <c r="I34" s="59" t="s">
        <v>362</v>
      </c>
      <c r="J34" s="57"/>
      <c r="K34" s="27" t="str">
        <f>'Standard Settings'!$D29</f>
        <v>LM</v>
      </c>
      <c r="L34" s="46"/>
      <c r="M34" s="12">
        <v>0</v>
      </c>
      <c r="N34" s="12">
        <v>0</v>
      </c>
      <c r="O34" s="47" t="s">
        <v>385</v>
      </c>
      <c r="P34" s="47" t="s">
        <v>385</v>
      </c>
      <c r="Q34" s="27">
        <f>'Standard Settings'!$E29</f>
        <v>61.908450000000002</v>
      </c>
      <c r="R34" s="107">
        <f>($Q34-EchelleFPAparam!$R$3)/EchelleFPAparam!$Q$3</f>
        <v>891858.26771653583</v>
      </c>
      <c r="S34" s="21">
        <f>'Standard Settings'!$G29</f>
        <v>10</v>
      </c>
      <c r="T34" s="21">
        <f>'Standard Settings'!$I29</f>
        <v>16</v>
      </c>
      <c r="U34" s="22">
        <f t="shared" si="2"/>
        <v>9</v>
      </c>
      <c r="V34" s="22">
        <f t="shared" si="26"/>
        <v>18</v>
      </c>
      <c r="W34" s="23">
        <f>(EchelleFPAparam!$S$3/('crmcfgWLEN.txt'!$U34+B$53))*(SIN('Standard Settings'!$F29)+SIN('Standard Settings'!$F29+EchelleFPAparam!$M$3))</f>
        <v>6081.8124365339063</v>
      </c>
      <c r="X34" s="23">
        <f>(EchelleFPAparam!$S$3/('crmcfgWLEN.txt'!$U34+C$53))*(SIN('Standard Settings'!$F29)+SIN('Standard Settings'!$F29+EchelleFPAparam!$M$3))</f>
        <v>5473.6311928805162</v>
      </c>
      <c r="Y34" s="23">
        <f>(EchelleFPAparam!$S$3/('crmcfgWLEN.txt'!$U34+D$53))*(SIN('Standard Settings'!$F29)+SIN('Standard Settings'!$F29+EchelleFPAparam!$M$3))</f>
        <v>4976.0283571641057</v>
      </c>
      <c r="Z34" s="23">
        <f>(EchelleFPAparam!$S$3/('crmcfgWLEN.txt'!$U34+E$53))*(SIN('Standard Settings'!$F29)+SIN('Standard Settings'!$F29+EchelleFPAparam!$M$3))</f>
        <v>4561.3593274004297</v>
      </c>
      <c r="AA34" s="23">
        <f>(EchelleFPAparam!$S$3/('crmcfgWLEN.txt'!$U34+F$53))*(SIN('Standard Settings'!$F29)+SIN('Standard Settings'!$F29+EchelleFPAparam!$M$3))</f>
        <v>4210.4855329850125</v>
      </c>
      <c r="AB34" s="23">
        <f>(EchelleFPAparam!$S$3/('crmcfgWLEN.txt'!$U34+G$53))*(SIN('Standard Settings'!$F29)+SIN('Standard Settings'!$F29+EchelleFPAparam!$M$3))</f>
        <v>3909.7365663432251</v>
      </c>
      <c r="AC34" s="23">
        <f>(EchelleFPAparam!$S$3/('crmcfgWLEN.txt'!$U34+H$53))*(SIN('Standard Settings'!$F29)+SIN('Standard Settings'!$F29+EchelleFPAparam!$M$3))</f>
        <v>3649.0874619203432</v>
      </c>
      <c r="AD34" s="23">
        <f>(EchelleFPAparam!$S$3/('crmcfgWLEN.txt'!$U34+I$53))*(SIN('Standard Settings'!$F29)+SIN('Standard Settings'!$F29+EchelleFPAparam!$M$3))</f>
        <v>3421.0194955503221</v>
      </c>
      <c r="AE34" s="23">
        <f>(EchelleFPAparam!$S$3/('crmcfgWLEN.txt'!$U34+J$53))*(SIN('Standard Settings'!$F29)+SIN('Standard Settings'!$F29+EchelleFPAparam!$M$3))</f>
        <v>3219.7830546355972</v>
      </c>
      <c r="AF34" s="23">
        <f>(EchelleFPAparam!$S$3/('crmcfgWLEN.txt'!$U34+K$53))*(SIN('Standard Settings'!$F29)+SIN('Standard Settings'!$F29+EchelleFPAparam!$M$3))</f>
        <v>3040.9062182669531</v>
      </c>
      <c r="AG34" s="115">
        <v>-100.1</v>
      </c>
      <c r="AH34" s="115">
        <v>115.1</v>
      </c>
      <c r="AI34" s="115">
        <v>580.1</v>
      </c>
      <c r="AJ34" s="115">
        <v>960.1</v>
      </c>
      <c r="AK34" s="115">
        <v>1280.0999999999999</v>
      </c>
      <c r="AL34" s="115">
        <v>1560.1</v>
      </c>
      <c r="AM34" s="115">
        <v>1800.1</v>
      </c>
      <c r="AN34" s="115">
        <v>2010.1</v>
      </c>
      <c r="AO34" s="115">
        <v>-100.1</v>
      </c>
      <c r="AP34" s="115">
        <v>-100.1</v>
      </c>
      <c r="AQ34" s="115">
        <v>-100.1</v>
      </c>
      <c r="AR34" s="115">
        <v>130.1</v>
      </c>
      <c r="AS34" s="115">
        <v>595.1</v>
      </c>
      <c r="AT34" s="115">
        <v>985.1</v>
      </c>
      <c r="AU34" s="115">
        <v>1310.0999999999999</v>
      </c>
      <c r="AV34" s="115">
        <v>1585.1</v>
      </c>
      <c r="AW34" s="115">
        <v>1825.1</v>
      </c>
      <c r="AX34" s="115">
        <v>2035.1</v>
      </c>
      <c r="AY34" s="115">
        <v>-100.1</v>
      </c>
      <c r="AZ34" s="115">
        <v>-100.1</v>
      </c>
      <c r="BA34" s="115">
        <v>-100.1</v>
      </c>
      <c r="BB34" s="115">
        <v>145.1</v>
      </c>
      <c r="BC34" s="115">
        <v>610.1</v>
      </c>
      <c r="BD34" s="115">
        <v>995.1</v>
      </c>
      <c r="BE34" s="115">
        <v>1330.1</v>
      </c>
      <c r="BF34" s="115">
        <v>1610.1</v>
      </c>
      <c r="BG34" s="115">
        <v>1850.1</v>
      </c>
      <c r="BH34" s="115">
        <v>2065.1</v>
      </c>
      <c r="BI34" s="115">
        <v>-100.1</v>
      </c>
      <c r="BJ34" s="115">
        <v>-100.1</v>
      </c>
      <c r="BK34" s="24">
        <f>EchelleFPAparam!$S$3/('crmcfgWLEN.txt'!$U34+B$53)*(SIN(EchelleFPAparam!$T$3-EchelleFPAparam!$M$3/2)+SIN('Standard Settings'!$F29+EchelleFPAparam!$M$3))</f>
        <v>6175.5764308567568</v>
      </c>
      <c r="BL34" s="24">
        <f>EchelleFPAparam!$S$3/('crmcfgWLEN.txt'!$U34+C$53)*(SIN(EchelleFPAparam!$T$3-EchelleFPAparam!$M$3/2)+SIN('Standard Settings'!$F29+EchelleFPAparam!$M$3))</f>
        <v>5558.0187877710814</v>
      </c>
      <c r="BM34" s="24">
        <f>EchelleFPAparam!$S$3/('crmcfgWLEN.txt'!$U34+D$53)*(SIN(EchelleFPAparam!$T$3-EchelleFPAparam!$M$3/2)+SIN('Standard Settings'!$F29+EchelleFPAparam!$M$3))</f>
        <v>5052.7443525191657</v>
      </c>
      <c r="BN34" s="24">
        <f>EchelleFPAparam!$S$3/('crmcfgWLEN.txt'!$U34+E$53)*(SIN(EchelleFPAparam!$T$3-EchelleFPAparam!$M$3/2)+SIN('Standard Settings'!$F29+EchelleFPAparam!$M$3))</f>
        <v>4631.6823231425678</v>
      </c>
      <c r="BO34" s="24">
        <f>EchelleFPAparam!$S$3/('crmcfgWLEN.txt'!$U34+F$53)*(SIN(EchelleFPAparam!$T$3-EchelleFPAparam!$M$3/2)+SIN('Standard Settings'!$F29+EchelleFPAparam!$M$3))</f>
        <v>4275.3990675162167</v>
      </c>
      <c r="BP34" s="24">
        <f>EchelleFPAparam!$S$3/('crmcfgWLEN.txt'!$U34+G$53)*(SIN(EchelleFPAparam!$T$3-EchelleFPAparam!$M$3/2)+SIN('Standard Settings'!$F29+EchelleFPAparam!$M$3))</f>
        <v>3970.0134198364867</v>
      </c>
      <c r="BQ34" s="24">
        <f>EchelleFPAparam!$S$3/('crmcfgWLEN.txt'!$U34+H$53)*(SIN(EchelleFPAparam!$T$3-EchelleFPAparam!$M$3/2)+SIN('Standard Settings'!$F29+EchelleFPAparam!$M$3))</f>
        <v>3705.3458585140538</v>
      </c>
      <c r="BR34" s="24">
        <f>EchelleFPAparam!$S$3/('crmcfgWLEN.txt'!$U34+I$53)*(SIN(EchelleFPAparam!$T$3-EchelleFPAparam!$M$3/2)+SIN('Standard Settings'!$F29+EchelleFPAparam!$M$3))</f>
        <v>3473.7617423569259</v>
      </c>
      <c r="BS34" s="24">
        <f>EchelleFPAparam!$S$3/('crmcfgWLEN.txt'!$U34+J$53)*(SIN(EchelleFPAparam!$T$3-EchelleFPAparam!$M$3/2)+SIN('Standard Settings'!$F29+EchelleFPAparam!$M$3))</f>
        <v>3269.4228163359303</v>
      </c>
      <c r="BT34" s="24">
        <f>EchelleFPAparam!$S$3/('crmcfgWLEN.txt'!$U34+K$53)*(SIN(EchelleFPAparam!$T$3-EchelleFPAparam!$M$3/2)+SIN('Standard Settings'!$F29+EchelleFPAparam!$M$3))</f>
        <v>3087.7882154283784</v>
      </c>
      <c r="BU34" s="25">
        <f t="shared" si="33"/>
        <v>5946.8513778620618</v>
      </c>
      <c r="BV34" s="25">
        <f t="shared" si="3"/>
        <v>5366.3629675031134</v>
      </c>
      <c r="BW34" s="25">
        <f t="shared" si="4"/>
        <v>4889.7525992120964</v>
      </c>
      <c r="BX34" s="25">
        <f t="shared" si="5"/>
        <v>4491.3283133503692</v>
      </c>
      <c r="BY34" s="25">
        <f t="shared" si="6"/>
        <v>4153.2448084443249</v>
      </c>
      <c r="BZ34" s="25">
        <f t="shared" si="7"/>
        <v>3862.7157598409062</v>
      </c>
      <c r="CA34" s="25">
        <f t="shared" si="8"/>
        <v>3610.3369903470266</v>
      </c>
      <c r="CB34" s="25">
        <f t="shared" si="9"/>
        <v>3389.0358462018789</v>
      </c>
      <c r="CC34" s="25">
        <f t="shared" si="10"/>
        <v>3193.3897275839317</v>
      </c>
      <c r="CD34" s="25">
        <f t="shared" si="11"/>
        <v>3019.1706995299701</v>
      </c>
      <c r="CE34" s="25">
        <f t="shared" si="34"/>
        <v>6422.5994880910275</v>
      </c>
      <c r="CF34" s="25">
        <f t="shared" si="12"/>
        <v>5763.8713354663059</v>
      </c>
      <c r="CG34" s="25">
        <f t="shared" si="13"/>
        <v>5226.9769163991368</v>
      </c>
      <c r="CH34" s="25">
        <f t="shared" si="14"/>
        <v>4781.0914303407153</v>
      </c>
      <c r="CI34" s="25">
        <f t="shared" si="15"/>
        <v>4404.9566150167084</v>
      </c>
      <c r="CJ34" s="25">
        <f t="shared" si="16"/>
        <v>4083.4423746889574</v>
      </c>
      <c r="CK34" s="25">
        <f t="shared" si="17"/>
        <v>3805.4903411765954</v>
      </c>
      <c r="CL34" s="25">
        <f t="shared" si="18"/>
        <v>3562.8325562635132</v>
      </c>
      <c r="CM34" s="25">
        <f t="shared" si="19"/>
        <v>3349.164836246563</v>
      </c>
      <c r="CN34" s="25">
        <f t="shared" si="20"/>
        <v>3159.5972436941547</v>
      </c>
      <c r="CO34" s="26">
        <f>(EchelleFPAparam!$S$3/($U34+B$53)*COS((AG34-EchelleFPAparam!$AE30)*EchelleFPAparam!$C$3/EchelleFPAparam!$E$3))*(SIN('Standard Settings'!$F29)+SIN('Standard Settings'!$F29+EchelleFPAparam!$M$3+(EchelleFPAparam!$F$3*EchelleFPAparam!$B$6)*COS(EchelleFPAparam!$AC$3)-(AG34-1024)*SIN(EchelleFPAparam!$AC$3)*EchelleFPAparam!$C$3/EchelleFPAparam!$E$3))</f>
        <v>6008.1047957996152</v>
      </c>
      <c r="CP34" s="26">
        <f>(EchelleFPAparam!$S$3/($U34+C$53)*COS((AH34-EchelleFPAparam!$AE30)*EchelleFPAparam!$C$3/EchelleFPAparam!$E$3))*(SIN('Standard Settings'!$F29)+SIN('Standard Settings'!$F29+EchelleFPAparam!$M$3+(EchelleFPAparam!$F$3*EchelleFPAparam!$B$6)*COS(EchelleFPAparam!$AC$3)-(AH34-1024)*SIN(EchelleFPAparam!$AC$3)*EchelleFPAparam!$C$3/EchelleFPAparam!$E$3))</f>
        <v>5407.5685965166913</v>
      </c>
      <c r="CQ34" s="26">
        <f>(EchelleFPAparam!$S$3/($U34+D$53)*COS((AI34-EchelleFPAparam!$AE30)*EchelleFPAparam!$C$3/EchelleFPAparam!$E$3))*(SIN('Standard Settings'!$F29)+SIN('Standard Settings'!$F29+EchelleFPAparam!$M$3+(EchelleFPAparam!$F$3*EchelleFPAparam!$B$6)*COS(EchelleFPAparam!$AC$3)-(AI34-1024)*SIN(EchelleFPAparam!$AC$3)*EchelleFPAparam!$C$3/EchelleFPAparam!$E$3))</f>
        <v>4916.4000351323639</v>
      </c>
      <c r="CR34" s="26">
        <f>(EchelleFPAparam!$S$3/($U34+E$53)*COS((AJ34-EchelleFPAparam!$AE30)*EchelleFPAparam!$C$3/EchelleFPAparam!$E$3))*(SIN('Standard Settings'!$F29)+SIN('Standard Settings'!$F29+EchelleFPAparam!$M$3+(EchelleFPAparam!$F$3*EchelleFPAparam!$B$6)*COS(EchelleFPAparam!$AC$3)-(AJ34-1024)*SIN(EchelleFPAparam!$AC$3)*EchelleFPAparam!$C$3/EchelleFPAparam!$E$3))</f>
        <v>4506.9185230165212</v>
      </c>
      <c r="CS34" s="26">
        <f>(EchelleFPAparam!$S$3/($U34+F$53)*COS((AK34-EchelleFPAparam!$AE30)*EchelleFPAparam!$C$3/EchelleFPAparam!$E$3))*(SIN('Standard Settings'!$F29)+SIN('Standard Settings'!$F29+EchelleFPAparam!$M$3+(EchelleFPAparam!$F$3*EchelleFPAparam!$B$6)*COS(EchelleFPAparam!$AC$3)-(AK34-1024)*SIN(EchelleFPAparam!$AC$3)*EchelleFPAparam!$C$3/EchelleFPAparam!$E$3))</f>
        <v>4160.3362692646251</v>
      </c>
      <c r="CT34" s="26">
        <f>(EchelleFPAparam!$S$3/($U34+G$53)*COS((AL34-EchelleFPAparam!$AE30)*EchelleFPAparam!$C$3/EchelleFPAparam!$E$3))*(SIN('Standard Settings'!$F29)+SIN('Standard Settings'!$F29+EchelleFPAparam!$M$3+(EchelleFPAparam!$F$3*EchelleFPAparam!$B$6)*COS(EchelleFPAparam!$AC$3)-(AL34-1024)*SIN(EchelleFPAparam!$AC$3)*EchelleFPAparam!$C$3/EchelleFPAparam!$E$3))</f>
        <v>3863.2077145567901</v>
      </c>
      <c r="CU34" s="26">
        <f>(EchelleFPAparam!$S$3/($U34+H$53)*COS((AM34-EchelleFPAparam!$AE30)*EchelleFPAparam!$C$3/EchelleFPAparam!$E$3))*(SIN('Standard Settings'!$F29)+SIN('Standard Settings'!$F29+EchelleFPAparam!$M$3+(EchelleFPAparam!$F$3*EchelleFPAparam!$B$6)*COS(EchelleFPAparam!$AC$3)-(AM34-1024)*SIN(EchelleFPAparam!$AC$3)*EchelleFPAparam!$C$3/EchelleFPAparam!$E$3))</f>
        <v>3605.6592922503169</v>
      </c>
      <c r="CV34" s="26">
        <f>(EchelleFPAparam!$S$3/($U34+I$53)*COS((AN34-EchelleFPAparam!$AE30)*EchelleFPAparam!$C$3/EchelleFPAparam!$E$3))*(SIN('Standard Settings'!$F29)+SIN('Standard Settings'!$F29+EchelleFPAparam!$M$3+(EchelleFPAparam!$F$3*EchelleFPAparam!$B$6)*COS(EchelleFPAparam!$AC$3)-(AN34-1024)*SIN(EchelleFPAparam!$AC$3)*EchelleFPAparam!$C$3/EchelleFPAparam!$E$3))</f>
        <v>3380.281922773177</v>
      </c>
      <c r="CW34" s="26">
        <f>(EchelleFPAparam!$S$3/($U34+J$53)*COS((AO34-EchelleFPAparam!$AE30)*EchelleFPAparam!$C$3/EchelleFPAparam!$E$3))*(SIN('Standard Settings'!$F29)+SIN('Standard Settings'!$F29+EchelleFPAparam!$M$3+(EchelleFPAparam!$F$3*EchelleFPAparam!$B$6)*COS(EchelleFPAparam!$AC$3)-(AO34-1024)*SIN(EchelleFPAparam!$AC$3)*EchelleFPAparam!$C$3/EchelleFPAparam!$E$3))</f>
        <v>3180.7613624821493</v>
      </c>
      <c r="CX34" s="26">
        <f>(EchelleFPAparam!$S$3/($U34+K$53)*COS((AP34-EchelleFPAparam!$AE30)*EchelleFPAparam!$C$3/EchelleFPAparam!$E$3))*(SIN('Standard Settings'!$F29)+SIN('Standard Settings'!$F29+EchelleFPAparam!$M$3+(EchelleFPAparam!$F$3*EchelleFPAparam!$B$6)*COS(EchelleFPAparam!$AC$3)-(AP34-1024)*SIN(EchelleFPAparam!$AC$3)*EchelleFPAparam!$C$3/EchelleFPAparam!$E$3))</f>
        <v>3004.0523978998076</v>
      </c>
      <c r="CY34" s="26">
        <f>(EchelleFPAparam!$S$3/($U34+B$53)*COS((AG34-EchelleFPAparam!$AE30)*EchelleFPAparam!$C$3/EchelleFPAparam!$E$3))*(SIN('Standard Settings'!$F29)+SIN('Standard Settings'!$F29+EchelleFPAparam!$M$3+EchelleFPAparam!$G$3*EchelleFPAparam!$B$6*COS(EchelleFPAparam!$AC$3)-(AG34-1024)*SIN(EchelleFPAparam!$AC$3)*EchelleFPAparam!$C$3/EchelleFPAparam!$E$3))</f>
        <v>6054.8344984100222</v>
      </c>
      <c r="CZ34" s="26">
        <f>(EchelleFPAparam!$S$3/($U34+C$53)*COS((AH34-EchelleFPAparam!$AE30)*EchelleFPAparam!$C$3/EchelleFPAparam!$E$3))*(SIN('Standard Settings'!$F29)+SIN('Standard Settings'!$F29+EchelleFPAparam!$M$3+EchelleFPAparam!$G$3*EchelleFPAparam!$B$6*COS(EchelleFPAparam!$AC$3)-(AH34-1024)*SIN(EchelleFPAparam!$AC$3)*EchelleFPAparam!$C$3/EchelleFPAparam!$E$3))</f>
        <v>5449.6226394227124</v>
      </c>
      <c r="DA34" s="26">
        <f>(EchelleFPAparam!$S$3/($U34+D$53)*COS((AI34-EchelleFPAparam!$AE30)*EchelleFPAparam!$C$3/EchelleFPAparam!$E$3))*(SIN('Standard Settings'!$F29)+SIN('Standard Settings'!$F29+EchelleFPAparam!$M$3+EchelleFPAparam!$G$3*EchelleFPAparam!$B$6*COS(EchelleFPAparam!$AC$3)-(AI34-1024)*SIN(EchelleFPAparam!$AC$3)*EchelleFPAparam!$C$3/EchelleFPAparam!$E$3))</f>
        <v>4954.6248422687986</v>
      </c>
      <c r="DB34" s="26">
        <f>(EchelleFPAparam!$S$3/($U34+E$53)*COS((AJ34-EchelleFPAparam!$AE30)*EchelleFPAparam!$C$3/EchelleFPAparam!$E$3))*(SIN('Standard Settings'!$F29)+SIN('Standard Settings'!$F29+EchelleFPAparam!$M$3+EchelleFPAparam!$G$3*EchelleFPAparam!$B$6*COS(EchelleFPAparam!$AC$3)-(AJ34-1024)*SIN(EchelleFPAparam!$AC$3)*EchelleFPAparam!$C$3/EchelleFPAparam!$E$3))</f>
        <v>4541.9525312704027</v>
      </c>
      <c r="DC34" s="26">
        <f>(EchelleFPAparam!$S$3/($U34+F$53)*COS((AK34-EchelleFPAparam!$AE30)*EchelleFPAparam!$C$3/EchelleFPAparam!$E$3))*(SIN('Standard Settings'!$F29)+SIN('Standard Settings'!$F29+EchelleFPAparam!$M$3+EchelleFPAparam!$G$3*EchelleFPAparam!$B$6*COS(EchelleFPAparam!$AC$3)-(AK34-1024)*SIN(EchelleFPAparam!$AC$3)*EchelleFPAparam!$C$3/EchelleFPAparam!$E$3))</f>
        <v>4192.6706439127829</v>
      </c>
      <c r="DD34" s="26">
        <f>(EchelleFPAparam!$S$3/($U34+G$53)*COS((AL34-EchelleFPAparam!$AE30)*EchelleFPAparam!$C$3/EchelleFPAparam!$E$3))*(SIN('Standard Settings'!$F29)+SIN('Standard Settings'!$F29+EchelleFPAparam!$M$3+EchelleFPAparam!$G$3*EchelleFPAparam!$B$6*COS(EchelleFPAparam!$AC$3)-(AL34-1024)*SIN(EchelleFPAparam!$AC$3)*EchelleFPAparam!$C$3/EchelleFPAparam!$E$3))</f>
        <v>3893.2283066596183</v>
      </c>
      <c r="DE34" s="26">
        <f>(EchelleFPAparam!$S$3/($U34+H$53)*COS((AM34-EchelleFPAparam!$AE30)*EchelleFPAparam!$C$3/EchelleFPAparam!$E$3))*(SIN('Standard Settings'!$F29)+SIN('Standard Settings'!$F29+EchelleFPAparam!$M$3+EchelleFPAparam!$G$3*EchelleFPAparam!$B$6*COS(EchelleFPAparam!$AC$3)-(AM34-1024)*SIN(EchelleFPAparam!$AC$3)*EchelleFPAparam!$C$3/EchelleFPAparam!$E$3))</f>
        <v>3633.6749162436072</v>
      </c>
      <c r="DF34" s="26">
        <f>(EchelleFPAparam!$S$3/($U34+I$53)*COS((AN34-EchelleFPAparam!$AE30)*EchelleFPAparam!$C$3/EchelleFPAparam!$E$3))*(SIN('Standard Settings'!$F29)+SIN('Standard Settings'!$F29+EchelleFPAparam!$M$3+EchelleFPAparam!$G$3*EchelleFPAparam!$B$6*COS(EchelleFPAparam!$AC$3)-(AN34-1024)*SIN(EchelleFPAparam!$AC$3)*EchelleFPAparam!$C$3/EchelleFPAparam!$E$3))</f>
        <v>3406.5434451334577</v>
      </c>
      <c r="DG34" s="26">
        <f>(EchelleFPAparam!$S$3/($U34+J$53)*COS((AO34-EchelleFPAparam!$AE30)*EchelleFPAparam!$C$3/EchelleFPAparam!$E$3))*(SIN('Standard Settings'!$F29)+SIN('Standard Settings'!$F29+EchelleFPAparam!$M$3+EchelleFPAparam!$G$3*EchelleFPAparam!$B$6*COS(EchelleFPAparam!$AC$3)-(AO34-1024)*SIN(EchelleFPAparam!$AC$3)*EchelleFPAparam!$C$3/EchelleFPAparam!$E$3))</f>
        <v>3205.500616805306</v>
      </c>
      <c r="DH34" s="26">
        <f>(EchelleFPAparam!$S$3/($U34+K$53)*COS((AP34-EchelleFPAparam!$AE30)*EchelleFPAparam!$C$3/EchelleFPAparam!$E$3))*(SIN('Standard Settings'!$F29)+SIN('Standard Settings'!$F29+EchelleFPAparam!$M$3+EchelleFPAparam!$G$3*EchelleFPAparam!$B$6*COS(EchelleFPAparam!$AC$3)-(AP34-1024)*SIN(EchelleFPAparam!$AC$3)*EchelleFPAparam!$C$3/EchelleFPAparam!$E$3))</f>
        <v>3027.4172492050111</v>
      </c>
      <c r="DI34" s="26">
        <f>(EchelleFPAparam!$S$3/($U34+B$53)*COS((AQ34-EchelleFPAparam!$AE30)*EchelleFPAparam!$C$3/EchelleFPAparam!$E$3))*(SIN('Standard Settings'!$F29)+SIN('Standard Settings'!$F29+EchelleFPAparam!$M$3+EchelleFPAparam!$H$3*EchelleFPAparam!$B$6*COS(EchelleFPAparam!$AC$3)-(AQ34-1024)*SIN(EchelleFPAparam!$AC$3)*EchelleFPAparam!$C$3/EchelleFPAparam!$E$3))</f>
        <v>6058.0565989778897</v>
      </c>
      <c r="DJ34" s="26">
        <f>(EchelleFPAparam!$S$3/($U34+C$53)*COS((AR34-EchelleFPAparam!$AE30)*EchelleFPAparam!$C$3/EchelleFPAparam!$E$3))*(SIN('Standard Settings'!$F29)+SIN('Standard Settings'!$F29+EchelleFPAparam!$M$3+EchelleFPAparam!$H$3*EchelleFPAparam!$B$6*COS(EchelleFPAparam!$AC$3)-(AR34-1024)*SIN(EchelleFPAparam!$AC$3)*EchelleFPAparam!$C$3/EchelleFPAparam!$E$3))</f>
        <v>5452.5399191788883</v>
      </c>
      <c r="DK34" s="26">
        <f>(EchelleFPAparam!$S$3/($U34+D$53)*COS((AS34-EchelleFPAparam!$AE30)*EchelleFPAparam!$C$3/EchelleFPAparam!$E$3))*(SIN('Standard Settings'!$F29)+SIN('Standard Settings'!$F29+EchelleFPAparam!$M$3+EchelleFPAparam!$H$3*EchelleFPAparam!$B$6*COS(EchelleFPAparam!$AC$3)-(AS34-1024)*SIN(EchelleFPAparam!$AC$3)*EchelleFPAparam!$C$3/EchelleFPAparam!$E$3))</f>
        <v>4957.2715744071584</v>
      </c>
      <c r="DL34" s="26">
        <f>(EchelleFPAparam!$S$3/($U34+E$53)*COS((AT34-EchelleFPAparam!$AE30)*EchelleFPAparam!$C$3/EchelleFPAparam!$E$3))*(SIN('Standard Settings'!$F29)+SIN('Standard Settings'!$F29+EchelleFPAparam!$M$3+EchelleFPAparam!$H$3*EchelleFPAparam!$B$6*COS(EchelleFPAparam!$AC$3)-(AT34-1024)*SIN(EchelleFPAparam!$AC$3)*EchelleFPAparam!$C$3/EchelleFPAparam!$E$3))</f>
        <v>4544.3788911474721</v>
      </c>
      <c r="DM34" s="26">
        <f>(EchelleFPAparam!$S$3/($U34+F$53)*COS((AU34-EchelleFPAparam!$AE30)*EchelleFPAparam!$C$3/EchelleFPAparam!$E$3))*(SIN('Standard Settings'!$F29)+SIN('Standard Settings'!$F29+EchelleFPAparam!$M$3+EchelleFPAparam!$H$3*EchelleFPAparam!$B$6*COS(EchelleFPAparam!$AC$3)-(AU34-1024)*SIN(EchelleFPAparam!$AC$3)*EchelleFPAparam!$C$3/EchelleFPAparam!$E$3))</f>
        <v>4194.9062544916887</v>
      </c>
      <c r="DN34" s="26">
        <f>(EchelleFPAparam!$S$3/($U34+G$53)*COS((AV34-EchelleFPAparam!$AE30)*EchelleFPAparam!$C$3/EchelleFPAparam!$E$3))*(SIN('Standard Settings'!$F29)+SIN('Standard Settings'!$F29+EchelleFPAparam!$M$3+EchelleFPAparam!$H$3*EchelleFPAparam!$B$6*COS(EchelleFPAparam!$AC$3)-(AV34-1024)*SIN(EchelleFPAparam!$AC$3)*EchelleFPAparam!$C$3/EchelleFPAparam!$E$3))</f>
        <v>3895.299154020001</v>
      </c>
      <c r="DO34" s="26">
        <f>(EchelleFPAparam!$S$3/($U34+H$53)*COS((AW34-EchelleFPAparam!$AE30)*EchelleFPAparam!$C$3/EchelleFPAparam!$E$3))*(SIN('Standard Settings'!$F29)+SIN('Standard Settings'!$F29+EchelleFPAparam!$M$3+EchelleFPAparam!$H$3*EchelleFPAparam!$B$6*COS(EchelleFPAparam!$AC$3)-(AW34-1024)*SIN(EchelleFPAparam!$AC$3)*EchelleFPAparam!$C$3/EchelleFPAparam!$E$3))</f>
        <v>3635.6043604337729</v>
      </c>
      <c r="DP34" s="26">
        <f>(EchelleFPAparam!$S$3/($U34+I$53)*COS((AX34-EchelleFPAparam!$AE30)*EchelleFPAparam!$C$3/EchelleFPAparam!$E$3))*(SIN('Standard Settings'!$F29)+SIN('Standard Settings'!$F29+EchelleFPAparam!$M$3+EchelleFPAparam!$H$3*EchelleFPAparam!$B$6*COS(EchelleFPAparam!$AC$3)-(AX34-1024)*SIN(EchelleFPAparam!$AC$3)*EchelleFPAparam!$C$3/EchelleFPAparam!$E$3))</f>
        <v>3408.3495415270509</v>
      </c>
      <c r="DQ34" s="26">
        <f>(EchelleFPAparam!$S$3/($U34+J$53)*COS((AY34-EchelleFPAparam!$AE30)*EchelleFPAparam!$C$3/EchelleFPAparam!$E$3))*(SIN('Standard Settings'!$F29)+SIN('Standard Settings'!$F29+EchelleFPAparam!$M$3+EchelleFPAparam!$H$3*EchelleFPAparam!$B$6*COS(EchelleFPAparam!$AC$3)-(AY34-1024)*SIN(EchelleFPAparam!$AC$3)*EchelleFPAparam!$C$3/EchelleFPAparam!$E$3))</f>
        <v>3207.2064347530008</v>
      </c>
      <c r="DR34" s="26">
        <f>(EchelleFPAparam!$S$3/($U34+K$53)*COS((AZ34-EchelleFPAparam!$AE30)*EchelleFPAparam!$C$3/EchelleFPAparam!$E$3))*(SIN('Standard Settings'!$F29)+SIN('Standard Settings'!$F29+EchelleFPAparam!$M$3+EchelleFPAparam!$H$3*EchelleFPAparam!$B$6*COS(EchelleFPAparam!$AC$3)-(AZ34-1024)*SIN(EchelleFPAparam!$AC$3)*EchelleFPAparam!$C$3/EchelleFPAparam!$E$3))</f>
        <v>3029.0282994889449</v>
      </c>
      <c r="DS34" s="26">
        <f>(EchelleFPAparam!$S$3/($U34+B$53)*COS((AQ34-EchelleFPAparam!$AE30)*EchelleFPAparam!$C$3/EchelleFPAparam!$E$3))*(SIN('Standard Settings'!$F29)+SIN('Standard Settings'!$F29+EchelleFPAparam!$M$3+EchelleFPAparam!$I$3*EchelleFPAparam!$B$6*COS(EchelleFPAparam!$AC$3)-(AQ34-1024)*SIN(EchelleFPAparam!$AC$3)*EchelleFPAparam!$C$3/EchelleFPAparam!$E$3))</f>
        <v>6102.861556758221</v>
      </c>
      <c r="DT34" s="26">
        <f>(EchelleFPAparam!$S$3/($U34+C$53)*COS((AR34-EchelleFPAparam!$AE30)*EchelleFPAparam!$C$3/EchelleFPAparam!$E$3))*(SIN('Standard Settings'!$F29)+SIN('Standard Settings'!$F29+EchelleFPAparam!$M$3+EchelleFPAparam!$I$3*EchelleFPAparam!$B$6*COS(EchelleFPAparam!$AC$3)-(AR34-1024)*SIN(EchelleFPAparam!$AC$3)*EchelleFPAparam!$C$3/EchelleFPAparam!$E$3))</f>
        <v>5492.8613658249697</v>
      </c>
      <c r="DU34" s="26">
        <f>(EchelleFPAparam!$S$3/($U34+D$53)*COS((AS34-EchelleFPAparam!$AE30)*EchelleFPAparam!$C$3/EchelleFPAparam!$E$3))*(SIN('Standard Settings'!$F29)+SIN('Standard Settings'!$F29+EchelleFPAparam!$M$3+EchelleFPAparam!$I$3*EchelleFPAparam!$B$6*COS(EchelleFPAparam!$AC$3)-(AS34-1024)*SIN(EchelleFPAparam!$AC$3)*EchelleFPAparam!$C$3/EchelleFPAparam!$E$3))</f>
        <v>4993.9210569674942</v>
      </c>
      <c r="DV34" s="26">
        <f>(EchelleFPAparam!$S$3/($U34+E$53)*COS((AT34-EchelleFPAparam!$AE30)*EchelleFPAparam!$C$3/EchelleFPAparam!$E$3))*(SIN('Standard Settings'!$F29)+SIN('Standard Settings'!$F29+EchelleFPAparam!$M$3+EchelleFPAparam!$I$3*EchelleFPAparam!$B$6*COS(EchelleFPAparam!$AC$3)-(AT34-1024)*SIN(EchelleFPAparam!$AC$3)*EchelleFPAparam!$C$3/EchelleFPAparam!$E$3))</f>
        <v>4577.9685520079374</v>
      </c>
      <c r="DW34" s="26">
        <f>(EchelleFPAparam!$S$3/($U34+F$53)*COS((AU34-EchelleFPAparam!$AE30)*EchelleFPAparam!$C$3/EchelleFPAparam!$E$3))*(SIN('Standard Settings'!$F29)+SIN('Standard Settings'!$F29+EchelleFPAparam!$M$3+EchelleFPAparam!$I$3*EchelleFPAparam!$B$6*COS(EchelleFPAparam!$AC$3)-(AU34-1024)*SIN(EchelleFPAparam!$AC$3)*EchelleFPAparam!$C$3/EchelleFPAparam!$E$3))</f>
        <v>4225.9072012089509</v>
      </c>
      <c r="DX34" s="26">
        <f>(EchelleFPAparam!$S$3/($U34+G$53)*COS((AV34-EchelleFPAparam!$AE30)*EchelleFPAparam!$C$3/EchelleFPAparam!$E$3))*(SIN('Standard Settings'!$F29)+SIN('Standard Settings'!$F29+EchelleFPAparam!$M$3+EchelleFPAparam!$I$3*EchelleFPAparam!$B$6*COS(EchelleFPAparam!$AC$3)-(AV34-1024)*SIN(EchelleFPAparam!$AC$3)*EchelleFPAparam!$C$3/EchelleFPAparam!$E$3))</f>
        <v>3924.0815653661898</v>
      </c>
      <c r="DY34" s="26">
        <f>(EchelleFPAparam!$S$3/($U34+H$53)*COS((AW34-EchelleFPAparam!$AE30)*EchelleFPAparam!$C$3/EchelleFPAparam!$E$3))*(SIN('Standard Settings'!$F29)+SIN('Standard Settings'!$F29+EchelleFPAparam!$M$3+EchelleFPAparam!$I$3*EchelleFPAparam!$B$6*COS(EchelleFPAparam!$AC$3)-(AW34-1024)*SIN(EchelleFPAparam!$AC$3)*EchelleFPAparam!$C$3/EchelleFPAparam!$E$3))</f>
        <v>3662.464302600476</v>
      </c>
      <c r="DZ34" s="26">
        <f>(EchelleFPAparam!$S$3/($U34+I$53)*COS((AX34-EchelleFPAparam!$AE30)*EchelleFPAparam!$C$3/EchelleFPAparam!$E$3))*(SIN('Standard Settings'!$F29)+SIN('Standard Settings'!$F29+EchelleFPAparam!$M$3+EchelleFPAparam!$I$3*EchelleFPAparam!$B$6*COS(EchelleFPAparam!$AC$3)-(AX34-1024)*SIN(EchelleFPAparam!$AC$3)*EchelleFPAparam!$C$3/EchelleFPAparam!$E$3))</f>
        <v>3433.5275813336543</v>
      </c>
      <c r="EA34" s="26">
        <f>(EchelleFPAparam!$S$3/($U34+J$53)*COS((AY34-EchelleFPAparam!$AE30)*EchelleFPAparam!$C$3/EchelleFPAparam!$E$3))*(SIN('Standard Settings'!$F29)+SIN('Standard Settings'!$F29+EchelleFPAparam!$M$3+EchelleFPAparam!$I$3*EchelleFPAparam!$B$6*COS(EchelleFPAparam!$AC$3)-(AY34-1024)*SIN(EchelleFPAparam!$AC$3)*EchelleFPAparam!$C$3/EchelleFPAparam!$E$3))</f>
        <v>3230.9267065190579</v>
      </c>
      <c r="EB34" s="26">
        <f>(EchelleFPAparam!$S$3/($U34+K$53)*COS((AZ34-EchelleFPAparam!$AE30)*EchelleFPAparam!$C$3/EchelleFPAparam!$E$3))*(SIN('Standard Settings'!$F29)+SIN('Standard Settings'!$F29+EchelleFPAparam!$M$3+EchelleFPAparam!$I$3*EchelleFPAparam!$B$6*COS(EchelleFPAparam!$AC$3)-(AZ34-1024)*SIN(EchelleFPAparam!$AC$3)*EchelleFPAparam!$C$3/EchelleFPAparam!$E$3))</f>
        <v>3051.4307783791105</v>
      </c>
      <c r="EC34" s="26">
        <f>(EchelleFPAparam!$S$3/($U34+B$53)*COS((BA34-EchelleFPAparam!$AE30)*EchelleFPAparam!$C$3/EchelleFPAparam!$E$3))*(SIN('Standard Settings'!$F29)+SIN('Standard Settings'!$F29+EchelleFPAparam!$M$3+EchelleFPAparam!$J$3*EchelleFPAparam!$B$6*COS(EchelleFPAparam!$AC$3)-(BA34-1024)*SIN(EchelleFPAparam!$AC$3)*EchelleFPAparam!$C$3/EchelleFPAparam!$E$3))</f>
        <v>6106.0360984899489</v>
      </c>
      <c r="ED34" s="26">
        <f>(EchelleFPAparam!$S$3/($U34+C$53)*COS((BB34-EchelleFPAparam!$AE30)*EchelleFPAparam!$C$3/EchelleFPAparam!$E$3))*(SIN('Standard Settings'!$F29)+SIN('Standard Settings'!$F29+EchelleFPAparam!$M$3+EchelleFPAparam!$J$3*EchelleFPAparam!$B$6*COS(EchelleFPAparam!$AC$3)-(BB34-1024)*SIN(EchelleFPAparam!$AC$3)*EchelleFPAparam!$C$3/EchelleFPAparam!$E$3))</f>
        <v>5495.7354170304716</v>
      </c>
      <c r="EE34" s="26">
        <f>(EchelleFPAparam!$S$3/($U34+D$53)*COS((BC34-EchelleFPAparam!$AE30)*EchelleFPAparam!$C$3/EchelleFPAparam!$E$3))*(SIN('Standard Settings'!$F29)+SIN('Standard Settings'!$F29+EchelleFPAparam!$M$3+EchelleFPAparam!$J$3*EchelleFPAparam!$B$6*COS(EchelleFPAparam!$AC$3)-(BC34-1024)*SIN(EchelleFPAparam!$AC$3)*EchelleFPAparam!$C$3/EchelleFPAparam!$E$3))</f>
        <v>4996.5284218839051</v>
      </c>
      <c r="EF34" s="26">
        <f>(EchelleFPAparam!$S$3/($U34+E$53)*COS((BD34-EchelleFPAparam!$AE30)*EchelleFPAparam!$C$3/EchelleFPAparam!$E$3))*(SIN('Standard Settings'!$F29)+SIN('Standard Settings'!$F29+EchelleFPAparam!$M$3+EchelleFPAparam!$J$3*EchelleFPAparam!$B$6*COS(EchelleFPAparam!$AC$3)-(BD34-1024)*SIN(EchelleFPAparam!$AC$3)*EchelleFPAparam!$C$3/EchelleFPAparam!$E$3))</f>
        <v>4580.3524389193735</v>
      </c>
      <c r="EG34" s="26">
        <f>(EchelleFPAparam!$S$3/($U34+F$53)*COS((BE34-EchelleFPAparam!$AE30)*EchelleFPAparam!$C$3/EchelleFPAparam!$E$3))*(SIN('Standard Settings'!$F29)+SIN('Standard Settings'!$F29+EchelleFPAparam!$M$3+EchelleFPAparam!$J$3*EchelleFPAparam!$B$6*COS(EchelleFPAparam!$AC$3)-(BE34-1024)*SIN(EchelleFPAparam!$AC$3)*EchelleFPAparam!$C$3/EchelleFPAparam!$E$3))</f>
        <v>4228.1071038999999</v>
      </c>
      <c r="EH34" s="26">
        <f>(EchelleFPAparam!$S$3/($U34+G$53)*COS((BF34-EchelleFPAparam!$AE30)*EchelleFPAparam!$C$3/EchelleFPAparam!$E$3))*(SIN('Standard Settings'!$F29)+SIN('Standard Settings'!$F29+EchelleFPAparam!$M$3+EchelleFPAparam!$J$3*EchelleFPAparam!$B$6*COS(EchelleFPAparam!$AC$3)-(BF34-1024)*SIN(EchelleFPAparam!$AC$3)*EchelleFPAparam!$C$3/EchelleFPAparam!$E$3))</f>
        <v>3926.1209679654362</v>
      </c>
      <c r="EI34" s="26">
        <f>(EchelleFPAparam!$S$3/($U34+H$53)*COS((BG34-EchelleFPAparam!$AE30)*EchelleFPAparam!$C$3/EchelleFPAparam!$E$3))*(SIN('Standard Settings'!$F29)+SIN('Standard Settings'!$F29+EchelleFPAparam!$M$3+EchelleFPAparam!$J$3*EchelleFPAparam!$B$6*COS(EchelleFPAparam!$AC$3)-(BG34-1024)*SIN(EchelleFPAparam!$AC$3)*EchelleFPAparam!$C$3/EchelleFPAparam!$E$3))</f>
        <v>3664.3643632976468</v>
      </c>
      <c r="EJ34" s="26">
        <f>(EchelleFPAparam!$S$3/($U34+I$53)*COS((BH34-EchelleFPAparam!$AE30)*EchelleFPAparam!$C$3/EchelleFPAparam!$E$3))*(SIN('Standard Settings'!$F29)+SIN('Standard Settings'!$F29+EchelleFPAparam!$M$3+EchelleFPAparam!$J$3*EchelleFPAparam!$B$6*COS(EchelleFPAparam!$AC$3)-(BH34-1024)*SIN(EchelleFPAparam!$AC$3)*EchelleFPAparam!$C$3/EchelleFPAparam!$E$3))</f>
        <v>3435.3049953717918</v>
      </c>
      <c r="EK34" s="26">
        <f>(EchelleFPAparam!$S$3/($U34+J$53)*COS((BI34-EchelleFPAparam!$AE30)*EchelleFPAparam!$C$3/EchelleFPAparam!$E$3))*(SIN('Standard Settings'!$F29)+SIN('Standard Settings'!$F29+EchelleFPAparam!$M$3+EchelleFPAparam!$J$3*EchelleFPAparam!$B$6*COS(EchelleFPAparam!$AC$3)-(BI34-1024)*SIN(EchelleFPAparam!$AC$3)*EchelleFPAparam!$C$3/EchelleFPAparam!$E$3))</f>
        <v>3232.6073462593849</v>
      </c>
      <c r="EL34" s="26">
        <f>(EchelleFPAparam!$S$3/($U34+K$53)*COS((BJ34-EchelleFPAparam!$AE30)*EchelleFPAparam!$C$3/EchelleFPAparam!$E$3))*(SIN('Standard Settings'!$F29)+SIN('Standard Settings'!$F29+EchelleFPAparam!$M$3+EchelleFPAparam!$J$3*EchelleFPAparam!$B$6*COS(EchelleFPAparam!$AC$3)-(BJ34-1024)*SIN(EchelleFPAparam!$AC$3)*EchelleFPAparam!$C$3/EchelleFPAparam!$E$3))</f>
        <v>3053.0180492449745</v>
      </c>
      <c r="EM34" s="26">
        <f>(EchelleFPAparam!$S$3/($U34+B$53)*COS((BA34-EchelleFPAparam!$AE30)*EchelleFPAparam!$C$3/EchelleFPAparam!$E$3))*(SIN('Standard Settings'!$F29)+SIN('Standard Settings'!$F29+EchelleFPAparam!$M$3+EchelleFPAparam!$K$3*EchelleFPAparam!$B$6*COS(EchelleFPAparam!$AC$3)-(BA34-1024)*SIN(EchelleFPAparam!$AC$3)*EchelleFPAparam!$C$3/EchelleFPAparam!$E$3))</f>
        <v>6148.8814563259875</v>
      </c>
      <c r="EN34" s="26">
        <f>(EchelleFPAparam!$S$3/($U34+C$53)*COS((BB34-EchelleFPAparam!$AE30)*EchelleFPAparam!$C$3/EchelleFPAparam!$E$3))*(SIN('Standard Settings'!$F29)+SIN('Standard Settings'!$F29+EchelleFPAparam!$M$3+EchelleFPAparam!$K$3*EchelleFPAparam!$B$6*COS(EchelleFPAparam!$AC$3)-(BB34-1024)*SIN(EchelleFPAparam!$AC$3)*EchelleFPAparam!$C$3/EchelleFPAparam!$E$3))</f>
        <v>5534.2928826591369</v>
      </c>
      <c r="EO34" s="26">
        <f>(EchelleFPAparam!$S$3/($U34+D$53)*COS((BC34-EchelleFPAparam!$AE30)*EchelleFPAparam!$C$3/EchelleFPAparam!$E$3))*(SIN('Standard Settings'!$F29)+SIN('Standard Settings'!$F29+EchelleFPAparam!$M$3+EchelleFPAparam!$K$3*EchelleFPAparam!$B$6*COS(EchelleFPAparam!$AC$3)-(BC34-1024)*SIN(EchelleFPAparam!$AC$3)*EchelleFPAparam!$C$3/EchelleFPAparam!$E$3))</f>
        <v>5031.5740554766835</v>
      </c>
      <c r="EP34" s="26">
        <f>(EchelleFPAparam!$S$3/($U34+E$53)*COS((BD34-EchelleFPAparam!$AE30)*EchelleFPAparam!$C$3/EchelleFPAparam!$E$3))*(SIN('Standard Settings'!$F29)+SIN('Standard Settings'!$F29+EchelleFPAparam!$M$3+EchelleFPAparam!$K$3*EchelleFPAparam!$B$6*COS(EchelleFPAparam!$AC$3)-(BD34-1024)*SIN(EchelleFPAparam!$AC$3)*EchelleFPAparam!$C$3/EchelleFPAparam!$E$3))</f>
        <v>4612.471842194519</v>
      </c>
      <c r="EQ34" s="26">
        <f>(EchelleFPAparam!$S$3/($U34+F$53)*COS((BE34-EchelleFPAparam!$AE30)*EchelleFPAparam!$C$3/EchelleFPAparam!$E$3))*(SIN('Standard Settings'!$F29)+SIN('Standard Settings'!$F29+EchelleFPAparam!$M$3+EchelleFPAparam!$K$3*EchelleFPAparam!$B$6*COS(EchelleFPAparam!$AC$3)-(BE34-1024)*SIN(EchelleFPAparam!$AC$3)*EchelleFPAparam!$C$3/EchelleFPAparam!$E$3))</f>
        <v>4257.7506496823135</v>
      </c>
      <c r="ER34" s="26">
        <f>(EchelleFPAparam!$S$3/($U34+G$53)*COS((BF34-EchelleFPAparam!$AE30)*EchelleFPAparam!$C$3/EchelleFPAparam!$E$3))*(SIN('Standard Settings'!$F29)+SIN('Standard Settings'!$F29+EchelleFPAparam!$M$3+EchelleFPAparam!$K$3*EchelleFPAparam!$B$6*COS(EchelleFPAparam!$AC$3)-(BF34-1024)*SIN(EchelleFPAparam!$AC$3)*EchelleFPAparam!$C$3/EchelleFPAparam!$E$3))</f>
        <v>3953.6427969128008</v>
      </c>
      <c r="ES34" s="26">
        <f>(EchelleFPAparam!$S$3/($U34+H$53)*COS((BG34-EchelleFPAparam!$AE30)*EchelleFPAparam!$C$3/EchelleFPAparam!$E$3))*(SIN('Standard Settings'!$F29)+SIN('Standard Settings'!$F29+EchelleFPAparam!$M$3+EchelleFPAparam!$K$3*EchelleFPAparam!$B$6*COS(EchelleFPAparam!$AC$3)-(BG34-1024)*SIN(EchelleFPAparam!$AC$3)*EchelleFPAparam!$C$3/EchelleFPAparam!$E$3))</f>
        <v>3690.0477199161305</v>
      </c>
      <c r="ET34" s="26">
        <f>(EchelleFPAparam!$S$3/($U34+I$53)*COS((BH34-EchelleFPAparam!$AE30)*EchelleFPAparam!$C$3/EchelleFPAparam!$E$3))*(SIN('Standard Settings'!$F29)+SIN('Standard Settings'!$F29+EchelleFPAparam!$M$3+EchelleFPAparam!$K$3*EchelleFPAparam!$B$6*COS(EchelleFPAparam!$AC$3)-(BH34-1024)*SIN(EchelleFPAparam!$AC$3)*EchelleFPAparam!$C$3/EchelleFPAparam!$E$3))</f>
        <v>3459.3798815708965</v>
      </c>
      <c r="EU34" s="26">
        <f>(EchelleFPAparam!$S$3/($U34+J$53)*COS((BI34-EchelleFPAparam!$AE30)*EchelleFPAparam!$C$3/EchelleFPAparam!$E$3))*(SIN('Standard Settings'!$F29)+SIN('Standard Settings'!$F29+EchelleFPAparam!$M$3+EchelleFPAparam!$K$3*EchelleFPAparam!$B$6*COS(EchelleFPAparam!$AC$3)-(BI34-1024)*SIN(EchelleFPAparam!$AC$3)*EchelleFPAparam!$C$3/EchelleFPAparam!$E$3))</f>
        <v>3255.2901827608171</v>
      </c>
      <c r="EV34" s="26">
        <f>(EchelleFPAparam!$S$3/($U34+K$53)*COS((BJ34-EchelleFPAparam!$AE30)*EchelleFPAparam!$C$3/EchelleFPAparam!$E$3))*(SIN('Standard Settings'!$F29)+SIN('Standard Settings'!$F29+EchelleFPAparam!$M$3+EchelleFPAparam!$K$3*EchelleFPAparam!$B$6*COS(EchelleFPAparam!$AC$3)-(BJ34-1024)*SIN(EchelleFPAparam!$AC$3)*EchelleFPAparam!$C$3/EchelleFPAparam!$E$3))</f>
        <v>3074.4407281629938</v>
      </c>
      <c r="EW34" s="60">
        <f t="shared" si="40"/>
        <v>3380.281922773177</v>
      </c>
      <c r="EX34" s="60">
        <f t="shared" si="41"/>
        <v>5534.2928826591369</v>
      </c>
      <c r="EY34" s="90">
        <v>0</v>
      </c>
      <c r="EZ34" s="90">
        <v>0</v>
      </c>
      <c r="FA34" s="95">
        <v>1000</v>
      </c>
      <c r="FB34" s="95">
        <v>1000</v>
      </c>
      <c r="FC34" s="95">
        <v>1000</v>
      </c>
      <c r="FD34" s="50">
        <v>2000</v>
      </c>
      <c r="FE34" s="50">
        <v>2000</v>
      </c>
      <c r="FF34" s="50">
        <v>5000</v>
      </c>
      <c r="FG34" s="50">
        <v>1000</v>
      </c>
      <c r="FH34" s="95">
        <f t="shared" si="27"/>
        <v>250</v>
      </c>
      <c r="FI34" s="95">
        <f t="shared" si="28"/>
        <v>250</v>
      </c>
      <c r="FJ34" s="50">
        <f t="shared" si="29"/>
        <v>500</v>
      </c>
      <c r="FK34" s="50">
        <f t="shared" si="30"/>
        <v>500</v>
      </c>
      <c r="FL34" s="50">
        <f t="shared" si="31"/>
        <v>1250</v>
      </c>
      <c r="FM34" s="50">
        <f t="shared" si="32"/>
        <v>250</v>
      </c>
      <c r="FN34" s="50">
        <v>500</v>
      </c>
      <c r="FO34" s="91">
        <f>1/(F34*EchelleFPAparam!$Q$3)</f>
        <v>-2505.1909401891076</v>
      </c>
      <c r="FP34" s="91">
        <f t="shared" si="23"/>
        <v>-37.921528736997317</v>
      </c>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2">
        <f t="shared" si="24"/>
        <v>2768.5296489113261</v>
      </c>
      <c r="JX34" s="27">
        <f t="shared" si="25"/>
        <v>278155.1947493183</v>
      </c>
      <c r="JY34" s="108">
        <f>JW34*EchelleFPAparam!$Q$3</f>
        <v>-2.6370244905880379E-2</v>
      </c>
    </row>
    <row r="35" spans="1:285" x14ac:dyDescent="0.2">
      <c r="A35" s="53">
        <f t="shared" si="35"/>
        <v>29</v>
      </c>
      <c r="B35" s="97">
        <f t="shared" si="0"/>
        <v>4186.3262062741542</v>
      </c>
      <c r="C35" s="27" t="str">
        <f>'Standard Settings'!B30</f>
        <v>M/9/9</v>
      </c>
      <c r="D35" s="27">
        <f>'Standard Settings'!H30</f>
        <v>13</v>
      </c>
      <c r="E35" s="19">
        <f t="shared" si="1"/>
        <v>1.5383031166157135E-2</v>
      </c>
      <c r="F35" s="18">
        <f>((EchelleFPAparam!$S$3/('crmcfgWLEN.txt'!$U35+F$53))*(SIN('Standard Settings'!$F30+0.0005)+SIN('Standard Settings'!$F30+0.0005+EchelleFPAparam!$M$3))-(EchelleFPAparam!$S$3/('crmcfgWLEN.txt'!$U35+F$53))*(SIN('Standard Settings'!$F30-0.0005)+SIN('Standard Settings'!$F30-0.0005+EchelleFPAparam!$M$3)))*1000*EchelleFPAparam!$O$3/180</f>
        <v>42.638636162416951</v>
      </c>
      <c r="G35" s="20" t="str">
        <f>'Standard Settings'!C30</f>
        <v>M</v>
      </c>
      <c r="H35" s="46"/>
      <c r="I35" s="59" t="s">
        <v>362</v>
      </c>
      <c r="J35" s="57"/>
      <c r="K35" s="27" t="str">
        <f>'Standard Settings'!$D30</f>
        <v>LM</v>
      </c>
      <c r="L35" s="46"/>
      <c r="M35" s="12">
        <v>0</v>
      </c>
      <c r="N35" s="12">
        <v>0</v>
      </c>
      <c r="O35" s="47" t="s">
        <v>385</v>
      </c>
      <c r="P35" s="47" t="s">
        <v>385</v>
      </c>
      <c r="Q35" s="27">
        <f>'Standard Settings'!$E30</f>
        <v>61.336950000000002</v>
      </c>
      <c r="R35" s="107">
        <f>($Q35-EchelleFPAparam!$R$3)/EchelleFPAparam!$Q$3</f>
        <v>951858.26771653583</v>
      </c>
      <c r="S35" s="21">
        <f>'Standard Settings'!$G30</f>
        <v>10</v>
      </c>
      <c r="T35" s="21">
        <f>'Standard Settings'!$I30</f>
        <v>16</v>
      </c>
      <c r="U35" s="22">
        <f t="shared" si="2"/>
        <v>9</v>
      </c>
      <c r="V35" s="22">
        <f t="shared" si="26"/>
        <v>18</v>
      </c>
      <c r="W35" s="23">
        <f>(EchelleFPAparam!$S$3/('crmcfgWLEN.txt'!$U35+B$53))*(SIN('Standard Settings'!$F30)+SIN('Standard Settings'!$F30+EchelleFPAparam!$M$3))</f>
        <v>6046.9156312848891</v>
      </c>
      <c r="X35" s="23">
        <f>(EchelleFPAparam!$S$3/('crmcfgWLEN.txt'!$U35+C$53))*(SIN('Standard Settings'!$F30)+SIN('Standard Settings'!$F30+EchelleFPAparam!$M$3))</f>
        <v>5442.2240681564008</v>
      </c>
      <c r="Y35" s="23">
        <f>(EchelleFPAparam!$S$3/('crmcfgWLEN.txt'!$U35+D$53))*(SIN('Standard Settings'!$F30)+SIN('Standard Settings'!$F30+EchelleFPAparam!$M$3))</f>
        <v>4947.4764255967284</v>
      </c>
      <c r="Z35" s="23">
        <f>(EchelleFPAparam!$S$3/('crmcfgWLEN.txt'!$U35+E$53))*(SIN('Standard Settings'!$F30)+SIN('Standard Settings'!$F30+EchelleFPAparam!$M$3))</f>
        <v>4535.1867234636666</v>
      </c>
      <c r="AA35" s="23">
        <f>(EchelleFPAparam!$S$3/('crmcfgWLEN.txt'!$U35+F$53))*(SIN('Standard Settings'!$F30)+SIN('Standard Settings'!$F30+EchelleFPAparam!$M$3))</f>
        <v>4186.3262062741542</v>
      </c>
      <c r="AB35" s="23">
        <f>(EchelleFPAparam!$S$3/('crmcfgWLEN.txt'!$U35+G$53))*(SIN('Standard Settings'!$F30)+SIN('Standard Settings'!$F30+EchelleFPAparam!$M$3))</f>
        <v>3887.3029058260004</v>
      </c>
      <c r="AC35" s="23">
        <f>(EchelleFPAparam!$S$3/('crmcfgWLEN.txt'!$U35+H$53))*(SIN('Standard Settings'!$F30)+SIN('Standard Settings'!$F30+EchelleFPAparam!$M$3))</f>
        <v>3628.1493787709333</v>
      </c>
      <c r="AD35" s="23">
        <f>(EchelleFPAparam!$S$3/('crmcfgWLEN.txt'!$U35+I$53))*(SIN('Standard Settings'!$F30)+SIN('Standard Settings'!$F30+EchelleFPAparam!$M$3))</f>
        <v>3401.3900425977504</v>
      </c>
      <c r="AE35" s="23">
        <f>(EchelleFPAparam!$S$3/('crmcfgWLEN.txt'!$U35+J$53))*(SIN('Standard Settings'!$F30)+SIN('Standard Settings'!$F30+EchelleFPAparam!$M$3))</f>
        <v>3201.3082753861177</v>
      </c>
      <c r="AF35" s="23">
        <f>(EchelleFPAparam!$S$3/('crmcfgWLEN.txt'!$U35+K$53))*(SIN('Standard Settings'!$F30)+SIN('Standard Settings'!$F30+EchelleFPAparam!$M$3))</f>
        <v>3023.4578156424445</v>
      </c>
      <c r="AG35" s="115">
        <v>-100.1</v>
      </c>
      <c r="AH35" s="115">
        <v>115.1</v>
      </c>
      <c r="AI35" s="115">
        <v>580.1</v>
      </c>
      <c r="AJ35" s="115">
        <v>960.1</v>
      </c>
      <c r="AK35" s="115">
        <v>1280.0999999999999</v>
      </c>
      <c r="AL35" s="115">
        <v>1560.1</v>
      </c>
      <c r="AM35" s="115">
        <v>1800.1</v>
      </c>
      <c r="AN35" s="115">
        <v>2010.1</v>
      </c>
      <c r="AO35" s="115">
        <v>-100.1</v>
      </c>
      <c r="AP35" s="115">
        <v>-100.1</v>
      </c>
      <c r="AQ35" s="115">
        <v>-100.1</v>
      </c>
      <c r="AR35" s="115">
        <v>130.1</v>
      </c>
      <c r="AS35" s="115">
        <v>595.1</v>
      </c>
      <c r="AT35" s="115">
        <v>985.1</v>
      </c>
      <c r="AU35" s="115">
        <v>1310.0999999999999</v>
      </c>
      <c r="AV35" s="115">
        <v>1585.1</v>
      </c>
      <c r="AW35" s="115">
        <v>1825.1</v>
      </c>
      <c r="AX35" s="115">
        <v>2035.1</v>
      </c>
      <c r="AY35" s="115">
        <v>-100.1</v>
      </c>
      <c r="AZ35" s="115">
        <v>-100.1</v>
      </c>
      <c r="BA35" s="115">
        <v>-100.1</v>
      </c>
      <c r="BB35" s="115">
        <v>145.1</v>
      </c>
      <c r="BC35" s="115">
        <v>610.1</v>
      </c>
      <c r="BD35" s="115">
        <v>995.1</v>
      </c>
      <c r="BE35" s="115">
        <v>1330.1</v>
      </c>
      <c r="BF35" s="115">
        <v>1610.1</v>
      </c>
      <c r="BG35" s="115">
        <v>1850.1</v>
      </c>
      <c r="BH35" s="115">
        <v>2065.1</v>
      </c>
      <c r="BI35" s="115">
        <v>-100.1</v>
      </c>
      <c r="BJ35" s="115">
        <v>-100.1</v>
      </c>
      <c r="BK35" s="24">
        <f>EchelleFPAparam!$S$3/('crmcfgWLEN.txt'!$U35+B$53)*(SIN(EchelleFPAparam!$T$3-EchelleFPAparam!$M$3/2)+SIN('Standard Settings'!$F30+EchelleFPAparam!$M$3))</f>
        <v>6157.2813620347315</v>
      </c>
      <c r="BL35" s="24">
        <f>EchelleFPAparam!$S$3/('crmcfgWLEN.txt'!$U35+C$53)*(SIN(EchelleFPAparam!$T$3-EchelleFPAparam!$M$3/2)+SIN('Standard Settings'!$F30+EchelleFPAparam!$M$3))</f>
        <v>5541.5532258312587</v>
      </c>
      <c r="BM35" s="24">
        <f>EchelleFPAparam!$S$3/('crmcfgWLEN.txt'!$U35+D$53)*(SIN(EchelleFPAparam!$T$3-EchelleFPAparam!$M$3/2)+SIN('Standard Settings'!$F30+EchelleFPAparam!$M$3))</f>
        <v>5037.7756598465985</v>
      </c>
      <c r="BN35" s="24">
        <f>EchelleFPAparam!$S$3/('crmcfgWLEN.txt'!$U35+E$53)*(SIN(EchelleFPAparam!$T$3-EchelleFPAparam!$M$3/2)+SIN('Standard Settings'!$F30+EchelleFPAparam!$M$3))</f>
        <v>4617.9610215260491</v>
      </c>
      <c r="BO35" s="24">
        <f>EchelleFPAparam!$S$3/('crmcfgWLEN.txt'!$U35+F$53)*(SIN(EchelleFPAparam!$T$3-EchelleFPAparam!$M$3/2)+SIN('Standard Settings'!$F30+EchelleFPAparam!$M$3))</f>
        <v>4262.7332506394296</v>
      </c>
      <c r="BP35" s="24">
        <f>EchelleFPAparam!$S$3/('crmcfgWLEN.txt'!$U35+G$53)*(SIN(EchelleFPAparam!$T$3-EchelleFPAparam!$M$3/2)+SIN('Standard Settings'!$F30+EchelleFPAparam!$M$3))</f>
        <v>3958.2523041651843</v>
      </c>
      <c r="BQ35" s="24">
        <f>EchelleFPAparam!$S$3/('crmcfgWLEN.txt'!$U35+H$53)*(SIN(EchelleFPAparam!$T$3-EchelleFPAparam!$M$3/2)+SIN('Standard Settings'!$F30+EchelleFPAparam!$M$3))</f>
        <v>3694.3688172208385</v>
      </c>
      <c r="BR35" s="24">
        <f>EchelleFPAparam!$S$3/('crmcfgWLEN.txt'!$U35+I$53)*(SIN(EchelleFPAparam!$T$3-EchelleFPAparam!$M$3/2)+SIN('Standard Settings'!$F30+EchelleFPAparam!$M$3))</f>
        <v>3463.4707661445364</v>
      </c>
      <c r="BS35" s="24">
        <f>EchelleFPAparam!$S$3/('crmcfgWLEN.txt'!$U35+J$53)*(SIN(EchelleFPAparam!$T$3-EchelleFPAparam!$M$3/2)+SIN('Standard Settings'!$F30+EchelleFPAparam!$M$3))</f>
        <v>3259.7371916654461</v>
      </c>
      <c r="BT35" s="24">
        <f>EchelleFPAparam!$S$3/('crmcfgWLEN.txt'!$U35+K$53)*(SIN(EchelleFPAparam!$T$3-EchelleFPAparam!$M$3/2)+SIN('Standard Settings'!$F30+EchelleFPAparam!$M$3))</f>
        <v>3078.6406810173658</v>
      </c>
      <c r="BU35" s="25">
        <f t="shared" si="33"/>
        <v>5929.2339041815931</v>
      </c>
      <c r="BV35" s="25">
        <f t="shared" si="3"/>
        <v>5350.4651835612158</v>
      </c>
      <c r="BW35" s="25">
        <f t="shared" si="4"/>
        <v>4875.2667675934827</v>
      </c>
      <c r="BX35" s="25">
        <f t="shared" si="5"/>
        <v>4478.0228087525329</v>
      </c>
      <c r="BY35" s="25">
        <f t="shared" si="6"/>
        <v>4140.9408720497313</v>
      </c>
      <c r="BZ35" s="25">
        <f t="shared" si="7"/>
        <v>3851.27251216072</v>
      </c>
      <c r="CA35" s="25">
        <f t="shared" si="8"/>
        <v>3599.6414116510732</v>
      </c>
      <c r="CB35" s="25">
        <f t="shared" si="9"/>
        <v>3378.9958694093039</v>
      </c>
      <c r="CC35" s="25">
        <f t="shared" si="10"/>
        <v>3183.9293499988075</v>
      </c>
      <c r="CD35" s="25">
        <f t="shared" si="11"/>
        <v>3010.2264436614241</v>
      </c>
      <c r="CE35" s="25">
        <f t="shared" si="34"/>
        <v>6403.5726165161213</v>
      </c>
      <c r="CF35" s="25">
        <f t="shared" si="12"/>
        <v>5746.7959378990827</v>
      </c>
      <c r="CG35" s="25">
        <f t="shared" si="13"/>
        <v>5211.492061910275</v>
      </c>
      <c r="CH35" s="25">
        <f t="shared" si="14"/>
        <v>4766.9275060914051</v>
      </c>
      <c r="CI35" s="25">
        <f t="shared" si="15"/>
        <v>4391.9069855072912</v>
      </c>
      <c r="CJ35" s="25">
        <f t="shared" si="16"/>
        <v>4071.3452271413321</v>
      </c>
      <c r="CK35" s="25">
        <f t="shared" si="17"/>
        <v>3794.2166230916719</v>
      </c>
      <c r="CL35" s="25">
        <f t="shared" si="18"/>
        <v>3552.277708866191</v>
      </c>
      <c r="CM35" s="25">
        <f t="shared" si="19"/>
        <v>3339.2429768280181</v>
      </c>
      <c r="CN35" s="25">
        <f t="shared" si="20"/>
        <v>3150.2369759247463</v>
      </c>
      <c r="CO35" s="26">
        <f>(EchelleFPAparam!$S$3/($U35+B$53)*COS((AG35-EchelleFPAparam!$AE31)*EchelleFPAparam!$C$3/EchelleFPAparam!$E$3))*(SIN('Standard Settings'!$F30)+SIN('Standard Settings'!$F30+EchelleFPAparam!$M$3+(EchelleFPAparam!$F$3*EchelleFPAparam!$B$6)*COS(EchelleFPAparam!$AC$3)-(AG35-1024)*SIN(EchelleFPAparam!$AC$3)*EchelleFPAparam!$C$3/EchelleFPAparam!$E$3))</f>
        <v>5972.5960598173378</v>
      </c>
      <c r="CP35" s="26">
        <f>(EchelleFPAparam!$S$3/($U35+C$53)*COS((AH35-EchelleFPAparam!$AE31)*EchelleFPAparam!$C$3/EchelleFPAparam!$E$3))*(SIN('Standard Settings'!$F30)+SIN('Standard Settings'!$F30+EchelleFPAparam!$M$3+(EchelleFPAparam!$F$3*EchelleFPAparam!$B$6)*COS(EchelleFPAparam!$AC$3)-(AH35-1024)*SIN(EchelleFPAparam!$AC$3)*EchelleFPAparam!$C$3/EchelleFPAparam!$E$3))</f>
        <v>5375.4434622315994</v>
      </c>
      <c r="CQ35" s="26">
        <f>(EchelleFPAparam!$S$3/($U35+D$53)*COS((AI35-EchelleFPAparam!$AE31)*EchelleFPAparam!$C$3/EchelleFPAparam!$E$3))*(SIN('Standard Settings'!$F30)+SIN('Standard Settings'!$F30+EchelleFPAparam!$M$3+(EchelleFPAparam!$F$3*EchelleFPAparam!$B$6)*COS(EchelleFPAparam!$AC$3)-(AI35-1024)*SIN(EchelleFPAparam!$AC$3)*EchelleFPAparam!$C$3/EchelleFPAparam!$E$3))</f>
        <v>4886.8674230489514</v>
      </c>
      <c r="CR35" s="26">
        <f>(EchelleFPAparam!$S$3/($U35+E$53)*COS((AJ35-EchelleFPAparam!$AE31)*EchelleFPAparam!$C$3/EchelleFPAparam!$E$3))*(SIN('Standard Settings'!$F30)+SIN('Standard Settings'!$F30+EchelleFPAparam!$M$3+(EchelleFPAparam!$F$3*EchelleFPAparam!$B$6)*COS(EchelleFPAparam!$AC$3)-(AJ35-1024)*SIN(EchelleFPAparam!$AC$3)*EchelleFPAparam!$C$3/EchelleFPAparam!$E$3))</f>
        <v>4479.6018937397148</v>
      </c>
      <c r="CS35" s="26">
        <f>(EchelleFPAparam!$S$3/($U35+F$53)*COS((AK35-EchelleFPAparam!$AE31)*EchelleFPAparam!$C$3/EchelleFPAparam!$E$3))*(SIN('Standard Settings'!$F30)+SIN('Standard Settings'!$F30+EchelleFPAparam!$M$3+(EchelleFPAparam!$F$3*EchelleFPAparam!$B$6)*COS(EchelleFPAparam!$AC$3)-(AK35-1024)*SIN(EchelleFPAparam!$AC$3)*EchelleFPAparam!$C$3/EchelleFPAparam!$E$3))</f>
        <v>4134.9308084255235</v>
      </c>
      <c r="CT35" s="26">
        <f>(EchelleFPAparam!$S$3/($U35+G$53)*COS((AL35-EchelleFPAparam!$AE31)*EchelleFPAparam!$C$3/EchelleFPAparam!$E$3))*(SIN('Standard Settings'!$F30)+SIN('Standard Settings'!$F30+EchelleFPAparam!$M$3+(EchelleFPAparam!$F$3*EchelleFPAparam!$B$6)*COS(EchelleFPAparam!$AC$3)-(AL35-1024)*SIN(EchelleFPAparam!$AC$3)*EchelleFPAparam!$C$3/EchelleFPAparam!$E$3))</f>
        <v>3839.4627365742699</v>
      </c>
      <c r="CU35" s="26">
        <f>(EchelleFPAparam!$S$3/($U35+H$53)*COS((AM35-EchelleFPAparam!$AE31)*EchelleFPAparam!$C$3/EchelleFPAparam!$E$3))*(SIN('Standard Settings'!$F30)+SIN('Standard Settings'!$F30+EchelleFPAparam!$M$3+(EchelleFPAparam!$F$3*EchelleFPAparam!$B$6)*COS(EchelleFPAparam!$AC$3)-(AM35-1024)*SIN(EchelleFPAparam!$AC$3)*EchelleFPAparam!$C$3/EchelleFPAparam!$E$3))</f>
        <v>3583.3741483412882</v>
      </c>
      <c r="CV35" s="26">
        <f>(EchelleFPAparam!$S$3/($U35+I$53)*COS((AN35-EchelleFPAparam!$AE31)*EchelleFPAparam!$C$3/EchelleFPAparam!$E$3))*(SIN('Standard Settings'!$F30)+SIN('Standard Settings'!$F30+EchelleFPAparam!$M$3+(EchelleFPAparam!$F$3*EchelleFPAparam!$B$6)*COS(EchelleFPAparam!$AC$3)-(AN35-1024)*SIN(EchelleFPAparam!$AC$3)*EchelleFPAparam!$C$3/EchelleFPAparam!$E$3))</f>
        <v>3359.2887025730461</v>
      </c>
      <c r="CW35" s="26">
        <f>(EchelleFPAparam!$S$3/($U35+J$53)*COS((AO35-EchelleFPAparam!$AE31)*EchelleFPAparam!$C$3/EchelleFPAparam!$E$3))*(SIN('Standard Settings'!$F30)+SIN('Standard Settings'!$F30+EchelleFPAparam!$M$3+(EchelleFPAparam!$F$3*EchelleFPAparam!$B$6)*COS(EchelleFPAparam!$AC$3)-(AO35-1024)*SIN(EchelleFPAparam!$AC$3)*EchelleFPAparam!$C$3/EchelleFPAparam!$E$3))</f>
        <v>3161.9626199032964</v>
      </c>
      <c r="CX35" s="26">
        <f>(EchelleFPAparam!$S$3/($U35+K$53)*COS((AP35-EchelleFPAparam!$AE31)*EchelleFPAparam!$C$3/EchelleFPAparam!$E$3))*(SIN('Standard Settings'!$F30)+SIN('Standard Settings'!$F30+EchelleFPAparam!$M$3+(EchelleFPAparam!$F$3*EchelleFPAparam!$B$6)*COS(EchelleFPAparam!$AC$3)-(AP35-1024)*SIN(EchelleFPAparam!$AC$3)*EchelleFPAparam!$C$3/EchelleFPAparam!$E$3))</f>
        <v>2986.2980299086689</v>
      </c>
      <c r="CY35" s="26">
        <f>(EchelleFPAparam!$S$3/($U35+B$53)*COS((AG35-EchelleFPAparam!$AE31)*EchelleFPAparam!$C$3/EchelleFPAparam!$E$3))*(SIN('Standard Settings'!$F30)+SIN('Standard Settings'!$F30+EchelleFPAparam!$M$3+EchelleFPAparam!$G$3*EchelleFPAparam!$B$6*COS(EchelleFPAparam!$AC$3)-(AG35-1024)*SIN(EchelleFPAparam!$AC$3)*EchelleFPAparam!$C$3/EchelleFPAparam!$E$3))</f>
        <v>6020.0501607178785</v>
      </c>
      <c r="CZ35" s="26">
        <f>(EchelleFPAparam!$S$3/($U35+C$53)*COS((AH35-EchelleFPAparam!$AE31)*EchelleFPAparam!$C$3/EchelleFPAparam!$E$3))*(SIN('Standard Settings'!$F30)+SIN('Standard Settings'!$F30+EchelleFPAparam!$M$3+EchelleFPAparam!$G$3*EchelleFPAparam!$B$6*COS(EchelleFPAparam!$AC$3)-(AH35-1024)*SIN(EchelleFPAparam!$AC$3)*EchelleFPAparam!$C$3/EchelleFPAparam!$E$3))</f>
        <v>5418.1481755622644</v>
      </c>
      <c r="DA35" s="26">
        <f>(EchelleFPAparam!$S$3/($U35+D$53)*COS((AI35-EchelleFPAparam!$AE31)*EchelleFPAparam!$C$3/EchelleFPAparam!$E$3))*(SIN('Standard Settings'!$F30)+SIN('Standard Settings'!$F30+EchelleFPAparam!$M$3+EchelleFPAparam!$G$3*EchelleFPAparam!$B$6*COS(EchelleFPAparam!$AC$3)-(AI35-1024)*SIN(EchelleFPAparam!$AC$3)*EchelleFPAparam!$C$3/EchelleFPAparam!$E$3))</f>
        <v>4925.6812061221817</v>
      </c>
      <c r="DB35" s="26">
        <f>(EchelleFPAparam!$S$3/($U35+E$53)*COS((AJ35-EchelleFPAparam!$AE31)*EchelleFPAparam!$C$3/EchelleFPAparam!$E$3))*(SIN('Standard Settings'!$F30)+SIN('Standard Settings'!$F30+EchelleFPAparam!$M$3+EchelleFPAparam!$G$3*EchelleFPAparam!$B$6*COS(EchelleFPAparam!$AC$3)-(AJ35-1024)*SIN(EchelleFPAparam!$AC$3)*EchelleFPAparam!$C$3/EchelleFPAparam!$E$3))</f>
        <v>4515.1738803307353</v>
      </c>
      <c r="DC35" s="26">
        <f>(EchelleFPAparam!$S$3/($U35+F$53)*COS((AK35-EchelleFPAparam!$AE31)*EchelleFPAparam!$C$3/EchelleFPAparam!$E$3))*(SIN('Standard Settings'!$F30)+SIN('Standard Settings'!$F30+EchelleFPAparam!$M$3+EchelleFPAparam!$G$3*EchelleFPAparam!$B$6*COS(EchelleFPAparam!$AC$3)-(AK35-1024)*SIN(EchelleFPAparam!$AC$3)*EchelleFPAparam!$C$3/EchelleFPAparam!$E$3))</f>
        <v>4167.7602814632928</v>
      </c>
      <c r="DD35" s="26">
        <f>(EchelleFPAparam!$S$3/($U35+G$53)*COS((AL35-EchelleFPAparam!$AE31)*EchelleFPAparam!$C$3/EchelleFPAparam!$E$3))*(SIN('Standard Settings'!$F30)+SIN('Standard Settings'!$F30+EchelleFPAparam!$M$3+EchelleFPAparam!$G$3*EchelleFPAparam!$B$6*COS(EchelleFPAparam!$AC$3)-(AL35-1024)*SIN(EchelleFPAparam!$AC$3)*EchelleFPAparam!$C$3/EchelleFPAparam!$E$3))</f>
        <v>3869.9418414285342</v>
      </c>
      <c r="DE35" s="26">
        <f>(EchelleFPAparam!$S$3/($U35+H$53)*COS((AM35-EchelleFPAparam!$AE31)*EchelleFPAparam!$C$3/EchelleFPAparam!$E$3))*(SIN('Standard Settings'!$F30)+SIN('Standard Settings'!$F30+EchelleFPAparam!$M$3+EchelleFPAparam!$G$3*EchelleFPAparam!$B$6*COS(EchelleFPAparam!$AC$3)-(AM35-1024)*SIN(EchelleFPAparam!$AC$3)*EchelleFPAparam!$C$3/EchelleFPAparam!$E$3))</f>
        <v>3611.8167368299946</v>
      </c>
      <c r="DF35" s="26">
        <f>(EchelleFPAparam!$S$3/($U35+I$53)*COS((AN35-EchelleFPAparam!$AE31)*EchelleFPAparam!$C$3/EchelleFPAparam!$E$3))*(SIN('Standard Settings'!$F30)+SIN('Standard Settings'!$F30+EchelleFPAparam!$M$3+EchelleFPAparam!$G$3*EchelleFPAparam!$B$6*COS(EchelleFPAparam!$AC$3)-(AN35-1024)*SIN(EchelleFPAparam!$AC$3)*EchelleFPAparam!$C$3/EchelleFPAparam!$E$3))</f>
        <v>3385.9496971101757</v>
      </c>
      <c r="DG35" s="26">
        <f>(EchelleFPAparam!$S$3/($U35+J$53)*COS((AO35-EchelleFPAparam!$AE31)*EchelleFPAparam!$C$3/EchelleFPAparam!$E$3))*(SIN('Standard Settings'!$F30)+SIN('Standard Settings'!$F30+EchelleFPAparam!$M$3+EchelleFPAparam!$G$3*EchelleFPAparam!$B$6*COS(EchelleFPAparam!$AC$3)-(AO35-1024)*SIN(EchelleFPAparam!$AC$3)*EchelleFPAparam!$C$3/EchelleFPAparam!$E$3))</f>
        <v>3187.0853792035823</v>
      </c>
      <c r="DH35" s="26">
        <f>(EchelleFPAparam!$S$3/($U35+K$53)*COS((AP35-EchelleFPAparam!$AE31)*EchelleFPAparam!$C$3/EchelleFPAparam!$E$3))*(SIN('Standard Settings'!$F30)+SIN('Standard Settings'!$F30+EchelleFPAparam!$M$3+EchelleFPAparam!$G$3*EchelleFPAparam!$B$6*COS(EchelleFPAparam!$AC$3)-(AP35-1024)*SIN(EchelleFPAparam!$AC$3)*EchelleFPAparam!$C$3/EchelleFPAparam!$E$3))</f>
        <v>3010.0250803589392</v>
      </c>
      <c r="DI35" s="26">
        <f>(EchelleFPAparam!$S$3/($U35+B$53)*COS((AQ35-EchelleFPAparam!$AE31)*EchelleFPAparam!$C$3/EchelleFPAparam!$E$3))*(SIN('Standard Settings'!$F30)+SIN('Standard Settings'!$F30+EchelleFPAparam!$M$3+EchelleFPAparam!$H$3*EchelleFPAparam!$B$6*COS(EchelleFPAparam!$AC$3)-(AQ35-1024)*SIN(EchelleFPAparam!$AC$3)*EchelleFPAparam!$C$3/EchelleFPAparam!$E$3))</f>
        <v>6023.3236810489361</v>
      </c>
      <c r="DJ35" s="26">
        <f>(EchelleFPAparam!$S$3/($U35+C$53)*COS((AR35-EchelleFPAparam!$AE31)*EchelleFPAparam!$C$3/EchelleFPAparam!$E$3))*(SIN('Standard Settings'!$F30)+SIN('Standard Settings'!$F30+EchelleFPAparam!$M$3+EchelleFPAparam!$H$3*EchelleFPAparam!$B$6*COS(EchelleFPAparam!$AC$3)-(AR35-1024)*SIN(EchelleFPAparam!$AC$3)*EchelleFPAparam!$C$3/EchelleFPAparam!$E$3))</f>
        <v>5421.0998964766904</v>
      </c>
      <c r="DK35" s="26">
        <f>(EchelleFPAparam!$S$3/($U35+D$53)*COS((AS35-EchelleFPAparam!$AE31)*EchelleFPAparam!$C$3/EchelleFPAparam!$E$3))*(SIN('Standard Settings'!$F30)+SIN('Standard Settings'!$F30+EchelleFPAparam!$M$3+EchelleFPAparam!$H$3*EchelleFPAparam!$B$6*COS(EchelleFPAparam!$AC$3)-(AS35-1024)*SIN(EchelleFPAparam!$AC$3)*EchelleFPAparam!$C$3/EchelleFPAparam!$E$3))</f>
        <v>4928.3591005995349</v>
      </c>
      <c r="DL35" s="26">
        <f>(EchelleFPAparam!$S$3/($U35+E$53)*COS((AT35-EchelleFPAparam!$AE31)*EchelleFPAparam!$C$3/EchelleFPAparam!$E$3))*(SIN('Standard Settings'!$F30)+SIN('Standard Settings'!$F30+EchelleFPAparam!$M$3+EchelleFPAparam!$H$3*EchelleFPAparam!$B$6*COS(EchelleFPAparam!$AC$3)-(AT35-1024)*SIN(EchelleFPAparam!$AC$3)*EchelleFPAparam!$C$3/EchelleFPAparam!$E$3))</f>
        <v>4517.6221989848054</v>
      </c>
      <c r="DM35" s="26">
        <f>(EchelleFPAparam!$S$3/($U35+F$53)*COS((AU35-EchelleFPAparam!$AE31)*EchelleFPAparam!$C$3/EchelleFPAparam!$E$3))*(SIN('Standard Settings'!$F30)+SIN('Standard Settings'!$F30+EchelleFPAparam!$M$3+EchelleFPAparam!$H$3*EchelleFPAparam!$B$6*COS(EchelleFPAparam!$AC$3)-(AU35-1024)*SIN(EchelleFPAparam!$AC$3)*EchelleFPAparam!$C$3/EchelleFPAparam!$E$3))</f>
        <v>4170.0130933734226</v>
      </c>
      <c r="DN35" s="26">
        <f>(EchelleFPAparam!$S$3/($U35+G$53)*COS((AV35-EchelleFPAparam!$AE31)*EchelleFPAparam!$C$3/EchelleFPAparam!$E$3))*(SIN('Standard Settings'!$F30)+SIN('Standard Settings'!$F30+EchelleFPAparam!$M$3+EchelleFPAparam!$H$3*EchelleFPAparam!$B$6*COS(EchelleFPAparam!$AC$3)-(AV35-1024)*SIN(EchelleFPAparam!$AC$3)*EchelleFPAparam!$C$3/EchelleFPAparam!$E$3))</f>
        <v>3872.0313780338388</v>
      </c>
      <c r="DO35" s="26">
        <f>(EchelleFPAparam!$S$3/($U35+H$53)*COS((AW35-EchelleFPAparam!$AE31)*EchelleFPAparam!$C$3/EchelleFPAparam!$E$3))*(SIN('Standard Settings'!$F30)+SIN('Standard Settings'!$F30+EchelleFPAparam!$M$3+EchelleFPAparam!$H$3*EchelleFPAparam!$B$6*COS(EchelleFPAparam!$AC$3)-(AW35-1024)*SIN(EchelleFPAparam!$AC$3)*EchelleFPAparam!$C$3/EchelleFPAparam!$E$3))</f>
        <v>3613.7635745971511</v>
      </c>
      <c r="DP35" s="26">
        <f>(EchelleFPAparam!$S$3/($U35+I$53)*COS((AX35-EchelleFPAparam!$AE31)*EchelleFPAparam!$C$3/EchelleFPAparam!$E$3))*(SIN('Standard Settings'!$F30)+SIN('Standard Settings'!$F30+EchelleFPAparam!$M$3+EchelleFPAparam!$H$3*EchelleFPAparam!$B$6*COS(EchelleFPAparam!$AC$3)-(AX35-1024)*SIN(EchelleFPAparam!$AC$3)*EchelleFPAparam!$C$3/EchelleFPAparam!$E$3))</f>
        <v>3387.7720590980352</v>
      </c>
      <c r="DQ35" s="26">
        <f>(EchelleFPAparam!$S$3/($U35+J$53)*COS((AY35-EchelleFPAparam!$AE31)*EchelleFPAparam!$C$3/EchelleFPAparam!$E$3))*(SIN('Standard Settings'!$F30)+SIN('Standard Settings'!$F30+EchelleFPAparam!$M$3+EchelleFPAparam!$H$3*EchelleFPAparam!$B$6*COS(EchelleFPAparam!$AC$3)-(AY35-1024)*SIN(EchelleFPAparam!$AC$3)*EchelleFPAparam!$C$3/EchelleFPAparam!$E$3))</f>
        <v>3188.8184193788484</v>
      </c>
      <c r="DR35" s="26">
        <f>(EchelleFPAparam!$S$3/($U35+K$53)*COS((AZ35-EchelleFPAparam!$AE31)*EchelleFPAparam!$C$3/EchelleFPAparam!$E$3))*(SIN('Standard Settings'!$F30)+SIN('Standard Settings'!$F30+EchelleFPAparam!$M$3+EchelleFPAparam!$H$3*EchelleFPAparam!$B$6*COS(EchelleFPAparam!$AC$3)-(AZ35-1024)*SIN(EchelleFPAparam!$AC$3)*EchelleFPAparam!$C$3/EchelleFPAparam!$E$3))</f>
        <v>3011.6618405244681</v>
      </c>
      <c r="DS35" s="26">
        <f>(EchelleFPAparam!$S$3/($U35+B$53)*COS((AQ35-EchelleFPAparam!$AE31)*EchelleFPAparam!$C$3/EchelleFPAparam!$E$3))*(SIN('Standard Settings'!$F30)+SIN('Standard Settings'!$F30+EchelleFPAparam!$M$3+EchelleFPAparam!$I$3*EchelleFPAparam!$B$6*COS(EchelleFPAparam!$AC$3)-(AQ35-1024)*SIN(EchelleFPAparam!$AC$3)*EchelleFPAparam!$C$3/EchelleFPAparam!$E$3))</f>
        <v>6068.8649927601837</v>
      </c>
      <c r="DT35" s="26">
        <f>(EchelleFPAparam!$S$3/($U35+C$53)*COS((AR35-EchelleFPAparam!$AE31)*EchelleFPAparam!$C$3/EchelleFPAparam!$E$3))*(SIN('Standard Settings'!$F30)+SIN('Standard Settings'!$F30+EchelleFPAparam!$M$3+EchelleFPAparam!$I$3*EchelleFPAparam!$B$6*COS(EchelleFPAparam!$AC$3)-(AR35-1024)*SIN(EchelleFPAparam!$AC$3)*EchelleFPAparam!$C$3/EchelleFPAparam!$E$3))</f>
        <v>5462.0827404315305</v>
      </c>
      <c r="DU35" s="26">
        <f>(EchelleFPAparam!$S$3/($U35+D$53)*COS((AS35-EchelleFPAparam!$AE31)*EchelleFPAparam!$C$3/EchelleFPAparam!$E$3))*(SIN('Standard Settings'!$F30)+SIN('Standard Settings'!$F30+EchelleFPAparam!$M$3+EchelleFPAparam!$I$3*EchelleFPAparam!$B$6*COS(EchelleFPAparam!$AC$3)-(AS35-1024)*SIN(EchelleFPAparam!$AC$3)*EchelleFPAparam!$C$3/EchelleFPAparam!$E$3))</f>
        <v>4965.6074142361285</v>
      </c>
      <c r="DV35" s="26">
        <f>(EchelleFPAparam!$S$3/($U35+E$53)*COS((AT35-EchelleFPAparam!$AE31)*EchelleFPAparam!$C$3/EchelleFPAparam!$E$3))*(SIN('Standard Settings'!$F30)+SIN('Standard Settings'!$F30+EchelleFPAparam!$M$3+EchelleFPAparam!$I$3*EchelleFPAparam!$B$6*COS(EchelleFPAparam!$AC$3)-(AT35-1024)*SIN(EchelleFPAparam!$AC$3)*EchelleFPAparam!$C$3/EchelleFPAparam!$E$3))</f>
        <v>4551.7589008070336</v>
      </c>
      <c r="DW35" s="26">
        <f>(EchelleFPAparam!$S$3/($U35+F$53)*COS((AU35-EchelleFPAparam!$AE31)*EchelleFPAparam!$C$3/EchelleFPAparam!$E$3))*(SIN('Standard Settings'!$F30)+SIN('Standard Settings'!$F30+EchelleFPAparam!$M$3+EchelleFPAparam!$I$3*EchelleFPAparam!$B$6*COS(EchelleFPAparam!$AC$3)-(AU35-1024)*SIN(EchelleFPAparam!$AC$3)*EchelleFPAparam!$C$3/EchelleFPAparam!$E$3))</f>
        <v>4201.5175412017124</v>
      </c>
      <c r="DX35" s="26">
        <f>(EchelleFPAparam!$S$3/($U35+G$53)*COS((AV35-EchelleFPAparam!$AE31)*EchelleFPAparam!$C$3/EchelleFPAparam!$E$3))*(SIN('Standard Settings'!$F30)+SIN('Standard Settings'!$F30+EchelleFPAparam!$M$3+EchelleFPAparam!$I$3*EchelleFPAparam!$B$6*COS(EchelleFPAparam!$AC$3)-(AV35-1024)*SIN(EchelleFPAparam!$AC$3)*EchelleFPAparam!$C$3/EchelleFPAparam!$E$3))</f>
        <v>3901.2801740083323</v>
      </c>
      <c r="DY35" s="26">
        <f>(EchelleFPAparam!$S$3/($U35+H$53)*COS((AW35-EchelleFPAparam!$AE31)*EchelleFPAparam!$C$3/EchelleFPAparam!$E$3))*(SIN('Standard Settings'!$F30)+SIN('Standard Settings'!$F30+EchelleFPAparam!$M$3+EchelleFPAparam!$I$3*EchelleFPAparam!$B$6*COS(EchelleFPAparam!$AC$3)-(AW35-1024)*SIN(EchelleFPAparam!$AC$3)*EchelleFPAparam!$C$3/EchelleFPAparam!$E$3))</f>
        <v>3641.0578670398595</v>
      </c>
      <c r="DZ35" s="26">
        <f>(EchelleFPAparam!$S$3/($U35+I$53)*COS((AX35-EchelleFPAparam!$AE31)*EchelleFPAparam!$C$3/EchelleFPAparam!$E$3))*(SIN('Standard Settings'!$F30)+SIN('Standard Settings'!$F30+EchelleFPAparam!$M$3+EchelleFPAparam!$I$3*EchelleFPAparam!$B$6*COS(EchelleFPAparam!$AC$3)-(AX35-1024)*SIN(EchelleFPAparam!$AC$3)*EchelleFPAparam!$C$3/EchelleFPAparam!$E$3))</f>
        <v>3413.3565269495139</v>
      </c>
      <c r="EA35" s="26">
        <f>(EchelleFPAparam!$S$3/($U35+J$53)*COS((AY35-EchelleFPAparam!$AE31)*EchelleFPAparam!$C$3/EchelleFPAparam!$E$3))*(SIN('Standard Settings'!$F30)+SIN('Standard Settings'!$F30+EchelleFPAparam!$M$3+EchelleFPAparam!$I$3*EchelleFPAparam!$B$6*COS(EchelleFPAparam!$AC$3)-(AY35-1024)*SIN(EchelleFPAparam!$AC$3)*EchelleFPAparam!$C$3/EchelleFPAparam!$E$3))</f>
        <v>3212.9285255789205</v>
      </c>
      <c r="EB35" s="26">
        <f>(EchelleFPAparam!$S$3/($U35+K$53)*COS((AZ35-EchelleFPAparam!$AE31)*EchelleFPAparam!$C$3/EchelleFPAparam!$E$3))*(SIN('Standard Settings'!$F30)+SIN('Standard Settings'!$F30+EchelleFPAparam!$M$3+EchelleFPAparam!$I$3*EchelleFPAparam!$B$6*COS(EchelleFPAparam!$AC$3)-(AZ35-1024)*SIN(EchelleFPAparam!$AC$3)*EchelleFPAparam!$C$3/EchelleFPAparam!$E$3))</f>
        <v>3034.4324963800918</v>
      </c>
      <c r="EC35" s="26">
        <f>(EchelleFPAparam!$S$3/($U35+B$53)*COS((BA35-EchelleFPAparam!$AE31)*EchelleFPAparam!$C$3/EchelleFPAparam!$E$3))*(SIN('Standard Settings'!$F30)+SIN('Standard Settings'!$F30+EchelleFPAparam!$M$3+EchelleFPAparam!$J$3*EchelleFPAparam!$B$6*COS(EchelleFPAparam!$AC$3)-(BA35-1024)*SIN(EchelleFPAparam!$AC$3)*EchelleFPAparam!$C$3/EchelleFPAparam!$E$3))</f>
        <v>6072.0932886704295</v>
      </c>
      <c r="ED35" s="26">
        <f>(EchelleFPAparam!$S$3/($U35+C$53)*COS((BB35-EchelleFPAparam!$AE31)*EchelleFPAparam!$C$3/EchelleFPAparam!$E$3))*(SIN('Standard Settings'!$F30)+SIN('Standard Settings'!$F30+EchelleFPAparam!$M$3+EchelleFPAparam!$J$3*EchelleFPAparam!$B$6*COS(EchelleFPAparam!$AC$3)-(BB35-1024)*SIN(EchelleFPAparam!$AC$3)*EchelleFPAparam!$C$3/EchelleFPAparam!$E$3))</f>
        <v>5464.9932375740882</v>
      </c>
      <c r="EE35" s="26">
        <f>(EchelleFPAparam!$S$3/($U35+D$53)*COS((BC35-EchelleFPAparam!$AE31)*EchelleFPAparam!$C$3/EchelleFPAparam!$E$3))*(SIN('Standard Settings'!$F30)+SIN('Standard Settings'!$F30+EchelleFPAparam!$M$3+EchelleFPAparam!$J$3*EchelleFPAparam!$B$6*COS(EchelleFPAparam!$AC$3)-(BC35-1024)*SIN(EchelleFPAparam!$AC$3)*EchelleFPAparam!$C$3/EchelleFPAparam!$E$3))</f>
        <v>4968.2477659208107</v>
      </c>
      <c r="EF35" s="26">
        <f>(EchelleFPAparam!$S$3/($U35+E$53)*COS((BD35-EchelleFPAparam!$AE31)*EchelleFPAparam!$C$3/EchelleFPAparam!$E$3))*(SIN('Standard Settings'!$F30)+SIN('Standard Settings'!$F30+EchelleFPAparam!$M$3+EchelleFPAparam!$J$3*EchelleFPAparam!$B$6*COS(EchelleFPAparam!$AC$3)-(BD35-1024)*SIN(EchelleFPAparam!$AC$3)*EchelleFPAparam!$C$3/EchelleFPAparam!$E$3))</f>
        <v>4554.1761861150326</v>
      </c>
      <c r="EG35" s="26">
        <f>(EchelleFPAparam!$S$3/($U35+F$53)*COS((BE35-EchelleFPAparam!$AE31)*EchelleFPAparam!$C$3/EchelleFPAparam!$E$3))*(SIN('Standard Settings'!$F30)+SIN('Standard Settings'!$F30+EchelleFPAparam!$M$3+EchelleFPAparam!$J$3*EchelleFPAparam!$B$6*COS(EchelleFPAparam!$AC$3)-(BE35-1024)*SIN(EchelleFPAparam!$AC$3)*EchelleFPAparam!$C$3/EchelleFPAparam!$E$3))</f>
        <v>4203.742148335019</v>
      </c>
      <c r="EH35" s="26">
        <f>(EchelleFPAparam!$S$3/($U35+G$53)*COS((BF35-EchelleFPAparam!$AE31)*EchelleFPAparam!$C$3/EchelleFPAparam!$E$3))*(SIN('Standard Settings'!$F30)+SIN('Standard Settings'!$F30+EchelleFPAparam!$M$3+EchelleFPAparam!$J$3*EchelleFPAparam!$B$6*COS(EchelleFPAparam!$AC$3)-(BF35-1024)*SIN(EchelleFPAparam!$AC$3)*EchelleFPAparam!$C$3/EchelleFPAparam!$E$3))</f>
        <v>3903.3396556705652</v>
      </c>
      <c r="EI35" s="26">
        <f>(EchelleFPAparam!$S$3/($U35+H$53)*COS((BG35-EchelleFPAparam!$AE31)*EchelleFPAparam!$C$3/EchelleFPAparam!$E$3))*(SIN('Standard Settings'!$F30)+SIN('Standard Settings'!$F30+EchelleFPAparam!$M$3+EchelleFPAparam!$J$3*EchelleFPAparam!$B$6*COS(EchelleFPAparam!$AC$3)-(BG35-1024)*SIN(EchelleFPAparam!$AC$3)*EchelleFPAparam!$C$3/EchelleFPAparam!$E$3))</f>
        <v>3642.976618988032</v>
      </c>
      <c r="EJ35" s="26">
        <f>(EchelleFPAparam!$S$3/($U35+I$53)*COS((BH35-EchelleFPAparam!$AE31)*EchelleFPAparam!$C$3/EchelleFPAparam!$E$3))*(SIN('Standard Settings'!$F30)+SIN('Standard Settings'!$F30+EchelleFPAparam!$M$3+EchelleFPAparam!$J$3*EchelleFPAparam!$B$6*COS(EchelleFPAparam!$AC$3)-(BH35-1024)*SIN(EchelleFPAparam!$AC$3)*EchelleFPAparam!$C$3/EchelleFPAparam!$E$3))</f>
        <v>3415.1489831087893</v>
      </c>
      <c r="EK35" s="26">
        <f>(EchelleFPAparam!$S$3/($U35+J$53)*COS((BI35-EchelleFPAparam!$AE31)*EchelleFPAparam!$C$3/EchelleFPAparam!$E$3))*(SIN('Standard Settings'!$F30)+SIN('Standard Settings'!$F30+EchelleFPAparam!$M$3+EchelleFPAparam!$J$3*EchelleFPAparam!$B$6*COS(EchelleFPAparam!$AC$3)-(BI35-1024)*SIN(EchelleFPAparam!$AC$3)*EchelleFPAparam!$C$3/EchelleFPAparam!$E$3))</f>
        <v>3214.6376234137565</v>
      </c>
      <c r="EL35" s="26">
        <f>(EchelleFPAparam!$S$3/($U35+K$53)*COS((BJ35-EchelleFPAparam!$AE31)*EchelleFPAparam!$C$3/EchelleFPAparam!$E$3))*(SIN('Standard Settings'!$F30)+SIN('Standard Settings'!$F30+EchelleFPAparam!$M$3+EchelleFPAparam!$J$3*EchelleFPAparam!$B$6*COS(EchelleFPAparam!$AC$3)-(BJ35-1024)*SIN(EchelleFPAparam!$AC$3)*EchelleFPAparam!$C$3/EchelleFPAparam!$E$3))</f>
        <v>3036.0466443352148</v>
      </c>
      <c r="EM35" s="26">
        <f>(EchelleFPAparam!$S$3/($U35+B$53)*COS((BA35-EchelleFPAparam!$AE31)*EchelleFPAparam!$C$3/EchelleFPAparam!$E$3))*(SIN('Standard Settings'!$F30)+SIN('Standard Settings'!$F30+EchelleFPAparam!$M$3+EchelleFPAparam!$K$3*EchelleFPAparam!$B$6*COS(EchelleFPAparam!$AC$3)-(BA35-1024)*SIN(EchelleFPAparam!$AC$3)*EchelleFPAparam!$C$3/EchelleFPAparam!$E$3))</f>
        <v>6115.6864660755427</v>
      </c>
      <c r="EN35" s="26">
        <f>(EchelleFPAparam!$S$3/($U35+C$53)*COS((BB35-EchelleFPAparam!$AE31)*EchelleFPAparam!$C$3/EchelleFPAparam!$E$3))*(SIN('Standard Settings'!$F30)+SIN('Standard Settings'!$F30+EchelleFPAparam!$M$3+EchelleFPAparam!$K$3*EchelleFPAparam!$B$6*COS(EchelleFPAparam!$AC$3)-(BB35-1024)*SIN(EchelleFPAparam!$AC$3)*EchelleFPAparam!$C$3/EchelleFPAparam!$E$3))</f>
        <v>5504.2223948573346</v>
      </c>
      <c r="EO35" s="26">
        <f>(EchelleFPAparam!$S$3/($U35+D$53)*COS((BC35-EchelleFPAparam!$AE31)*EchelleFPAparam!$C$3/EchelleFPAparam!$E$3))*(SIN('Standard Settings'!$F30)+SIN('Standard Settings'!$F30+EchelleFPAparam!$M$3+EchelleFPAparam!$K$3*EchelleFPAparam!$B$6*COS(EchelleFPAparam!$AC$3)-(BC35-1024)*SIN(EchelleFPAparam!$AC$3)*EchelleFPAparam!$C$3/EchelleFPAparam!$E$3))</f>
        <v>5003.9016943907054</v>
      </c>
      <c r="EP35" s="26">
        <f>(EchelleFPAparam!$S$3/($U35+E$53)*COS((BD35-EchelleFPAparam!$AE31)*EchelleFPAparam!$C$3/EchelleFPAparam!$E$3))*(SIN('Standard Settings'!$F30)+SIN('Standard Settings'!$F30+EchelleFPAparam!$M$3+EchelleFPAparam!$K$3*EchelleFPAparam!$B$6*COS(EchelleFPAparam!$AC$3)-(BD35-1024)*SIN(EchelleFPAparam!$AC$3)*EchelleFPAparam!$C$3/EchelleFPAparam!$E$3))</f>
        <v>4586.8514095048467</v>
      </c>
      <c r="EQ35" s="26">
        <f>(EchelleFPAparam!$S$3/($U35+F$53)*COS((BE35-EchelleFPAparam!$AE31)*EchelleFPAparam!$C$3/EchelleFPAparam!$E$3))*(SIN('Standard Settings'!$F30)+SIN('Standard Settings'!$F30+EchelleFPAparam!$M$3+EchelleFPAparam!$K$3*EchelleFPAparam!$B$6*COS(EchelleFPAparam!$AC$3)-(BE35-1024)*SIN(EchelleFPAparam!$AC$3)*EchelleFPAparam!$C$3/EchelleFPAparam!$E$3))</f>
        <v>4233.8973180566209</v>
      </c>
      <c r="ER35" s="26">
        <f>(EchelleFPAparam!$S$3/($U35+G$53)*COS((BF35-EchelleFPAparam!$AE31)*EchelleFPAparam!$C$3/EchelleFPAparam!$E$3))*(SIN('Standard Settings'!$F30)+SIN('Standard Settings'!$F30+EchelleFPAparam!$M$3+EchelleFPAparam!$K$3*EchelleFPAparam!$B$6*COS(EchelleFPAparam!$AC$3)-(BF35-1024)*SIN(EchelleFPAparam!$AC$3)*EchelleFPAparam!$C$3/EchelleFPAparam!$E$3))</f>
        <v>3931.3354403095964</v>
      </c>
      <c r="ES35" s="26">
        <f>(EchelleFPAparam!$S$3/($U35+H$53)*COS((BG35-EchelleFPAparam!$AE31)*EchelleFPAparam!$C$3/EchelleFPAparam!$E$3))*(SIN('Standard Settings'!$F30)+SIN('Standard Settings'!$F30+EchelleFPAparam!$M$3+EchelleFPAparam!$K$3*EchelleFPAparam!$B$6*COS(EchelleFPAparam!$AC$3)-(BG35-1024)*SIN(EchelleFPAparam!$AC$3)*EchelleFPAparam!$C$3/EchelleFPAparam!$E$3))</f>
        <v>3669.1014316223018</v>
      </c>
      <c r="ET35" s="26">
        <f>(EchelleFPAparam!$S$3/($U35+I$53)*COS((BH35-EchelleFPAparam!$AE31)*EchelleFPAparam!$C$3/EchelleFPAparam!$E$3))*(SIN('Standard Settings'!$F30)+SIN('Standard Settings'!$F30+EchelleFPAparam!$M$3+EchelleFPAparam!$K$3*EchelleFPAparam!$B$6*COS(EchelleFPAparam!$AC$3)-(BH35-1024)*SIN(EchelleFPAparam!$AC$3)*EchelleFPAparam!$C$3/EchelleFPAparam!$E$3))</f>
        <v>3439.6369735522503</v>
      </c>
      <c r="EU35" s="26">
        <f>(EchelleFPAparam!$S$3/($U35+J$53)*COS((BI35-EchelleFPAparam!$AE31)*EchelleFPAparam!$C$3/EchelleFPAparam!$E$3))*(SIN('Standard Settings'!$F30)+SIN('Standard Settings'!$F30+EchelleFPAparam!$M$3+EchelleFPAparam!$K$3*EchelleFPAparam!$B$6*COS(EchelleFPAparam!$AC$3)-(BI35-1024)*SIN(EchelleFPAparam!$AC$3)*EchelleFPAparam!$C$3/EchelleFPAparam!$E$3))</f>
        <v>3237.7163643929339</v>
      </c>
      <c r="EV35" s="26">
        <f>(EchelleFPAparam!$S$3/($U35+K$53)*COS((BJ35-EchelleFPAparam!$AE31)*EchelleFPAparam!$C$3/EchelleFPAparam!$E$3))*(SIN('Standard Settings'!$F30)+SIN('Standard Settings'!$F30+EchelleFPAparam!$M$3+EchelleFPAparam!$K$3*EchelleFPAparam!$B$6*COS(EchelleFPAparam!$AC$3)-(BJ35-1024)*SIN(EchelleFPAparam!$AC$3)*EchelleFPAparam!$C$3/EchelleFPAparam!$E$3))</f>
        <v>3057.8432330377714</v>
      </c>
      <c r="EW35" s="60">
        <f t="shared" si="40"/>
        <v>3359.2887025730461</v>
      </c>
      <c r="EX35" s="60">
        <f t="shared" si="41"/>
        <v>5504.2223948573346</v>
      </c>
      <c r="EY35" s="90">
        <v>0</v>
      </c>
      <c r="EZ35" s="90">
        <v>0</v>
      </c>
      <c r="FA35" s="95">
        <v>1000</v>
      </c>
      <c r="FB35" s="95">
        <v>1000</v>
      </c>
      <c r="FC35" s="95">
        <v>1000</v>
      </c>
      <c r="FD35" s="50">
        <v>2000</v>
      </c>
      <c r="FE35" s="50">
        <v>2000</v>
      </c>
      <c r="FF35" s="50">
        <v>5000</v>
      </c>
      <c r="FG35" s="50">
        <v>1000</v>
      </c>
      <c r="FH35" s="95">
        <f t="shared" si="27"/>
        <v>250</v>
      </c>
      <c r="FI35" s="95">
        <f t="shared" si="28"/>
        <v>250</v>
      </c>
      <c r="FJ35" s="50">
        <f t="shared" si="29"/>
        <v>500</v>
      </c>
      <c r="FK35" s="50">
        <f t="shared" si="30"/>
        <v>500</v>
      </c>
      <c r="FL35" s="50">
        <f t="shared" si="31"/>
        <v>1250</v>
      </c>
      <c r="FM35" s="50">
        <f t="shared" si="32"/>
        <v>250</v>
      </c>
      <c r="FN35" s="50">
        <v>500</v>
      </c>
      <c r="FO35" s="91">
        <f>1/(F35*EchelleFPAparam!$Q$3)</f>
        <v>-2462.2475315699407</v>
      </c>
      <c r="FP35" s="91">
        <f t="shared" si="23"/>
        <v>-37.876830516933872</v>
      </c>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I35" s="50"/>
      <c r="IJ35" s="50"/>
      <c r="IK35" s="50"/>
      <c r="IL35" s="50"/>
      <c r="IM35" s="50"/>
      <c r="IN35" s="50"/>
      <c r="IO35" s="50"/>
      <c r="IP35" s="50"/>
      <c r="IQ35" s="50"/>
      <c r="IR35" s="50"/>
      <c r="IS35" s="50"/>
      <c r="IT35" s="50"/>
      <c r="IU35" s="50"/>
      <c r="IV35" s="50"/>
      <c r="IW35" s="50"/>
      <c r="IX35" s="50"/>
      <c r="IY35" s="50"/>
      <c r="IZ35" s="50"/>
      <c r="JA35" s="50"/>
      <c r="JB35" s="50"/>
      <c r="JC35" s="50"/>
      <c r="JD35" s="50"/>
      <c r="JE35" s="50"/>
      <c r="JF35" s="50"/>
      <c r="JG35" s="50"/>
      <c r="JH35" s="50"/>
      <c r="JI35" s="50"/>
      <c r="JJ35" s="50"/>
      <c r="JK35" s="50"/>
      <c r="JL35" s="50"/>
      <c r="JM35" s="50"/>
      <c r="JN35" s="50"/>
      <c r="JO35" s="50"/>
      <c r="JP35" s="50"/>
      <c r="JQ35" s="50"/>
      <c r="JR35" s="50"/>
      <c r="JS35" s="50"/>
      <c r="JT35" s="50"/>
      <c r="JU35" s="50"/>
      <c r="JV35" s="50"/>
      <c r="JW35" s="52">
        <f t="shared" si="24"/>
        <v>2771.796774111886</v>
      </c>
      <c r="JX35" s="27">
        <f t="shared" si="25"/>
        <v>272139.22672692267</v>
      </c>
      <c r="JY35" s="108">
        <f>JW35*EchelleFPAparam!$Q$3</f>
        <v>-2.6401364273415714E-2</v>
      </c>
    </row>
    <row r="36" spans="1:285" x14ac:dyDescent="0.2">
      <c r="A36"/>
      <c r="B36"/>
      <c r="C36"/>
      <c r="D36"/>
      <c r="E36"/>
      <c r="F36"/>
      <c r="G36"/>
      <c r="H36"/>
      <c r="I36" s="58"/>
      <c r="J36" s="58"/>
      <c r="K36"/>
      <c r="L36"/>
      <c r="M36"/>
      <c r="O36"/>
      <c r="P36"/>
      <c r="CR36"/>
      <c r="EQ36"/>
      <c r="ER36"/>
    </row>
    <row r="37" spans="1:285" x14ac:dyDescent="0.2">
      <c r="A37"/>
      <c r="B37"/>
      <c r="C37"/>
      <c r="D37"/>
      <c r="E37"/>
      <c r="F37"/>
      <c r="G37"/>
      <c r="H37"/>
      <c r="I37" s="58"/>
      <c r="J37" s="58"/>
      <c r="K37"/>
      <c r="L37"/>
      <c r="M37"/>
      <c r="O37"/>
      <c r="P37"/>
      <c r="CR37"/>
      <c r="EQ37"/>
      <c r="ER37"/>
    </row>
    <row r="38" spans="1:285" x14ac:dyDescent="0.2">
      <c r="A38"/>
      <c r="B38"/>
      <c r="C38"/>
      <c r="D38"/>
      <c r="E38"/>
      <c r="F38"/>
      <c r="G38"/>
      <c r="H38"/>
      <c r="I38" s="58"/>
      <c r="J38" s="58"/>
      <c r="K38"/>
      <c r="L38"/>
      <c r="M38"/>
      <c r="O38"/>
      <c r="P38"/>
      <c r="CR38"/>
    </row>
    <row r="39" spans="1:285" x14ac:dyDescent="0.2">
      <c r="A39"/>
      <c r="B39"/>
      <c r="C39"/>
      <c r="D39"/>
      <c r="E39"/>
      <c r="F39"/>
      <c r="G39"/>
      <c r="H39"/>
      <c r="I39" s="58"/>
      <c r="J39" s="58"/>
      <c r="K39"/>
      <c r="L39"/>
      <c r="M39"/>
      <c r="O39"/>
      <c r="P39"/>
      <c r="CR39"/>
    </row>
    <row r="40" spans="1:285" x14ac:dyDescent="0.2">
      <c r="A40"/>
      <c r="B40"/>
      <c r="C40"/>
      <c r="D40"/>
      <c r="E40"/>
      <c r="F40"/>
      <c r="G40"/>
      <c r="H40"/>
      <c r="I40" s="58"/>
      <c r="J40" s="58"/>
      <c r="K40"/>
      <c r="L40"/>
      <c r="M40"/>
      <c r="O40"/>
      <c r="P40"/>
      <c r="CR40"/>
    </row>
    <row r="41" spans="1:285" x14ac:dyDescent="0.2">
      <c r="A41"/>
      <c r="B41"/>
      <c r="C41"/>
      <c r="D41"/>
      <c r="E41"/>
      <c r="F41"/>
      <c r="G41"/>
      <c r="H41"/>
      <c r="I41" s="58"/>
      <c r="J41" s="58"/>
      <c r="K41"/>
      <c r="L41"/>
      <c r="M41"/>
      <c r="O41"/>
      <c r="P41"/>
      <c r="CR41"/>
    </row>
    <row r="42" spans="1:285" x14ac:dyDescent="0.2">
      <c r="A42"/>
      <c r="B42"/>
      <c r="C42"/>
      <c r="D42"/>
      <c r="E42"/>
      <c r="F42"/>
      <c r="G42"/>
      <c r="H42"/>
      <c r="I42" s="58"/>
      <c r="J42" s="58"/>
      <c r="K42"/>
      <c r="L42"/>
      <c r="M42"/>
      <c r="O42"/>
      <c r="P42"/>
      <c r="CR42"/>
    </row>
    <row r="43" spans="1:285" x14ac:dyDescent="0.2">
      <c r="A43"/>
      <c r="B43"/>
      <c r="C43"/>
      <c r="D43"/>
      <c r="E43"/>
      <c r="F43"/>
      <c r="G43"/>
      <c r="H43"/>
      <c r="I43" s="58"/>
      <c r="J43" s="58"/>
      <c r="K43"/>
      <c r="L43"/>
      <c r="M43"/>
      <c r="O43"/>
      <c r="P43"/>
    </row>
    <row r="44" spans="1:285" x14ac:dyDescent="0.2">
      <c r="A44"/>
      <c r="B44"/>
      <c r="C44"/>
      <c r="D44"/>
      <c r="E44"/>
      <c r="F44"/>
      <c r="G44"/>
      <c r="H44"/>
      <c r="I44" s="58"/>
      <c r="J44" s="58"/>
      <c r="K44"/>
      <c r="L44"/>
      <c r="M44"/>
      <c r="O44"/>
      <c r="P44"/>
    </row>
    <row r="45" spans="1:285" x14ac:dyDescent="0.2">
      <c r="A45"/>
      <c r="B45"/>
      <c r="C45"/>
      <c r="D45"/>
      <c r="E45"/>
      <c r="F45"/>
      <c r="G45"/>
      <c r="H45"/>
      <c r="I45" s="58"/>
      <c r="J45" s="58"/>
      <c r="K45"/>
      <c r="L45"/>
      <c r="M45"/>
      <c r="O45"/>
      <c r="P45"/>
    </row>
    <row r="46" spans="1:285" x14ac:dyDescent="0.2">
      <c r="A46"/>
      <c r="B46"/>
      <c r="C46"/>
      <c r="D46"/>
      <c r="E46"/>
      <c r="F46"/>
      <c r="G46"/>
      <c r="H46"/>
      <c r="I46" s="58"/>
      <c r="J46" s="58"/>
      <c r="K46"/>
      <c r="L46"/>
      <c r="M46"/>
      <c r="O46"/>
      <c r="P46"/>
    </row>
    <row r="47" spans="1:285" x14ac:dyDescent="0.2">
      <c r="A47"/>
      <c r="B47"/>
      <c r="C47"/>
      <c r="D47"/>
      <c r="E47"/>
      <c r="F47"/>
      <c r="G47"/>
      <c r="H47"/>
      <c r="I47" s="58"/>
      <c r="J47" s="58"/>
      <c r="K47"/>
      <c r="L47"/>
      <c r="M47"/>
      <c r="O47"/>
      <c r="P47"/>
    </row>
    <row r="48" spans="1:285" x14ac:dyDescent="0.2">
      <c r="A48"/>
      <c r="B48"/>
      <c r="C48"/>
      <c r="D48"/>
      <c r="E48"/>
      <c r="F48"/>
      <c r="G48"/>
      <c r="H48"/>
      <c r="I48" s="58"/>
      <c r="J48" s="58"/>
      <c r="K48"/>
      <c r="L48"/>
      <c r="M48"/>
      <c r="O48"/>
      <c r="P48"/>
    </row>
    <row r="49" spans="1:16" x14ac:dyDescent="0.2">
      <c r="A49"/>
      <c r="B49"/>
      <c r="C49"/>
      <c r="D49"/>
      <c r="E49"/>
      <c r="F49"/>
      <c r="G49"/>
      <c r="H49"/>
      <c r="I49" s="58"/>
      <c r="J49" s="58"/>
      <c r="K49"/>
      <c r="L49"/>
      <c r="M49"/>
      <c r="O49"/>
      <c r="P49"/>
    </row>
    <row r="50" spans="1:16" x14ac:dyDescent="0.2">
      <c r="A50"/>
      <c r="B50"/>
      <c r="C50"/>
      <c r="D50"/>
      <c r="E50"/>
      <c r="F50"/>
      <c r="G50"/>
      <c r="H50"/>
      <c r="I50" s="58"/>
      <c r="J50" s="58"/>
      <c r="K50"/>
      <c r="L50"/>
      <c r="M50"/>
      <c r="O50"/>
      <c r="P50"/>
    </row>
    <row r="51" spans="1:16" x14ac:dyDescent="0.2">
      <c r="A51"/>
      <c r="B51"/>
      <c r="C51"/>
      <c r="D51"/>
      <c r="E51"/>
      <c r="F51"/>
      <c r="G51"/>
      <c r="H51"/>
      <c r="I51" s="58"/>
      <c r="J51" s="58"/>
      <c r="K51"/>
      <c r="L51"/>
      <c r="M51"/>
      <c r="O51"/>
      <c r="P51"/>
    </row>
    <row r="52" spans="1:16" x14ac:dyDescent="0.2">
      <c r="A52"/>
      <c r="B52"/>
      <c r="C52"/>
      <c r="D52"/>
      <c r="E52"/>
      <c r="F52"/>
      <c r="G52"/>
      <c r="H52"/>
      <c r="I52" s="58"/>
      <c r="J52" s="58"/>
      <c r="K52"/>
      <c r="L52"/>
      <c r="M52"/>
      <c r="O52"/>
      <c r="P52"/>
    </row>
    <row r="53" spans="1:16" x14ac:dyDescent="0.2">
      <c r="A53" s="27" t="s">
        <v>318</v>
      </c>
      <c r="B53" s="27">
        <v>0</v>
      </c>
      <c r="C53" s="27">
        <v>1</v>
      </c>
      <c r="D53" s="27">
        <v>2</v>
      </c>
      <c r="E53" s="27">
        <v>3</v>
      </c>
      <c r="F53" s="27">
        <v>4</v>
      </c>
      <c r="G53" s="27">
        <v>5</v>
      </c>
      <c r="H53" s="27">
        <v>6</v>
      </c>
      <c r="I53" s="55">
        <v>7</v>
      </c>
      <c r="J53" s="55">
        <v>8</v>
      </c>
      <c r="K53" s="27">
        <v>9</v>
      </c>
      <c r="L53" s="27" t="s">
        <v>319</v>
      </c>
      <c r="M53" s="27" t="s">
        <v>319</v>
      </c>
      <c r="N53" s="12" t="s">
        <v>319</v>
      </c>
      <c r="O53" s="27" t="s">
        <v>319</v>
      </c>
      <c r="P53" s="27" t="s">
        <v>319</v>
      </c>
    </row>
  </sheetData>
  <conditionalFormatting sqref="W7:X7">
    <cfRule type="cellIs" dxfId="44" priority="126" operator="lessThan">
      <formula>0</formula>
    </cfRule>
    <cfRule type="cellIs" dxfId="43" priority="127" operator="lessThan">
      <formula>0</formula>
    </cfRule>
  </conditionalFormatting>
  <conditionalFormatting sqref="EW12:EX35 EW7:EX10">
    <cfRule type="cellIs" dxfId="42" priority="128" operator="lessThan">
      <formula>0</formula>
    </cfRule>
  </conditionalFormatting>
  <conditionalFormatting sqref="BK7:BK10 BK12:BK35 BU7:BU8 CE7:CE9 CO7 CY7 DI7 DS7 EC7">
    <cfRule type="cellIs" dxfId="41" priority="129" operator="lessThan">
      <formula>0</formula>
    </cfRule>
  </conditionalFormatting>
  <conditionalFormatting sqref="W8:W35">
    <cfRule type="cellIs" dxfId="40" priority="119" operator="lessThan">
      <formula>0</formula>
    </cfRule>
    <cfRule type="cellIs" dxfId="39" priority="120" operator="lessThan">
      <formula>0</formula>
    </cfRule>
  </conditionalFormatting>
  <conditionalFormatting sqref="EW11:EX11">
    <cfRule type="cellIs" dxfId="38" priority="123" operator="lessThan">
      <formula>0</formula>
    </cfRule>
  </conditionalFormatting>
  <conditionalFormatting sqref="Y7:Y35">
    <cfRule type="cellIs" dxfId="37" priority="115" operator="lessThan">
      <formula>0</formula>
    </cfRule>
    <cfRule type="cellIs" dxfId="36" priority="116" operator="lessThan">
      <formula>0</formula>
    </cfRule>
  </conditionalFormatting>
  <conditionalFormatting sqref="X8:X35">
    <cfRule type="cellIs" dxfId="35" priority="117" operator="lessThan">
      <formula>0</formula>
    </cfRule>
    <cfRule type="cellIs" dxfId="34" priority="118" operator="lessThan">
      <formula>0</formula>
    </cfRule>
  </conditionalFormatting>
  <conditionalFormatting sqref="Z7:Z35">
    <cfRule type="cellIs" dxfId="33" priority="113" operator="lessThan">
      <formula>0</formula>
    </cfRule>
    <cfRule type="cellIs" dxfId="32" priority="114" operator="lessThan">
      <formula>0</formula>
    </cfRule>
  </conditionalFormatting>
  <conditionalFormatting sqref="AC7:AC35">
    <cfRule type="cellIs" dxfId="31" priority="107" operator="lessThan">
      <formula>0</formula>
    </cfRule>
    <cfRule type="cellIs" dxfId="30" priority="108" operator="lessThan">
      <formula>0</formula>
    </cfRule>
  </conditionalFormatting>
  <conditionalFormatting sqref="AA7:AA35">
    <cfRule type="cellIs" dxfId="29" priority="111" operator="lessThan">
      <formula>0</formula>
    </cfRule>
    <cfRule type="cellIs" dxfId="28" priority="112" operator="lessThan">
      <formula>0</formula>
    </cfRule>
  </conditionalFormatting>
  <conditionalFormatting sqref="AB7:AB35">
    <cfRule type="cellIs" dxfId="27" priority="109" operator="lessThan">
      <formula>0</formula>
    </cfRule>
    <cfRule type="cellIs" dxfId="26" priority="110" operator="lessThan">
      <formula>0</formula>
    </cfRule>
  </conditionalFormatting>
  <conditionalFormatting sqref="AD7:AD35">
    <cfRule type="cellIs" dxfId="25" priority="105" operator="lessThan">
      <formula>0</formula>
    </cfRule>
    <cfRule type="cellIs" dxfId="24" priority="106" operator="lessThan">
      <formula>0</formula>
    </cfRule>
  </conditionalFormatting>
  <conditionalFormatting sqref="AE7:AF35">
    <cfRule type="cellIs" dxfId="23" priority="103" operator="lessThan">
      <formula>0</formula>
    </cfRule>
    <cfRule type="cellIs" dxfId="22" priority="104" operator="lessThan">
      <formula>0</formula>
    </cfRule>
  </conditionalFormatting>
  <conditionalFormatting sqref="BK11">
    <cfRule type="cellIs" dxfId="21" priority="102" operator="lessThan">
      <formula>0</formula>
    </cfRule>
  </conditionalFormatting>
  <conditionalFormatting sqref="BL7:BL35">
    <cfRule type="cellIs" dxfId="20" priority="101" operator="lessThan">
      <formula>0</formula>
    </cfRule>
  </conditionalFormatting>
  <conditionalFormatting sqref="BM7:BM35">
    <cfRule type="cellIs" dxfId="19" priority="100" operator="lessThan">
      <formula>0</formula>
    </cfRule>
  </conditionalFormatting>
  <conditionalFormatting sqref="BN7:BT35">
    <cfRule type="cellIs" dxfId="18" priority="99" operator="lessThan">
      <formula>0</formula>
    </cfRule>
  </conditionalFormatting>
  <conditionalFormatting sqref="BU9:BU35">
    <cfRule type="cellIs" dxfId="17" priority="98" operator="lessThan">
      <formula>0</formula>
    </cfRule>
  </conditionalFormatting>
  <conditionalFormatting sqref="BV7:CD35">
    <cfRule type="cellIs" dxfId="16" priority="97" operator="lessThan">
      <formula>0</formula>
    </cfRule>
  </conditionalFormatting>
  <conditionalFormatting sqref="CE10:CE35">
    <cfRule type="cellIs" dxfId="15" priority="96" operator="lessThan">
      <formula>0</formula>
    </cfRule>
  </conditionalFormatting>
  <conditionalFormatting sqref="CF7:CN35">
    <cfRule type="cellIs" dxfId="14" priority="95" operator="lessThan">
      <formula>0</formula>
    </cfRule>
  </conditionalFormatting>
  <conditionalFormatting sqref="EM7">
    <cfRule type="cellIs" dxfId="13" priority="16" operator="lessThan">
      <formula>0</formula>
    </cfRule>
  </conditionalFormatting>
  <conditionalFormatting sqref="CO8:CO35">
    <cfRule type="cellIs" dxfId="12" priority="13" operator="lessThan">
      <formula>0</formula>
    </cfRule>
  </conditionalFormatting>
  <conditionalFormatting sqref="CP7:CX35">
    <cfRule type="cellIs" dxfId="11" priority="12" operator="lessThan">
      <formula>0</formula>
    </cfRule>
  </conditionalFormatting>
  <conditionalFormatting sqref="CY8:CY35">
    <cfRule type="cellIs" dxfId="10" priority="11" operator="lessThan">
      <formula>0</formula>
    </cfRule>
  </conditionalFormatting>
  <conditionalFormatting sqref="CZ7:DH35">
    <cfRule type="cellIs" dxfId="9" priority="10" operator="lessThan">
      <formula>0</formula>
    </cfRule>
  </conditionalFormatting>
  <conditionalFormatting sqref="DI8:DI35">
    <cfRule type="cellIs" dxfId="8" priority="9" operator="lessThan">
      <formula>0</formula>
    </cfRule>
  </conditionalFormatting>
  <conditionalFormatting sqref="DJ7:DR35">
    <cfRule type="cellIs" dxfId="7" priority="8" operator="lessThan">
      <formula>0</formula>
    </cfRule>
  </conditionalFormatting>
  <conditionalFormatting sqref="DS8:DS35">
    <cfRule type="cellIs" dxfId="6" priority="7" operator="lessThan">
      <formula>0</formula>
    </cfRule>
  </conditionalFormatting>
  <conditionalFormatting sqref="DT7:EB35">
    <cfRule type="cellIs" dxfId="5" priority="6" operator="lessThan">
      <formula>0</formula>
    </cfRule>
  </conditionalFormatting>
  <conditionalFormatting sqref="EC8">
    <cfRule type="cellIs" dxfId="4" priority="5" operator="lessThan">
      <formula>0</formula>
    </cfRule>
  </conditionalFormatting>
  <conditionalFormatting sqref="EC9:EC35">
    <cfRule type="cellIs" dxfId="3" priority="4" operator="lessThan">
      <formula>0</formula>
    </cfRule>
  </conditionalFormatting>
  <conditionalFormatting sqref="ED7:EL35">
    <cfRule type="cellIs" dxfId="2" priority="3" operator="lessThan">
      <formula>0</formula>
    </cfRule>
  </conditionalFormatting>
  <conditionalFormatting sqref="EM8:EM35">
    <cfRule type="cellIs" dxfId="1" priority="2" operator="lessThan">
      <formula>0</formula>
    </cfRule>
  </conditionalFormatting>
  <conditionalFormatting sqref="EN7:EV35">
    <cfRule type="cellIs" dxfId="0" priority="1" operator="lessThan">
      <formula>0</formula>
    </cfRule>
  </conditionalFormatting>
  <pageMargins left="0.75" right="0.75" top="1" bottom="1" header="0.5" footer="0.5"/>
  <pageSetup paperSize="9" firstPageNumber="0" orientation="portrait" r:id="rId1"/>
  <headerFooter>
    <oddHeader>&amp;C&amp;"Times New Roman,Regular"&amp;12&amp;K000000&amp;A</oddHeader>
    <oddFooter>&amp;C&amp;"Times New Roman,Regular"&amp;12&amp;K000000Page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52"/>
  <sheetViews>
    <sheetView zoomScale="80" zoomScaleNormal="80" workbookViewId="0">
      <selection activeCell="T12" sqref="T12"/>
    </sheetView>
  </sheetViews>
  <sheetFormatPr baseColWidth="10" defaultColWidth="11.5" defaultRowHeight="15" x14ac:dyDescent="0.2"/>
  <cols>
    <col min="1" max="1" width="13.33203125" style="10" customWidth="1"/>
    <col min="2" max="2" width="21.33203125" style="10" customWidth="1"/>
    <col min="3" max="3" width="10.1640625" style="10" customWidth="1"/>
    <col min="4" max="4" width="8.33203125" style="28" customWidth="1"/>
    <col min="5" max="5" width="6.6640625" style="10" customWidth="1"/>
    <col min="6" max="6" width="11.83203125" style="10" customWidth="1"/>
    <col min="7" max="7" width="14.33203125" style="29" customWidth="1"/>
    <col min="8" max="8" width="16.6640625" style="10" customWidth="1"/>
    <col min="9" max="10" width="9.6640625" style="10" customWidth="1"/>
    <col min="11" max="11" width="14.6640625" style="30" customWidth="1"/>
    <col min="12" max="12" width="10" style="10" customWidth="1"/>
    <col min="13" max="14" width="9.6640625" style="10" customWidth="1"/>
    <col min="15" max="15" width="11" style="10" customWidth="1"/>
    <col min="16" max="16" width="9.6640625" style="10" customWidth="1"/>
    <col min="17" max="17" width="16.83203125" style="94" customWidth="1"/>
    <col min="18" max="18" width="9.6640625" style="10" customWidth="1"/>
    <col min="19" max="19" width="10.1640625" style="10" customWidth="1"/>
    <col min="20" max="20" width="17.33203125" style="10" customWidth="1"/>
    <col min="21" max="32" width="13.6640625" style="10" customWidth="1"/>
    <col min="33" max="33" width="28" style="10" customWidth="1"/>
    <col min="34" max="1024" width="13.6640625" style="10" customWidth="1"/>
    <col min="1025" max="1025" width="13.6640625" customWidth="1"/>
  </cols>
  <sheetData>
    <row r="1" spans="1:1024" ht="18.5" customHeight="1" x14ac:dyDescent="0.2">
      <c r="A1" s="118" t="s">
        <v>320</v>
      </c>
      <c r="B1" s="118"/>
      <c r="C1" s="118"/>
      <c r="D1" s="119" t="s">
        <v>321</v>
      </c>
      <c r="E1" s="119"/>
      <c r="F1" s="119"/>
      <c r="G1" s="119"/>
      <c r="H1" s="119"/>
      <c r="I1" s="119"/>
      <c r="J1" s="119"/>
      <c r="K1" s="119"/>
      <c r="L1" s="119"/>
      <c r="M1" s="119"/>
      <c r="N1" s="119"/>
      <c r="O1" s="119"/>
      <c r="P1" s="119"/>
      <c r="Q1" s="119"/>
      <c r="R1" s="119"/>
      <c r="S1" s="119"/>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6" customFormat="1" ht="49.5" customHeight="1" x14ac:dyDescent="0.2">
      <c r="A2" s="31" t="s">
        <v>322</v>
      </c>
      <c r="B2" s="31" t="s">
        <v>323</v>
      </c>
      <c r="C2" s="117" t="s">
        <v>814</v>
      </c>
      <c r="D2" s="32" t="s">
        <v>324</v>
      </c>
      <c r="E2" s="33" t="s">
        <v>325</v>
      </c>
      <c r="F2" s="32" t="s">
        <v>326</v>
      </c>
      <c r="G2" s="34" t="s">
        <v>327</v>
      </c>
      <c r="H2" s="32" t="s">
        <v>328</v>
      </c>
      <c r="I2" s="32" t="s">
        <v>329</v>
      </c>
      <c r="J2" s="32" t="s">
        <v>330</v>
      </c>
      <c r="K2" s="35" t="s">
        <v>331</v>
      </c>
      <c r="L2" s="32" t="s">
        <v>332</v>
      </c>
      <c r="M2" s="32" t="s">
        <v>333</v>
      </c>
      <c r="N2" s="32"/>
      <c r="O2" s="32" t="s">
        <v>334</v>
      </c>
      <c r="P2" s="32"/>
      <c r="Q2" s="92" t="s">
        <v>335</v>
      </c>
      <c r="R2" s="32" t="s">
        <v>790</v>
      </c>
      <c r="S2" s="32" t="s">
        <v>336</v>
      </c>
      <c r="T2" s="36" t="s">
        <v>337</v>
      </c>
      <c r="U2" s="36" t="s">
        <v>338</v>
      </c>
      <c r="V2" s="36" t="s">
        <v>339</v>
      </c>
      <c r="W2" s="36" t="s">
        <v>340</v>
      </c>
      <c r="AB2" s="36" t="s">
        <v>341</v>
      </c>
      <c r="AC2" s="36" t="s">
        <v>724</v>
      </c>
      <c r="AD2" s="36" t="s">
        <v>810</v>
      </c>
    </row>
    <row r="3" spans="1:1024" ht="14" customHeight="1" x14ac:dyDescent="0.2">
      <c r="A3" s="100">
        <f>65</f>
        <v>65</v>
      </c>
      <c r="B3" s="37">
        <f>145*$C$3</f>
        <v>2.61</v>
      </c>
      <c r="C3">
        <v>1.7999999999999999E-2</v>
      </c>
      <c r="D3" s="38">
        <f>2048*$C$3</f>
        <v>36.863999999999997</v>
      </c>
      <c r="E3" s="39">
        <v>1512</v>
      </c>
      <c r="F3" s="29">
        <f>-($D3*1.5+$B3+F4)/$E3</f>
        <v>-3.8287698412698405E-2</v>
      </c>
      <c r="G3" s="29">
        <f>-($D3*0.5+$B3+G4)/$E3</f>
        <v>-1.390674603174603E-2</v>
      </c>
      <c r="H3" s="29">
        <f>-($D3*0.5)/$E3</f>
        <v>-1.2190476190476189E-2</v>
      </c>
      <c r="I3" s="29">
        <f>-$H3</f>
        <v>1.2190476190476189E-2</v>
      </c>
      <c r="J3" s="29">
        <f>($D3*0.5+$B3+J4)/$E3</f>
        <v>1.3956349206349205E-2</v>
      </c>
      <c r="K3" s="30">
        <f>($D3*1.5+$B3+K4)/$E3</f>
        <v>3.8337301587301587E-2</v>
      </c>
      <c r="L3" s="40">
        <f>$A$3*O3/180</f>
        <v>1.1344640305555556</v>
      </c>
      <c r="M3" s="106">
        <f>-3.207*O3/180</f>
        <v>-5.597270993833333E-2</v>
      </c>
      <c r="N3" s="40"/>
      <c r="O3" s="41">
        <v>3.1415926999999999</v>
      </c>
      <c r="P3" s="40"/>
      <c r="Q3" s="93">
        <v>-9.5249999999999994E-6</v>
      </c>
      <c r="R3" s="40">
        <v>70.403400000000005</v>
      </c>
      <c r="S3" s="42">
        <v>31518</v>
      </c>
      <c r="T3" s="39">
        <f>63.76*O3/180</f>
        <v>1.1128219475111112</v>
      </c>
      <c r="U3" s="40">
        <f>$L$3-$T$3</f>
        <v>2.1642083044444371E-2</v>
      </c>
      <c r="V3" s="10">
        <f>SIN($U$3)</f>
        <v>2.1640393631737552E-2</v>
      </c>
      <c r="W3" s="10">
        <f t="shared" ref="W3:AB3" si="0">SIN($L$3+$M$3+F$3-$T$3)</f>
        <v>-7.2554517630810916E-2</v>
      </c>
      <c r="X3" s="10">
        <f t="shared" si="0"/>
        <v>-4.8218668293764672E-2</v>
      </c>
      <c r="Y3" s="10">
        <f t="shared" si="0"/>
        <v>-4.650432463714689E-2</v>
      </c>
      <c r="Z3" s="10">
        <f t="shared" si="0"/>
        <v>-2.213834194808471E-2</v>
      </c>
      <c r="AA3" s="10">
        <f t="shared" si="0"/>
        <v>-2.0372868118349371E-2</v>
      </c>
      <c r="AB3" s="10">
        <f t="shared" si="0"/>
        <v>4.006663973267887E-3</v>
      </c>
      <c r="AC3">
        <f>-1.37*O3/180</f>
        <v>-2.3911011105555557E-2</v>
      </c>
      <c r="AD3" t="s">
        <v>351</v>
      </c>
      <c r="AE3">
        <v>1536</v>
      </c>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F4" s="10">
        <v>-1.4999999999999999E-2</v>
      </c>
      <c r="G4" s="29">
        <f>F4</f>
        <v>-1.4999999999999999E-2</v>
      </c>
      <c r="J4" s="30">
        <f>K4</f>
        <v>0.06</v>
      </c>
      <c r="K4" s="30">
        <v>0.06</v>
      </c>
      <c r="R4" s="40">
        <v>70.403400000000005</v>
      </c>
      <c r="AD4" s="10" t="s">
        <v>351</v>
      </c>
      <c r="AE4">
        <v>1536</v>
      </c>
    </row>
    <row r="5" spans="1:1024" x14ac:dyDescent="0.2">
      <c r="R5" s="10">
        <v>70.384200000000007</v>
      </c>
      <c r="AD5" s="10" t="s">
        <v>354</v>
      </c>
      <c r="AE5">
        <v>1536</v>
      </c>
    </row>
    <row r="6" spans="1:1024" ht="21" customHeight="1" x14ac:dyDescent="0.2">
      <c r="A6" s="10" t="s">
        <v>815</v>
      </c>
      <c r="B6" s="10">
        <v>1.01</v>
      </c>
      <c r="R6" s="10">
        <v>70.384200000000007</v>
      </c>
      <c r="AD6" s="10" t="s">
        <v>354</v>
      </c>
      <c r="AE6">
        <v>1536</v>
      </c>
    </row>
    <row r="7" spans="1:1024" x14ac:dyDescent="0.2">
      <c r="R7" s="10">
        <v>70.384200000000007</v>
      </c>
      <c r="AD7" s="10" t="s">
        <v>354</v>
      </c>
      <c r="AE7">
        <v>1536</v>
      </c>
    </row>
    <row r="8" spans="1:1024" x14ac:dyDescent="0.2">
      <c r="R8" s="10">
        <v>70.380399999999995</v>
      </c>
      <c r="AD8" s="10" t="s">
        <v>356</v>
      </c>
      <c r="AE8">
        <v>1536</v>
      </c>
    </row>
    <row r="9" spans="1:1024" x14ac:dyDescent="0.2">
      <c r="R9" s="10">
        <v>70.380399999999995</v>
      </c>
      <c r="AD9" s="10" t="s">
        <v>356</v>
      </c>
      <c r="AE9">
        <v>1536</v>
      </c>
    </row>
    <row r="10" spans="1:1024" x14ac:dyDescent="0.2">
      <c r="R10" s="10">
        <v>70.380399999999995</v>
      </c>
      <c r="AD10" s="10" t="s">
        <v>356</v>
      </c>
      <c r="AE10">
        <v>1536</v>
      </c>
    </row>
    <row r="11" spans="1:1024" x14ac:dyDescent="0.2">
      <c r="R11" s="10">
        <v>70.380399999999995</v>
      </c>
      <c r="AD11" s="10" t="s">
        <v>356</v>
      </c>
      <c r="AE11">
        <v>1536</v>
      </c>
    </row>
    <row r="12" spans="1:1024" x14ac:dyDescent="0.2">
      <c r="C12" s="29"/>
      <c r="K12" s="10"/>
      <c r="L12" s="30"/>
      <c r="N12" s="29"/>
      <c r="R12" s="10">
        <v>70.369200000000006</v>
      </c>
      <c r="AD12" s="10" t="s">
        <v>362</v>
      </c>
      <c r="AE12">
        <v>1536</v>
      </c>
    </row>
    <row r="13" spans="1:1024" x14ac:dyDescent="0.2">
      <c r="R13" s="10">
        <v>70.369200000000006</v>
      </c>
      <c r="AD13" s="10" t="s">
        <v>362</v>
      </c>
      <c r="AE13">
        <v>1536</v>
      </c>
      <c r="AG13" s="29"/>
      <c r="AH13" s="29"/>
    </row>
    <row r="14" spans="1:1024" x14ac:dyDescent="0.2">
      <c r="R14" s="10">
        <v>70.369200000000006</v>
      </c>
      <c r="AD14" s="10" t="s">
        <v>362</v>
      </c>
      <c r="AE14">
        <v>1536</v>
      </c>
      <c r="AG14" s="29"/>
      <c r="AH14" s="29"/>
    </row>
    <row r="15" spans="1:1024" x14ac:dyDescent="0.2">
      <c r="R15" s="10">
        <v>70.369200000000006</v>
      </c>
      <c r="AD15" s="10" t="s">
        <v>362</v>
      </c>
      <c r="AE15">
        <v>1536</v>
      </c>
      <c r="AG15" s="29"/>
      <c r="AH15" s="29"/>
    </row>
    <row r="16" spans="1:1024" x14ac:dyDescent="0.2">
      <c r="C16" s="29"/>
      <c r="K16" s="10"/>
      <c r="L16" s="30"/>
      <c r="N16" s="29"/>
      <c r="R16" s="10">
        <v>70.389899999999997</v>
      </c>
      <c r="AD16" s="10" t="s">
        <v>367</v>
      </c>
      <c r="AE16">
        <v>1536</v>
      </c>
      <c r="AG16" s="29"/>
      <c r="AH16" s="29"/>
    </row>
    <row r="17" spans="2:34" x14ac:dyDescent="0.2">
      <c r="R17" s="10">
        <v>70.389899999999997</v>
      </c>
      <c r="AD17" s="10" t="s">
        <v>367</v>
      </c>
      <c r="AE17">
        <v>1536</v>
      </c>
      <c r="AG17" s="29"/>
      <c r="AH17" s="29"/>
    </row>
    <row r="18" spans="2:34" x14ac:dyDescent="0.2">
      <c r="R18" s="10">
        <v>70.389899999999997</v>
      </c>
      <c r="AD18" s="10" t="s">
        <v>367</v>
      </c>
      <c r="AE18">
        <v>1536</v>
      </c>
      <c r="AG18" s="29"/>
      <c r="AH18" s="29"/>
    </row>
    <row r="19" spans="2:34" x14ac:dyDescent="0.2">
      <c r="R19" s="10">
        <v>70.389899999999997</v>
      </c>
      <c r="AD19" s="10" t="s">
        <v>367</v>
      </c>
      <c r="AE19">
        <v>1536</v>
      </c>
      <c r="AG19" s="29"/>
      <c r="AH19" s="29"/>
    </row>
    <row r="20" spans="2:34" x14ac:dyDescent="0.2">
      <c r="C20" s="29"/>
      <c r="K20" s="10"/>
      <c r="L20" s="30"/>
      <c r="N20" s="29"/>
      <c r="R20" s="10">
        <v>70.389899999999997</v>
      </c>
      <c r="AD20" s="10" t="s">
        <v>367</v>
      </c>
      <c r="AE20">
        <v>1536</v>
      </c>
      <c r="AG20" s="29"/>
      <c r="AH20" s="29"/>
    </row>
    <row r="21" spans="2:34" x14ac:dyDescent="0.2">
      <c r="B21" s="30"/>
      <c r="R21" s="10">
        <v>70.389899999999997</v>
      </c>
      <c r="AD21" s="10" t="s">
        <v>367</v>
      </c>
      <c r="AE21">
        <v>1536</v>
      </c>
      <c r="AG21" s="29"/>
      <c r="AH21" s="29"/>
    </row>
    <row r="22" spans="2:34" x14ac:dyDescent="0.2">
      <c r="R22" s="10">
        <v>70.389899999999997</v>
      </c>
      <c r="AD22" s="10" t="s">
        <v>367</v>
      </c>
      <c r="AE22">
        <v>1536</v>
      </c>
      <c r="AG22" s="29"/>
      <c r="AH22" s="29"/>
    </row>
    <row r="23" spans="2:34" x14ac:dyDescent="0.2">
      <c r="R23" s="10">
        <v>70.3857</v>
      </c>
      <c r="AD23" s="10" t="s">
        <v>376</v>
      </c>
      <c r="AE23">
        <v>1024</v>
      </c>
      <c r="AG23" s="29"/>
      <c r="AH23" s="29"/>
    </row>
    <row r="24" spans="2:34" x14ac:dyDescent="0.2">
      <c r="C24" s="29"/>
      <c r="K24" s="10"/>
      <c r="L24" s="30"/>
      <c r="N24" s="29"/>
      <c r="R24" s="10">
        <v>70.3857</v>
      </c>
      <c r="AD24" s="10" t="s">
        <v>376</v>
      </c>
      <c r="AE24">
        <v>1024</v>
      </c>
      <c r="AG24" s="29"/>
      <c r="AH24" s="29"/>
    </row>
    <row r="25" spans="2:34" x14ac:dyDescent="0.2">
      <c r="R25" s="10">
        <v>70.3857</v>
      </c>
      <c r="AD25" s="10" t="s">
        <v>376</v>
      </c>
      <c r="AE25">
        <v>1024</v>
      </c>
      <c r="AG25" s="29"/>
      <c r="AH25" s="29"/>
    </row>
    <row r="26" spans="2:34" x14ac:dyDescent="0.2">
      <c r="R26" s="10">
        <v>70.3857</v>
      </c>
      <c r="AD26" s="10" t="s">
        <v>376</v>
      </c>
      <c r="AE26">
        <v>1024</v>
      </c>
      <c r="AG26" s="29"/>
      <c r="AH26" s="29"/>
    </row>
    <row r="27" spans="2:34" x14ac:dyDescent="0.2">
      <c r="R27" s="10">
        <v>70.3857</v>
      </c>
      <c r="AD27" s="10" t="s">
        <v>376</v>
      </c>
      <c r="AE27">
        <v>1024</v>
      </c>
      <c r="AG27" s="29"/>
      <c r="AH27" s="29"/>
    </row>
    <row r="28" spans="2:34" x14ac:dyDescent="0.2">
      <c r="C28" s="29"/>
      <c r="K28" s="10"/>
      <c r="L28" s="30"/>
      <c r="N28" s="29"/>
      <c r="R28" s="10">
        <v>70.3857</v>
      </c>
      <c r="AD28" s="10" t="s">
        <v>376</v>
      </c>
      <c r="AE28">
        <v>1024</v>
      </c>
      <c r="AG28" s="29"/>
      <c r="AH28" s="29"/>
    </row>
    <row r="29" spans="2:34" x14ac:dyDescent="0.2">
      <c r="R29" s="10">
        <v>70.3857</v>
      </c>
      <c r="AD29" s="10" t="s">
        <v>376</v>
      </c>
      <c r="AE29">
        <v>1024</v>
      </c>
      <c r="AG29" s="29"/>
      <c r="AH29" s="29"/>
    </row>
    <row r="30" spans="2:34" x14ac:dyDescent="0.2">
      <c r="R30" s="10">
        <v>70.3857</v>
      </c>
      <c r="AD30" s="10" t="s">
        <v>376</v>
      </c>
      <c r="AE30">
        <v>1024</v>
      </c>
      <c r="AG30" s="29"/>
      <c r="AH30" s="29"/>
    </row>
    <row r="31" spans="2:34" x14ac:dyDescent="0.2">
      <c r="R31" s="10">
        <v>70.3857</v>
      </c>
      <c r="AG31" s="29"/>
      <c r="AH31" s="29"/>
    </row>
    <row r="32" spans="2:34" x14ac:dyDescent="0.2">
      <c r="C32" s="29"/>
      <c r="K32" s="10"/>
      <c r="L32" s="30"/>
      <c r="N32" s="29"/>
      <c r="AG32" s="29"/>
      <c r="AH32" s="29"/>
    </row>
    <row r="33" spans="3:34" x14ac:dyDescent="0.2">
      <c r="AG33" s="29"/>
      <c r="AH33" s="29"/>
    </row>
    <row r="34" spans="3:34" x14ac:dyDescent="0.2">
      <c r="AG34" s="29"/>
      <c r="AH34" s="29"/>
    </row>
    <row r="35" spans="3:34" x14ac:dyDescent="0.2">
      <c r="AG35" s="29"/>
      <c r="AH35" s="29"/>
    </row>
    <row r="36" spans="3:34" x14ac:dyDescent="0.2">
      <c r="C36" s="29"/>
      <c r="K36" s="10"/>
      <c r="L36" s="30"/>
      <c r="N36" s="29"/>
      <c r="AG36" s="29"/>
      <c r="AH36" s="29"/>
    </row>
    <row r="37" spans="3:34" x14ac:dyDescent="0.2">
      <c r="AG37" s="29"/>
      <c r="AH37" s="29"/>
    </row>
    <row r="38" spans="3:34" x14ac:dyDescent="0.2">
      <c r="AG38" s="29"/>
      <c r="AH38" s="29"/>
    </row>
    <row r="39" spans="3:34" x14ac:dyDescent="0.2">
      <c r="AG39" s="29"/>
      <c r="AH39" s="29"/>
    </row>
    <row r="40" spans="3:34" x14ac:dyDescent="0.2">
      <c r="C40" s="29"/>
      <c r="K40" s="10"/>
      <c r="L40" s="30"/>
      <c r="N40" s="29"/>
      <c r="AG40" s="29"/>
      <c r="AH40" s="29"/>
    </row>
    <row r="41" spans="3:34" x14ac:dyDescent="0.2">
      <c r="AG41" s="29"/>
      <c r="AH41" s="29"/>
    </row>
    <row r="42" spans="3:34" x14ac:dyDescent="0.2">
      <c r="AG42" s="29"/>
      <c r="AH42" s="29"/>
    </row>
    <row r="43" spans="3:34" x14ac:dyDescent="0.2">
      <c r="AG43" s="29"/>
      <c r="AH43" s="29"/>
    </row>
    <row r="44" spans="3:34" x14ac:dyDescent="0.2">
      <c r="C44" s="29"/>
      <c r="K44" s="10"/>
      <c r="L44" s="30"/>
      <c r="N44" s="29"/>
      <c r="AG44" s="29"/>
      <c r="AH44" s="29"/>
    </row>
    <row r="45" spans="3:34" x14ac:dyDescent="0.2">
      <c r="AG45" s="29"/>
      <c r="AH45" s="29"/>
    </row>
    <row r="46" spans="3:34" x14ac:dyDescent="0.2">
      <c r="AG46" s="29"/>
      <c r="AH46" s="29"/>
    </row>
    <row r="47" spans="3:34" x14ac:dyDescent="0.2">
      <c r="AG47" s="29"/>
      <c r="AH47" s="29"/>
    </row>
    <row r="48" spans="3:34" x14ac:dyDescent="0.2">
      <c r="C48" s="29"/>
      <c r="K48" s="10"/>
      <c r="L48" s="30"/>
      <c r="N48" s="29"/>
      <c r="AG48" s="29"/>
      <c r="AH48" s="29"/>
    </row>
    <row r="52" spans="3:14" x14ac:dyDescent="0.2">
      <c r="C52" s="29"/>
      <c r="K52" s="10"/>
      <c r="L52" s="30"/>
      <c r="N52" s="29"/>
    </row>
    <row r="56" spans="3:14" x14ac:dyDescent="0.2">
      <c r="C56" s="29"/>
      <c r="K56" s="10"/>
      <c r="L56" s="30"/>
      <c r="N56" s="29"/>
    </row>
    <row r="60" spans="3:14" x14ac:dyDescent="0.2">
      <c r="C60" s="29"/>
      <c r="K60" s="10"/>
      <c r="L60" s="30"/>
      <c r="N60" s="29"/>
    </row>
    <row r="64" spans="3:14" x14ac:dyDescent="0.2">
      <c r="C64" s="29"/>
      <c r="K64" s="10"/>
      <c r="L64" s="30"/>
      <c r="N64" s="29"/>
    </row>
    <row r="68" spans="3:14" x14ac:dyDescent="0.2">
      <c r="C68" s="29"/>
      <c r="K68" s="10"/>
      <c r="L68" s="30"/>
      <c r="N68" s="29"/>
    </row>
    <row r="72" spans="3:14" x14ac:dyDescent="0.2">
      <c r="C72" s="29"/>
      <c r="K72" s="10"/>
      <c r="L72" s="30"/>
      <c r="N72" s="29"/>
    </row>
    <row r="76" spans="3:14" x14ac:dyDescent="0.2">
      <c r="C76" s="29"/>
      <c r="K76" s="10"/>
      <c r="L76" s="30"/>
      <c r="N76" s="29"/>
    </row>
    <row r="80" spans="3:14" x14ac:dyDescent="0.2">
      <c r="C80" s="29"/>
      <c r="K80" s="10"/>
      <c r="L80" s="30"/>
      <c r="N80" s="29"/>
    </row>
    <row r="84" spans="3:14" x14ac:dyDescent="0.2">
      <c r="C84" s="29"/>
      <c r="K84" s="10"/>
      <c r="L84" s="30"/>
      <c r="N84" s="29"/>
    </row>
    <row r="85" spans="3:14" x14ac:dyDescent="0.2">
      <c r="C85" s="116"/>
    </row>
    <row r="88" spans="3:14" x14ac:dyDescent="0.2">
      <c r="C88" s="29"/>
      <c r="K88" s="10"/>
      <c r="L88" s="30"/>
      <c r="N88" s="29"/>
    </row>
    <row r="89" spans="3:14" x14ac:dyDescent="0.2">
      <c r="C89" s="116"/>
    </row>
    <row r="92" spans="3:14" x14ac:dyDescent="0.2">
      <c r="C92" s="29"/>
      <c r="K92" s="10"/>
      <c r="L92" s="30"/>
      <c r="N92" s="29"/>
    </row>
    <row r="93" spans="3:14" x14ac:dyDescent="0.2">
      <c r="C93" s="116"/>
    </row>
    <row r="96" spans="3:14" x14ac:dyDescent="0.2">
      <c r="C96" s="29"/>
      <c r="K96" s="10"/>
      <c r="L96" s="30"/>
      <c r="N96" s="29"/>
    </row>
    <row r="97" spans="3:14" x14ac:dyDescent="0.2">
      <c r="C97" s="116"/>
    </row>
    <row r="100" spans="3:14" x14ac:dyDescent="0.2">
      <c r="C100" s="29"/>
      <c r="K100" s="10"/>
      <c r="L100" s="30"/>
      <c r="N100" s="29"/>
    </row>
    <row r="104" spans="3:14" x14ac:dyDescent="0.2">
      <c r="C104" s="29"/>
      <c r="K104" s="10"/>
      <c r="L104" s="30"/>
      <c r="N104" s="29"/>
    </row>
    <row r="108" spans="3:14" x14ac:dyDescent="0.2">
      <c r="C108" s="29"/>
      <c r="K108" s="10"/>
      <c r="L108" s="30"/>
      <c r="N108" s="29"/>
    </row>
    <row r="112" spans="3:14" x14ac:dyDescent="0.2">
      <c r="C112" s="29"/>
      <c r="K112" s="10"/>
      <c r="L112" s="30"/>
      <c r="N112" s="29"/>
    </row>
    <row r="116" spans="3:14" x14ac:dyDescent="0.2">
      <c r="C116" s="29"/>
      <c r="K116" s="10"/>
      <c r="L116" s="30"/>
      <c r="N116" s="29"/>
    </row>
    <row r="120" spans="3:14" x14ac:dyDescent="0.2">
      <c r="C120" s="29"/>
      <c r="K120" s="10"/>
      <c r="L120" s="30"/>
      <c r="N120" s="29"/>
    </row>
    <row r="124" spans="3:14" x14ac:dyDescent="0.2">
      <c r="C124" s="29"/>
      <c r="K124" s="10"/>
      <c r="L124" s="30"/>
      <c r="N124" s="29"/>
    </row>
    <row r="128" spans="3:14" x14ac:dyDescent="0.2">
      <c r="C128" s="29"/>
      <c r="K128" s="10"/>
      <c r="L128" s="30"/>
      <c r="N128" s="29"/>
    </row>
    <row r="132" spans="3:14" x14ac:dyDescent="0.2">
      <c r="C132" s="29"/>
      <c r="K132" s="10"/>
      <c r="L132" s="30"/>
      <c r="N132" s="29"/>
    </row>
    <row r="136" spans="3:14" x14ac:dyDescent="0.2">
      <c r="C136" s="29"/>
      <c r="K136" s="10"/>
      <c r="L136" s="30"/>
      <c r="N136" s="29"/>
    </row>
    <row r="140" spans="3:14" x14ac:dyDescent="0.2">
      <c r="C140" s="29"/>
      <c r="K140" s="10"/>
      <c r="L140" s="30"/>
      <c r="N140" s="29"/>
    </row>
    <row r="144" spans="3:14" x14ac:dyDescent="0.2">
      <c r="C144" s="29"/>
      <c r="K144" s="10"/>
      <c r="L144" s="30"/>
      <c r="N144" s="29"/>
    </row>
    <row r="148" spans="3:14" x14ac:dyDescent="0.2">
      <c r="C148" s="29"/>
      <c r="K148" s="10"/>
      <c r="L148" s="30"/>
      <c r="N148" s="29"/>
    </row>
    <row r="152" spans="3:14" x14ac:dyDescent="0.2">
      <c r="C152" s="29"/>
      <c r="K152" s="10"/>
      <c r="L152" s="30"/>
      <c r="N152" s="29"/>
    </row>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zoomScale="116" zoomScaleNormal="116" zoomScalePageLayoutView="116" workbookViewId="0">
      <selection activeCell="J7" sqref="J7:J10"/>
    </sheetView>
  </sheetViews>
  <sheetFormatPr baseColWidth="10" defaultColWidth="11.5" defaultRowHeight="15" x14ac:dyDescent="0.2"/>
  <cols>
    <col min="1" max="4" width="13.6640625" style="10" customWidth="1"/>
    <col min="5" max="5" width="25.6640625" style="29" customWidth="1"/>
    <col min="6" max="6" width="25.6640625" style="10" customWidth="1"/>
    <col min="7" max="9" width="13.6640625" style="10" customWidth="1"/>
    <col min="10" max="10" width="21.1640625" style="10" customWidth="1"/>
    <col min="11" max="16" width="13.6640625" style="10" customWidth="1"/>
    <col min="17" max="1025" width="13.6640625" customWidth="1"/>
  </cols>
  <sheetData>
    <row r="1" spans="1:16" ht="13" customHeight="1" x14ac:dyDescent="0.2">
      <c r="A1" s="10" t="s">
        <v>342</v>
      </c>
      <c r="B1" s="43" t="s">
        <v>343</v>
      </c>
      <c r="C1" s="43" t="s">
        <v>344</v>
      </c>
      <c r="D1" s="43" t="s">
        <v>345</v>
      </c>
      <c r="E1" s="109" t="s">
        <v>346</v>
      </c>
      <c r="F1" s="10" t="s">
        <v>347</v>
      </c>
      <c r="G1" s="43" t="s">
        <v>348</v>
      </c>
      <c r="H1" s="43" t="s">
        <v>26</v>
      </c>
      <c r="I1" s="43" t="s">
        <v>349</v>
      </c>
      <c r="J1" s="110" t="s">
        <v>725</v>
      </c>
      <c r="P1" s="32" t="s">
        <v>334</v>
      </c>
    </row>
    <row r="2" spans="1:16" ht="13" customHeight="1" x14ac:dyDescent="0.2">
      <c r="A2" s="44">
        <f>'crmcfgWLEN.txt'!AA7</f>
        <v>1029.2050427401155</v>
      </c>
      <c r="B2" s="45" t="s">
        <v>350</v>
      </c>
      <c r="C2" s="43" t="s">
        <v>351</v>
      </c>
      <c r="D2" s="43" t="s">
        <v>352</v>
      </c>
      <c r="E2" s="109">
        <f>EchelleFPAparam!$R3+(EchelleFPAparam!$Q$3*J2)</f>
        <v>65.545650000000009</v>
      </c>
      <c r="F2" s="30">
        <f>E2*$P$2/180</f>
        <v>1.1439874197597502</v>
      </c>
      <c r="G2" s="43">
        <v>51</v>
      </c>
      <c r="H2" s="43">
        <v>55</v>
      </c>
      <c r="I2" s="43">
        <v>59</v>
      </c>
      <c r="J2" s="110">
        <v>510000</v>
      </c>
      <c r="P2" s="41">
        <v>3.1415926999999999</v>
      </c>
    </row>
    <row r="3" spans="1:16" ht="13" customHeight="1" x14ac:dyDescent="0.2">
      <c r="A3" s="44">
        <f>'crmcfgWLEN.txt'!AA8</f>
        <v>1027.5260792512256</v>
      </c>
      <c r="B3" s="45" t="s">
        <v>353</v>
      </c>
      <c r="C3" s="43" t="s">
        <v>351</v>
      </c>
      <c r="D3" s="43" t="s">
        <v>352</v>
      </c>
      <c r="E3" s="109">
        <f>EchelleFPAparam!$R4+(EchelleFPAparam!$Q$3*J3)</f>
        <v>65.355150000000009</v>
      </c>
      <c r="F3" s="30">
        <f t="shared" ref="F3:F30" si="0">E3*$P$2/180</f>
        <v>1.1406625674855835</v>
      </c>
      <c r="G3" s="43">
        <f>G2</f>
        <v>51</v>
      </c>
      <c r="H3" s="43">
        <f>H2</f>
        <v>55</v>
      </c>
      <c r="I3" s="43">
        <f>I2</f>
        <v>59</v>
      </c>
      <c r="J3" s="110">
        <v>530000</v>
      </c>
    </row>
    <row r="4" spans="1:16" ht="13" customHeight="1" x14ac:dyDescent="0.2">
      <c r="A4" s="44">
        <f>'crmcfgWLEN.txt'!AA9</f>
        <v>1232.364761412859</v>
      </c>
      <c r="B4" s="45" t="s">
        <v>800</v>
      </c>
      <c r="C4" s="43" t="s">
        <v>354</v>
      </c>
      <c r="D4" s="43" t="s">
        <v>352</v>
      </c>
      <c r="E4" s="109">
        <f>EchelleFPAparam!$R5+(EchelleFPAparam!$Q$3*J4)</f>
        <v>65.716950000000011</v>
      </c>
      <c r="F4" s="30">
        <f t="shared" si="0"/>
        <v>1.1469771688125834</v>
      </c>
      <c r="G4" s="43">
        <v>42</v>
      </c>
      <c r="H4" s="43">
        <v>46</v>
      </c>
      <c r="I4" s="43">
        <v>50</v>
      </c>
      <c r="J4" s="110">
        <v>490000</v>
      </c>
    </row>
    <row r="5" spans="1:16" ht="13" customHeight="1" x14ac:dyDescent="0.2">
      <c r="A5" s="44">
        <f>'crmcfgWLEN.txt'!AA10</f>
        <v>1228.3607103366999</v>
      </c>
      <c r="B5" s="45" t="s">
        <v>801</v>
      </c>
      <c r="C5" s="43" t="s">
        <v>354</v>
      </c>
      <c r="D5" s="43" t="s">
        <v>352</v>
      </c>
      <c r="E5" s="109">
        <f>EchelleFPAparam!$R6+(EchelleFPAparam!$Q$3*J5)</f>
        <v>65.335950000000011</v>
      </c>
      <c r="F5" s="30">
        <f t="shared" si="0"/>
        <v>1.1403274642642502</v>
      </c>
      <c r="G5" s="43">
        <f>G4</f>
        <v>42</v>
      </c>
      <c r="H5" s="43">
        <f>H4</f>
        <v>46</v>
      </c>
      <c r="I5" s="43">
        <f>I4</f>
        <v>50</v>
      </c>
      <c r="J5" s="110">
        <v>530000</v>
      </c>
    </row>
    <row r="6" spans="1:16" ht="13" customHeight="1" x14ac:dyDescent="0.2">
      <c r="A6" s="44">
        <f>'crmcfgWLEN.txt'!AA11</f>
        <v>1226.3383050809289</v>
      </c>
      <c r="B6" s="45" t="s">
        <v>802</v>
      </c>
      <c r="C6" s="43" t="s">
        <v>354</v>
      </c>
      <c r="D6" s="43" t="s">
        <v>352</v>
      </c>
      <c r="E6" s="109">
        <f>EchelleFPAparam!$R7+(EchelleFPAparam!$Q$3*J6)</f>
        <v>65.145450000000011</v>
      </c>
      <c r="F6" s="30">
        <f t="shared" si="0"/>
        <v>1.1370026119900833</v>
      </c>
      <c r="G6" s="43">
        <v>42</v>
      </c>
      <c r="H6" s="43">
        <v>46</v>
      </c>
      <c r="I6" s="43">
        <v>50</v>
      </c>
      <c r="J6" s="110">
        <v>550000</v>
      </c>
    </row>
    <row r="7" spans="1:16" ht="13" customHeight="1" x14ac:dyDescent="0.2">
      <c r="A7" s="44">
        <f>'crmcfgWLEN.txt'!AA12</f>
        <v>1582.1824699942301</v>
      </c>
      <c r="B7" s="45" t="s">
        <v>355</v>
      </c>
      <c r="C7" s="43" t="s">
        <v>356</v>
      </c>
      <c r="D7" s="43" t="s">
        <v>357</v>
      </c>
      <c r="E7" s="109">
        <f>EchelleFPAparam!$R8+(EchelleFPAparam!$Q$3*J7)</f>
        <v>66.284649999999999</v>
      </c>
      <c r="F7" s="30">
        <f t="shared" si="0"/>
        <v>1.1568854031225277</v>
      </c>
      <c r="G7" s="43">
        <v>32</v>
      </c>
      <c r="H7" s="43">
        <v>36</v>
      </c>
      <c r="I7" s="43">
        <v>39</v>
      </c>
      <c r="J7" s="110">
        <v>430000</v>
      </c>
    </row>
    <row r="8" spans="1:16" ht="13" customHeight="1" x14ac:dyDescent="0.2">
      <c r="A8" s="44">
        <f>'crmcfgWLEN.txt'!AA13</f>
        <v>1574.637621061182</v>
      </c>
      <c r="B8" s="45" t="s">
        <v>358</v>
      </c>
      <c r="C8" s="43" t="s">
        <v>356</v>
      </c>
      <c r="D8" s="43" t="s">
        <v>357</v>
      </c>
      <c r="E8" s="109">
        <f>EchelleFPAparam!$R9+(EchelleFPAparam!$Q$3*J8)</f>
        <v>65.713149999999999</v>
      </c>
      <c r="F8" s="30">
        <f t="shared" si="0"/>
        <v>1.1469108463000277</v>
      </c>
      <c r="G8" s="43">
        <f t="shared" ref="G8:I10" si="1">G7</f>
        <v>32</v>
      </c>
      <c r="H8" s="43">
        <f t="shared" si="1"/>
        <v>36</v>
      </c>
      <c r="I8" s="43">
        <f t="shared" si="1"/>
        <v>39</v>
      </c>
      <c r="J8" s="110">
        <v>490000</v>
      </c>
    </row>
    <row r="9" spans="1:16" ht="13" customHeight="1" x14ac:dyDescent="0.2">
      <c r="A9" s="44">
        <f>'crmcfgWLEN.txt'!AA14</f>
        <v>1566.9361099212574</v>
      </c>
      <c r="B9" s="45" t="s">
        <v>359</v>
      </c>
      <c r="C9" s="43" t="s">
        <v>356</v>
      </c>
      <c r="D9" s="43" t="s">
        <v>357</v>
      </c>
      <c r="E9" s="109">
        <f>EchelleFPAparam!$R10+(EchelleFPAparam!$Q$3*J9)</f>
        <v>65.141649999999998</v>
      </c>
      <c r="F9" s="30">
        <f t="shared" si="0"/>
        <v>1.1369362894775277</v>
      </c>
      <c r="G9" s="43">
        <f t="shared" si="1"/>
        <v>32</v>
      </c>
      <c r="H9" s="43">
        <f t="shared" si="1"/>
        <v>36</v>
      </c>
      <c r="I9" s="43">
        <f t="shared" si="1"/>
        <v>39</v>
      </c>
      <c r="J9" s="110">
        <v>550000</v>
      </c>
    </row>
    <row r="10" spans="1:16" ht="13" customHeight="1" x14ac:dyDescent="0.2">
      <c r="A10" s="44">
        <f>'crmcfgWLEN.txt'!AA15</f>
        <v>1559.0787028051848</v>
      </c>
      <c r="B10" s="45" t="s">
        <v>360</v>
      </c>
      <c r="C10" s="43" t="s">
        <v>356</v>
      </c>
      <c r="D10" s="43" t="s">
        <v>357</v>
      </c>
      <c r="E10" s="109">
        <f>EchelleFPAparam!$R11+(EchelleFPAparam!$Q$3*J10)</f>
        <v>64.570149999999998</v>
      </c>
      <c r="F10" s="30">
        <f t="shared" si="0"/>
        <v>1.1269617326550276</v>
      </c>
      <c r="G10" s="43">
        <f t="shared" si="1"/>
        <v>32</v>
      </c>
      <c r="H10" s="43">
        <f t="shared" si="1"/>
        <v>36</v>
      </c>
      <c r="I10" s="43">
        <f t="shared" si="1"/>
        <v>39</v>
      </c>
      <c r="J10" s="110">
        <v>610000</v>
      </c>
    </row>
    <row r="11" spans="1:16" ht="13" customHeight="1" x14ac:dyDescent="0.2">
      <c r="A11" s="44">
        <f>'crmcfgWLEN.txt'!AA16</f>
        <v>2200.744588620722</v>
      </c>
      <c r="B11" s="45" t="s">
        <v>361</v>
      </c>
      <c r="C11" s="43" t="s">
        <v>362</v>
      </c>
      <c r="D11" s="43" t="s">
        <v>357</v>
      </c>
      <c r="E11" s="109">
        <f>EchelleFPAparam!$R12+(EchelleFPAparam!$Q$3*J11)</f>
        <v>66.844950000000011</v>
      </c>
      <c r="F11" s="30">
        <f t="shared" si="0"/>
        <v>1.1666644830659167</v>
      </c>
      <c r="G11" s="43">
        <v>23</v>
      </c>
      <c r="H11" s="43">
        <v>26</v>
      </c>
      <c r="I11" s="43">
        <v>29</v>
      </c>
      <c r="J11" s="110">
        <v>370000</v>
      </c>
    </row>
    <row r="12" spans="1:16" ht="13" customHeight="1" x14ac:dyDescent="0.2">
      <c r="A12" s="44">
        <f>'crmcfgWLEN.txt'!AA17</f>
        <v>2183.5683844271343</v>
      </c>
      <c r="B12" s="45" t="s">
        <v>363</v>
      </c>
      <c r="C12" s="43" t="s">
        <v>362</v>
      </c>
      <c r="D12" s="43" t="s">
        <v>357</v>
      </c>
      <c r="E12" s="109">
        <f>EchelleFPAparam!$R13+(EchelleFPAparam!$Q$3*J12)</f>
        <v>65.892450000000011</v>
      </c>
      <c r="F12" s="30">
        <f t="shared" si="0"/>
        <v>1.1500402216950836</v>
      </c>
      <c r="G12" s="43">
        <f t="shared" ref="G12:I14" si="2">G11</f>
        <v>23</v>
      </c>
      <c r="H12" s="43">
        <f t="shared" si="2"/>
        <v>26</v>
      </c>
      <c r="I12" s="43">
        <f t="shared" si="2"/>
        <v>29</v>
      </c>
      <c r="J12" s="110">
        <v>470000</v>
      </c>
    </row>
    <row r="13" spans="1:16" ht="13" customHeight="1" x14ac:dyDescent="0.2">
      <c r="A13" s="44">
        <f>'crmcfgWLEN.txt'!AA18</f>
        <v>2165.7887299269837</v>
      </c>
      <c r="B13" s="45" t="s">
        <v>364</v>
      </c>
      <c r="C13" s="43" t="s">
        <v>362</v>
      </c>
      <c r="D13" s="43" t="s">
        <v>357</v>
      </c>
      <c r="E13" s="109">
        <f>EchelleFPAparam!$R14+(EchelleFPAparam!$Q$3*J13)</f>
        <v>64.93995000000001</v>
      </c>
      <c r="F13" s="30">
        <f t="shared" si="0"/>
        <v>1.1334159603242502</v>
      </c>
      <c r="G13" s="43">
        <f t="shared" si="2"/>
        <v>23</v>
      </c>
      <c r="H13" s="43">
        <f t="shared" si="2"/>
        <v>26</v>
      </c>
      <c r="I13" s="43">
        <f t="shared" si="2"/>
        <v>29</v>
      </c>
      <c r="J13" s="110">
        <v>570000</v>
      </c>
    </row>
    <row r="14" spans="1:16" ht="13" customHeight="1" x14ac:dyDescent="0.2">
      <c r="A14" s="44">
        <f>'crmcfgWLEN.txt'!AA19</f>
        <v>2147.4105387002774</v>
      </c>
      <c r="B14" s="45" t="s">
        <v>365</v>
      </c>
      <c r="C14" s="43" t="s">
        <v>362</v>
      </c>
      <c r="D14" s="43" t="s">
        <v>357</v>
      </c>
      <c r="E14" s="109">
        <f>EchelleFPAparam!$R15+(EchelleFPAparam!$Q$3*J14)</f>
        <v>63.98745000000001</v>
      </c>
      <c r="F14" s="30">
        <f t="shared" si="0"/>
        <v>1.1167916989534168</v>
      </c>
      <c r="G14" s="43">
        <f t="shared" si="2"/>
        <v>23</v>
      </c>
      <c r="H14" s="43">
        <f t="shared" si="2"/>
        <v>26</v>
      </c>
      <c r="I14" s="43">
        <f t="shared" si="2"/>
        <v>29</v>
      </c>
      <c r="J14" s="110">
        <v>670000</v>
      </c>
    </row>
    <row r="15" spans="1:16" ht="13" customHeight="1" x14ac:dyDescent="0.2">
      <c r="A15" s="44">
        <f>'crmcfgWLEN.txt'!AA20</f>
        <v>3425.5946441421906</v>
      </c>
      <c r="B15" s="45" t="s">
        <v>366</v>
      </c>
      <c r="C15" s="43" t="s">
        <v>367</v>
      </c>
      <c r="D15" s="43" t="s">
        <v>368</v>
      </c>
      <c r="E15" s="109">
        <f>EchelleFPAparam!$R16+(EchelleFPAparam!$Q$3*J15)</f>
        <v>69.151650000000004</v>
      </c>
      <c r="F15" s="30">
        <f t="shared" si="0"/>
        <v>1.2069239935164167</v>
      </c>
      <c r="G15" s="43">
        <v>14</v>
      </c>
      <c r="H15" s="43">
        <v>17</v>
      </c>
      <c r="I15" s="43">
        <v>20</v>
      </c>
      <c r="J15" s="110">
        <v>130000</v>
      </c>
      <c r="K15" s="101"/>
    </row>
    <row r="16" spans="1:16" ht="13" customHeight="1" x14ac:dyDescent="0.2">
      <c r="A16" s="44">
        <f>'crmcfgWLEN.txt'!AA21</f>
        <v>3411.3049251267739</v>
      </c>
      <c r="B16" s="45" t="s">
        <v>369</v>
      </c>
      <c r="C16" s="43" t="s">
        <v>367</v>
      </c>
      <c r="D16" s="43" t="s">
        <v>368</v>
      </c>
      <c r="E16" s="109">
        <f>EchelleFPAparam!$R17+(EchelleFPAparam!$Q$3*J16)</f>
        <v>68.580150000000003</v>
      </c>
      <c r="F16" s="30">
        <f t="shared" si="0"/>
        <v>1.1969494366939166</v>
      </c>
      <c r="G16" s="43">
        <f t="shared" ref="G16:I21" si="3">G15</f>
        <v>14</v>
      </c>
      <c r="H16" s="43">
        <f t="shared" si="3"/>
        <v>17</v>
      </c>
      <c r="I16" s="43">
        <f t="shared" si="3"/>
        <v>20</v>
      </c>
      <c r="J16" s="110">
        <v>190000</v>
      </c>
    </row>
    <row r="17" spans="1:11" ht="13" customHeight="1" x14ac:dyDescent="0.2">
      <c r="A17" s="44">
        <f>'crmcfgWLEN.txt'!AA22</f>
        <v>3376.644902338754</v>
      </c>
      <c r="B17" s="45" t="s">
        <v>370</v>
      </c>
      <c r="C17" s="43" t="s">
        <v>367</v>
      </c>
      <c r="D17" s="43" t="s">
        <v>368</v>
      </c>
      <c r="E17" s="109">
        <f>EchelleFPAparam!$R18+(EchelleFPAparam!$Q$3*J17)</f>
        <v>67.246650000000002</v>
      </c>
      <c r="F17" s="30">
        <f t="shared" si="0"/>
        <v>1.1736754707747501</v>
      </c>
      <c r="G17" s="43">
        <f t="shared" si="3"/>
        <v>14</v>
      </c>
      <c r="H17" s="43">
        <f t="shared" si="3"/>
        <v>17</v>
      </c>
      <c r="I17" s="43">
        <f t="shared" si="3"/>
        <v>20</v>
      </c>
      <c r="J17" s="110">
        <v>330000</v>
      </c>
    </row>
    <row r="18" spans="1:11" ht="13" customHeight="1" x14ac:dyDescent="0.2">
      <c r="A18" s="44">
        <f>'crmcfgWLEN.txt'!AA23</f>
        <v>3340.1559095783</v>
      </c>
      <c r="B18" s="45" t="s">
        <v>371</v>
      </c>
      <c r="C18" s="43" t="s">
        <v>367</v>
      </c>
      <c r="D18" s="43" t="s">
        <v>368</v>
      </c>
      <c r="E18" s="109">
        <f>EchelleFPAparam!$R19+(EchelleFPAparam!$Q$3*J18)</f>
        <v>65.913150000000002</v>
      </c>
      <c r="F18" s="30">
        <f t="shared" si="0"/>
        <v>1.1504015048555833</v>
      </c>
      <c r="G18" s="43">
        <f t="shared" si="3"/>
        <v>14</v>
      </c>
      <c r="H18" s="43">
        <f t="shared" si="3"/>
        <v>17</v>
      </c>
      <c r="I18" s="43">
        <f t="shared" si="3"/>
        <v>20</v>
      </c>
      <c r="J18" s="110">
        <v>470000</v>
      </c>
    </row>
    <row r="19" spans="1:11" ht="13" customHeight="1" x14ac:dyDescent="0.2">
      <c r="A19" s="44">
        <f>'crmcfgWLEN.txt'!AA24</f>
        <v>3301.8577112192256</v>
      </c>
      <c r="B19" s="45" t="s">
        <v>372</v>
      </c>
      <c r="C19" s="43" t="s">
        <v>367</v>
      </c>
      <c r="D19" s="43" t="s">
        <v>368</v>
      </c>
      <c r="E19" s="109">
        <f>EchelleFPAparam!$R20+(EchelleFPAparam!$Q$3*J19)</f>
        <v>64.579650000000001</v>
      </c>
      <c r="F19" s="30">
        <f t="shared" si="0"/>
        <v>1.1271275389364166</v>
      </c>
      <c r="G19" s="43">
        <f t="shared" si="3"/>
        <v>14</v>
      </c>
      <c r="H19" s="43">
        <f t="shared" si="3"/>
        <v>17</v>
      </c>
      <c r="I19" s="43">
        <f t="shared" si="3"/>
        <v>20</v>
      </c>
      <c r="J19" s="110">
        <v>610000</v>
      </c>
    </row>
    <row r="20" spans="1:11" ht="13" customHeight="1" x14ac:dyDescent="0.2">
      <c r="A20" s="44">
        <f>'crmcfgWLEN.txt'!AA25</f>
        <v>3261.7710515970539</v>
      </c>
      <c r="B20" s="45" t="s">
        <v>373</v>
      </c>
      <c r="C20" s="43" t="s">
        <v>367</v>
      </c>
      <c r="D20" s="43" t="s">
        <v>368</v>
      </c>
      <c r="E20" s="109">
        <f>EchelleFPAparam!$R21+(EchelleFPAparam!$Q$3*J20)</f>
        <v>63.24615</v>
      </c>
      <c r="F20" s="30">
        <f t="shared" si="0"/>
        <v>1.1038535730172501</v>
      </c>
      <c r="G20" s="43">
        <f t="shared" si="3"/>
        <v>14</v>
      </c>
      <c r="H20" s="43">
        <f t="shared" si="3"/>
        <v>17</v>
      </c>
      <c r="I20" s="43">
        <f t="shared" si="3"/>
        <v>20</v>
      </c>
      <c r="J20" s="110">
        <v>750000</v>
      </c>
    </row>
    <row r="21" spans="1:11" ht="13" customHeight="1" x14ac:dyDescent="0.2">
      <c r="A21" s="44">
        <f>'crmcfgWLEN.txt'!AA26</f>
        <v>3244.0489132495254</v>
      </c>
      <c r="B21" s="45" t="s">
        <v>374</v>
      </c>
      <c r="C21" s="43" t="s">
        <v>367</v>
      </c>
      <c r="D21" s="43" t="s">
        <v>368</v>
      </c>
      <c r="E21" s="109">
        <f>EchelleFPAparam!$R22+(EchelleFPAparam!$Q$3*J21)</f>
        <v>62.67465</v>
      </c>
      <c r="F21" s="30">
        <f t="shared" si="0"/>
        <v>1.09387901619475</v>
      </c>
      <c r="G21" s="43">
        <f t="shared" si="3"/>
        <v>14</v>
      </c>
      <c r="H21" s="43">
        <f t="shared" si="3"/>
        <v>17</v>
      </c>
      <c r="I21" s="43">
        <f t="shared" si="3"/>
        <v>20</v>
      </c>
      <c r="J21" s="110">
        <v>810000</v>
      </c>
    </row>
    <row r="22" spans="1:11" ht="13" customHeight="1" x14ac:dyDescent="0.2">
      <c r="A22" s="44">
        <f>'crmcfgWLEN.txt'!AA27</f>
        <v>4518.159682583625</v>
      </c>
      <c r="B22" s="45" t="s">
        <v>375</v>
      </c>
      <c r="C22" s="43" t="s">
        <v>376</v>
      </c>
      <c r="D22" s="43" t="s">
        <v>368</v>
      </c>
      <c r="E22" s="109">
        <f>EchelleFPAparam!$R23+(EchelleFPAparam!$Q$3*J22)</f>
        <v>70.376175000000003</v>
      </c>
      <c r="F22" s="30">
        <f t="shared" si="0"/>
        <v>1.2282959868551251</v>
      </c>
      <c r="G22" s="43">
        <v>10</v>
      </c>
      <c r="H22" s="43">
        <v>13</v>
      </c>
      <c r="I22" s="43">
        <v>16</v>
      </c>
      <c r="J22" s="110">
        <v>1000</v>
      </c>
      <c r="K22" s="101"/>
    </row>
    <row r="23" spans="1:11" ht="13" customHeight="1" x14ac:dyDescent="0.2">
      <c r="A23" s="44">
        <f>'crmcfgWLEN.txt'!AA28</f>
        <v>4503.7142481242772</v>
      </c>
      <c r="B23" s="45" t="s">
        <v>377</v>
      </c>
      <c r="C23" s="43" t="s">
        <v>376</v>
      </c>
      <c r="D23" s="43" t="s">
        <v>368</v>
      </c>
      <c r="E23" s="109">
        <f>EchelleFPAparam!$R24+(EchelleFPAparam!$Q$3*J23)</f>
        <v>69.909450000000007</v>
      </c>
      <c r="F23" s="30">
        <f t="shared" si="0"/>
        <v>1.2201500987834168</v>
      </c>
      <c r="G23" s="43">
        <f t="shared" ref="G23:I30" si="4">G22</f>
        <v>10</v>
      </c>
      <c r="H23" s="43">
        <f t="shared" si="4"/>
        <v>13</v>
      </c>
      <c r="I23" s="43">
        <f t="shared" si="4"/>
        <v>16</v>
      </c>
      <c r="J23" s="110">
        <v>50000</v>
      </c>
      <c r="K23" s="101"/>
    </row>
    <row r="24" spans="1:11" ht="13" customHeight="1" x14ac:dyDescent="0.2">
      <c r="A24" s="44">
        <f>'crmcfgWLEN.txt'!AA29</f>
        <v>4460.7982356285502</v>
      </c>
      <c r="B24" s="45" t="s">
        <v>378</v>
      </c>
      <c r="C24" s="43" t="s">
        <v>376</v>
      </c>
      <c r="D24" s="43" t="s">
        <v>368</v>
      </c>
      <c r="E24" s="109">
        <f>EchelleFPAparam!$R25+(EchelleFPAparam!$Q$3*J24)</f>
        <v>68.575950000000006</v>
      </c>
      <c r="F24" s="30">
        <f t="shared" si="0"/>
        <v>1.1968761328642501</v>
      </c>
      <c r="G24" s="43">
        <f t="shared" si="4"/>
        <v>10</v>
      </c>
      <c r="H24" s="43">
        <f t="shared" si="4"/>
        <v>13</v>
      </c>
      <c r="I24" s="43">
        <f t="shared" si="4"/>
        <v>16</v>
      </c>
      <c r="J24" s="110">
        <v>190000</v>
      </c>
    </row>
    <row r="25" spans="1:11" ht="13" customHeight="1" x14ac:dyDescent="0.2">
      <c r="A25" s="44">
        <f>'crmcfgWLEN.txt'!AA30</f>
        <v>4415.4660182128446</v>
      </c>
      <c r="B25" s="45" t="s">
        <v>379</v>
      </c>
      <c r="C25" s="43" t="s">
        <v>376</v>
      </c>
      <c r="D25" s="43" t="s">
        <v>368</v>
      </c>
      <c r="E25" s="109">
        <f>EchelleFPAparam!$R26+(EchelleFPAparam!$Q$3*J25)</f>
        <v>67.242450000000005</v>
      </c>
      <c r="F25" s="30">
        <f t="shared" si="0"/>
        <v>1.1736021669450833</v>
      </c>
      <c r="G25" s="43">
        <f t="shared" si="4"/>
        <v>10</v>
      </c>
      <c r="H25" s="43">
        <f t="shared" si="4"/>
        <v>13</v>
      </c>
      <c r="I25" s="43">
        <f t="shared" si="4"/>
        <v>16</v>
      </c>
      <c r="J25" s="110">
        <v>330000</v>
      </c>
    </row>
    <row r="26" spans="1:11" ht="13" customHeight="1" x14ac:dyDescent="0.2">
      <c r="A26" s="44">
        <f>'crmcfgWLEN.txt'!AA31</f>
        <v>4367.7421502104808</v>
      </c>
      <c r="B26" s="45" t="s">
        <v>380</v>
      </c>
      <c r="C26" s="43" t="s">
        <v>376</v>
      </c>
      <c r="D26" s="43" t="s">
        <v>368</v>
      </c>
      <c r="E26" s="109">
        <f>EchelleFPAparam!$R27+(EchelleFPAparam!$Q$3*J26)</f>
        <v>65.908950000000004</v>
      </c>
      <c r="F26" s="30">
        <f t="shared" si="0"/>
        <v>1.1503282010259166</v>
      </c>
      <c r="G26" s="43">
        <f t="shared" si="4"/>
        <v>10</v>
      </c>
      <c r="H26" s="43">
        <f t="shared" si="4"/>
        <v>13</v>
      </c>
      <c r="I26" s="43">
        <f t="shared" si="4"/>
        <v>16</v>
      </c>
      <c r="J26" s="110">
        <v>470000</v>
      </c>
    </row>
    <row r="27" spans="1:11" ht="13" customHeight="1" x14ac:dyDescent="0.2">
      <c r="A27" s="44">
        <f>'crmcfgWLEN.txt'!AA32</f>
        <v>4317.6524813995893</v>
      </c>
      <c r="B27" s="45" t="s">
        <v>381</v>
      </c>
      <c r="C27" s="43" t="s">
        <v>376</v>
      </c>
      <c r="D27" s="43" t="s">
        <v>368</v>
      </c>
      <c r="E27" s="109">
        <f>EchelleFPAparam!$R28+(EchelleFPAparam!$Q$3*J27)</f>
        <v>64.575450000000004</v>
      </c>
      <c r="F27" s="30">
        <f t="shared" si="0"/>
        <v>1.1270542351067501</v>
      </c>
      <c r="G27" s="43">
        <f t="shared" si="4"/>
        <v>10</v>
      </c>
      <c r="H27" s="43">
        <f t="shared" si="4"/>
        <v>13</v>
      </c>
      <c r="I27" s="43">
        <f t="shared" si="4"/>
        <v>16</v>
      </c>
      <c r="J27" s="110">
        <v>610000</v>
      </c>
    </row>
    <row r="28" spans="1:11" ht="13" customHeight="1" x14ac:dyDescent="0.2">
      <c r="A28" s="44">
        <f>'crmcfgWLEN.txt'!AA33</f>
        <v>4265.2241430014947</v>
      </c>
      <c r="B28" s="45" t="s">
        <v>382</v>
      </c>
      <c r="C28" s="43" t="s">
        <v>376</v>
      </c>
      <c r="D28" s="43" t="s">
        <v>368</v>
      </c>
      <c r="E28" s="109">
        <f>EchelleFPAparam!$R29+(EchelleFPAparam!$Q$3*J28)</f>
        <v>63.241950000000003</v>
      </c>
      <c r="F28" s="30">
        <f t="shared" si="0"/>
        <v>1.1037802691875833</v>
      </c>
      <c r="G28" s="43">
        <f t="shared" si="4"/>
        <v>10</v>
      </c>
      <c r="H28" s="43">
        <f t="shared" si="4"/>
        <v>13</v>
      </c>
      <c r="I28" s="43">
        <f t="shared" si="4"/>
        <v>16</v>
      </c>
      <c r="J28" s="110">
        <v>750000</v>
      </c>
    </row>
    <row r="29" spans="1:11" ht="13" customHeight="1" x14ac:dyDescent="0.2">
      <c r="A29" s="44">
        <f>'crmcfgWLEN.txt'!AA34</f>
        <v>4210.4855329850125</v>
      </c>
      <c r="B29" s="45" t="s">
        <v>383</v>
      </c>
      <c r="C29" s="43" t="s">
        <v>376</v>
      </c>
      <c r="D29" s="43" t="s">
        <v>368</v>
      </c>
      <c r="E29" s="109">
        <f>EchelleFPAparam!$R30+(EchelleFPAparam!$Q$3*J29)</f>
        <v>61.908450000000002</v>
      </c>
      <c r="F29" s="30">
        <f t="shared" si="0"/>
        <v>1.0805063032684166</v>
      </c>
      <c r="G29" s="43">
        <f t="shared" si="4"/>
        <v>10</v>
      </c>
      <c r="H29" s="43">
        <f t="shared" si="4"/>
        <v>13</v>
      </c>
      <c r="I29" s="43">
        <f t="shared" si="4"/>
        <v>16</v>
      </c>
      <c r="J29" s="110">
        <v>890000</v>
      </c>
    </row>
    <row r="30" spans="1:11" ht="13" customHeight="1" x14ac:dyDescent="0.2">
      <c r="A30" s="44">
        <f>'crmcfgWLEN.txt'!AA35</f>
        <v>4186.3262062741542</v>
      </c>
      <c r="B30" s="45" t="s">
        <v>384</v>
      </c>
      <c r="C30" s="43" t="s">
        <v>376</v>
      </c>
      <c r="D30" s="43" t="s">
        <v>368</v>
      </c>
      <c r="E30" s="109">
        <f>EchelleFPAparam!$R31+(EchelleFPAparam!$Q$3*J30)</f>
        <v>61.336950000000002</v>
      </c>
      <c r="F30" s="30">
        <f t="shared" si="0"/>
        <v>1.0705317464459165</v>
      </c>
      <c r="G30" s="43">
        <f t="shared" si="4"/>
        <v>10</v>
      </c>
      <c r="H30" s="43">
        <f t="shared" si="4"/>
        <v>13</v>
      </c>
      <c r="I30" s="43">
        <f t="shared" si="4"/>
        <v>16</v>
      </c>
      <c r="J30" s="110">
        <v>950000</v>
      </c>
    </row>
    <row r="31" spans="1:11" x14ac:dyDescent="0.2">
      <c r="E31" s="109">
        <f>EchelleFPAparam!$R$3+(EchelleFPAparam!$Q$3*J31)</f>
        <v>65.744722500000009</v>
      </c>
      <c r="J31" s="10">
        <v>489100</v>
      </c>
    </row>
    <row r="34" spans="6:6" x14ac:dyDescent="0.2">
      <c r="F34" s="94"/>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9D664-AC31-594B-A6B3-87C27CD443C5}">
  <dimension ref="A1:D25"/>
  <sheetViews>
    <sheetView workbookViewId="0">
      <selection activeCell="D2" sqref="D2"/>
    </sheetView>
  </sheetViews>
  <sheetFormatPr baseColWidth="10" defaultRowHeight="15" x14ac:dyDescent="0.2"/>
  <cols>
    <col min="1" max="1" width="11.1640625" style="111" bestFit="1" customWidth="1"/>
    <col min="3" max="3" width="10.83203125" style="112"/>
    <col min="4" max="4" width="10.83203125" style="98"/>
  </cols>
  <sheetData>
    <row r="1" spans="1:4" x14ac:dyDescent="0.2">
      <c r="A1" s="111" t="s">
        <v>793</v>
      </c>
      <c r="B1" t="s">
        <v>794</v>
      </c>
      <c r="C1" s="112" t="s">
        <v>795</v>
      </c>
      <c r="D1" s="98" t="s">
        <v>796</v>
      </c>
    </row>
    <row r="2" spans="1:4" x14ac:dyDescent="0.2">
      <c r="A2" s="111">
        <f>-(EchelleFPAparam!$R$3-B2)/EchelleFPAparam!$Q$3</f>
        <v>1063874.0157480317</v>
      </c>
      <c r="B2" s="99">
        <f>C2+0.27</f>
        <v>60.27</v>
      </c>
      <c r="C2" s="112">
        <v>60</v>
      </c>
      <c r="D2" s="98">
        <f>-(EchelleFPAparam!$R$3-C2)/EchelleFPAparam!$Q$3</f>
        <v>1092220.4724409455</v>
      </c>
    </row>
    <row r="3" spans="1:4" x14ac:dyDescent="0.2">
      <c r="A3" s="111">
        <f>-(EchelleFPAparam!$R$3-B3)/EchelleFPAparam!$Q$3</f>
        <v>1011380.5774278218</v>
      </c>
      <c r="B3" s="99">
        <f t="shared" ref="B3:B23" si="0">C3+0.27</f>
        <v>60.77</v>
      </c>
      <c r="C3" s="112">
        <f>C2+0.5</f>
        <v>60.5</v>
      </c>
      <c r="D3" s="98">
        <f>-(EchelleFPAparam!$R$3-C3)/EchelleFPAparam!$Q$3</f>
        <v>1039727.0341207355</v>
      </c>
    </row>
    <row r="4" spans="1:4" x14ac:dyDescent="0.2">
      <c r="A4" s="111">
        <f>-(EchelleFPAparam!$R$3-B4)/EchelleFPAparam!$Q$3</f>
        <v>958887.13910761185</v>
      </c>
      <c r="B4" s="99">
        <f t="shared" si="0"/>
        <v>61.27</v>
      </c>
      <c r="C4" s="112">
        <f>C3+0.5</f>
        <v>61</v>
      </c>
      <c r="D4" s="98">
        <f>-(EchelleFPAparam!$R$3-C4)/EchelleFPAparam!$Q$3</f>
        <v>987233.59580052551</v>
      </c>
    </row>
    <row r="5" spans="1:4" x14ac:dyDescent="0.2">
      <c r="A5" s="111">
        <f>-(EchelleFPAparam!$R$3-B5)/EchelleFPAparam!$Q$3</f>
        <v>906393.70078740176</v>
      </c>
      <c r="B5" s="99">
        <f t="shared" si="0"/>
        <v>61.77</v>
      </c>
      <c r="C5" s="112">
        <f t="shared" ref="C5:C23" si="1">C4+0.5</f>
        <v>61.5</v>
      </c>
      <c r="D5" s="98">
        <f>-(EchelleFPAparam!$R$3-C5)/EchelleFPAparam!$Q$3</f>
        <v>934740.15748031554</v>
      </c>
    </row>
    <row r="6" spans="1:4" x14ac:dyDescent="0.2">
      <c r="A6" s="111">
        <f>-(EchelleFPAparam!$R$3-B6)/EchelleFPAparam!$Q$3</f>
        <v>853900.26246719179</v>
      </c>
      <c r="B6" s="99">
        <f t="shared" si="0"/>
        <v>62.27</v>
      </c>
      <c r="C6" s="112">
        <f t="shared" si="1"/>
        <v>62</v>
      </c>
      <c r="D6" s="98">
        <f>-(EchelleFPAparam!$R$3-C6)/EchelleFPAparam!$Q$3</f>
        <v>882246.71916010557</v>
      </c>
    </row>
    <row r="7" spans="1:4" x14ac:dyDescent="0.2">
      <c r="A7" s="111">
        <f>-(EchelleFPAparam!$R$3-B7)/EchelleFPAparam!$Q$3</f>
        <v>801406.82414698182</v>
      </c>
      <c r="B7" s="99">
        <f t="shared" si="0"/>
        <v>62.77</v>
      </c>
      <c r="C7" s="112">
        <f t="shared" si="1"/>
        <v>62.5</v>
      </c>
      <c r="D7" s="98">
        <f>-(EchelleFPAparam!$R$3-C7)/EchelleFPAparam!$Q$3</f>
        <v>829753.2808398956</v>
      </c>
    </row>
    <row r="8" spans="1:4" x14ac:dyDescent="0.2">
      <c r="A8" s="111">
        <f>-(EchelleFPAparam!$R$3-B8)/EchelleFPAparam!$Q$3</f>
        <v>748913.38582677185</v>
      </c>
      <c r="B8" s="99">
        <f t="shared" si="0"/>
        <v>63.27</v>
      </c>
      <c r="C8" s="112">
        <f t="shared" si="1"/>
        <v>63</v>
      </c>
      <c r="D8" s="98">
        <f>-(EchelleFPAparam!$R$3-C8)/EchelleFPAparam!$Q$3</f>
        <v>777259.84251968563</v>
      </c>
    </row>
    <row r="9" spans="1:4" x14ac:dyDescent="0.2">
      <c r="A9" s="111">
        <f>-(EchelleFPAparam!$R$3-B9)/EchelleFPAparam!$Q$3</f>
        <v>696419.94750656188</v>
      </c>
      <c r="B9" s="99">
        <f t="shared" si="0"/>
        <v>63.77</v>
      </c>
      <c r="C9" s="112">
        <f t="shared" si="1"/>
        <v>63.5</v>
      </c>
      <c r="D9" s="98">
        <f>-(EchelleFPAparam!$R$3-C9)/EchelleFPAparam!$Q$3</f>
        <v>724766.40419947566</v>
      </c>
    </row>
    <row r="10" spans="1:4" x14ac:dyDescent="0.2">
      <c r="A10" s="111">
        <f>-(EchelleFPAparam!$R$3-B10)/EchelleFPAparam!$Q$3</f>
        <v>643926.50918635272</v>
      </c>
      <c r="B10" s="99">
        <f t="shared" si="0"/>
        <v>64.27</v>
      </c>
      <c r="C10" s="112">
        <f t="shared" si="1"/>
        <v>64</v>
      </c>
      <c r="D10" s="98">
        <f>-(EchelleFPAparam!$R$3-C10)/EchelleFPAparam!$Q$3</f>
        <v>672272.96587926568</v>
      </c>
    </row>
    <row r="11" spans="1:4" x14ac:dyDescent="0.2">
      <c r="A11" s="111">
        <f>-(EchelleFPAparam!$R$3-B11)/EchelleFPAparam!$Q$3</f>
        <v>591433.07086614275</v>
      </c>
      <c r="B11" s="99">
        <f t="shared" si="0"/>
        <v>64.77</v>
      </c>
      <c r="C11" s="112">
        <f t="shared" si="1"/>
        <v>64.5</v>
      </c>
      <c r="D11" s="98">
        <f>-(EchelleFPAparam!$R$3-C11)/EchelleFPAparam!$Q$3</f>
        <v>619779.52755905571</v>
      </c>
    </row>
    <row r="12" spans="1:4" x14ac:dyDescent="0.2">
      <c r="A12" s="111">
        <f>-(EchelleFPAparam!$R$3-B12)/EchelleFPAparam!$Q$3</f>
        <v>538939.63254593266</v>
      </c>
      <c r="B12" s="99">
        <f t="shared" si="0"/>
        <v>65.27</v>
      </c>
      <c r="C12" s="112">
        <f t="shared" si="1"/>
        <v>65</v>
      </c>
      <c r="D12" s="98">
        <f>-(EchelleFPAparam!$R$3-C12)/EchelleFPAparam!$Q$3</f>
        <v>567286.08923884574</v>
      </c>
    </row>
    <row r="13" spans="1:4" x14ac:dyDescent="0.2">
      <c r="A13" s="111">
        <f>-(EchelleFPAparam!$R$3-B13)/EchelleFPAparam!$Q$3</f>
        <v>486446.19422572275</v>
      </c>
      <c r="B13" s="99">
        <f t="shared" si="0"/>
        <v>65.77</v>
      </c>
      <c r="C13" s="112">
        <f t="shared" si="1"/>
        <v>65.5</v>
      </c>
      <c r="D13" s="98">
        <f>-(EchelleFPAparam!$R$3-C13)/EchelleFPAparam!$Q$3</f>
        <v>514792.65091863571</v>
      </c>
    </row>
    <row r="14" spans="1:4" x14ac:dyDescent="0.2">
      <c r="A14" s="111">
        <f>-(EchelleFPAparam!$R$3-B14)/EchelleFPAparam!$Q$3</f>
        <v>433952.75590551278</v>
      </c>
      <c r="B14" s="99">
        <f t="shared" si="0"/>
        <v>66.27</v>
      </c>
      <c r="C14" s="112">
        <f t="shared" si="1"/>
        <v>66</v>
      </c>
      <c r="D14" s="98">
        <f>-(EchelleFPAparam!$R$3-C14)/EchelleFPAparam!$Q$3</f>
        <v>462299.21259842574</v>
      </c>
    </row>
    <row r="15" spans="1:4" x14ac:dyDescent="0.2">
      <c r="A15" s="111">
        <f>-(EchelleFPAparam!$R$3-B15)/EchelleFPAparam!$Q$3</f>
        <v>381459.31758530281</v>
      </c>
      <c r="B15" s="99">
        <f t="shared" si="0"/>
        <v>66.77</v>
      </c>
      <c r="C15" s="112">
        <f t="shared" si="1"/>
        <v>66.5</v>
      </c>
      <c r="D15" s="98">
        <f>-(EchelleFPAparam!$R$3-C15)/EchelleFPAparam!$Q$3</f>
        <v>409805.77427821577</v>
      </c>
    </row>
    <row r="16" spans="1:4" x14ac:dyDescent="0.2">
      <c r="A16" s="111">
        <f>-(EchelleFPAparam!$R$3-B16)/EchelleFPAparam!$Q$3</f>
        <v>328965.87926509284</v>
      </c>
      <c r="B16" s="99">
        <f t="shared" si="0"/>
        <v>67.27</v>
      </c>
      <c r="C16" s="112">
        <f t="shared" si="1"/>
        <v>67</v>
      </c>
      <c r="D16" s="98">
        <f>-(EchelleFPAparam!$R$3-C16)/EchelleFPAparam!$Q$3</f>
        <v>357312.3359580058</v>
      </c>
    </row>
    <row r="17" spans="1:4" x14ac:dyDescent="0.2">
      <c r="A17" s="111">
        <f>-(EchelleFPAparam!$R$3-B17)/EchelleFPAparam!$Q$3</f>
        <v>276472.44094488281</v>
      </c>
      <c r="B17" s="99">
        <f t="shared" si="0"/>
        <v>67.77</v>
      </c>
      <c r="C17" s="112">
        <f t="shared" si="1"/>
        <v>67.5</v>
      </c>
      <c r="D17" s="98">
        <f>-(EchelleFPAparam!$R$3-C17)/EchelleFPAparam!$Q$3</f>
        <v>304818.89763779583</v>
      </c>
    </row>
    <row r="18" spans="1:4" x14ac:dyDescent="0.2">
      <c r="A18" s="111">
        <f>-(EchelleFPAparam!$R$3-B18)/EchelleFPAparam!$Q$3</f>
        <v>223979.00262467287</v>
      </c>
      <c r="B18" s="99">
        <f t="shared" si="0"/>
        <v>68.27</v>
      </c>
      <c r="C18" s="112">
        <f t="shared" si="1"/>
        <v>68</v>
      </c>
      <c r="D18" s="98">
        <f>-(EchelleFPAparam!$R$3-C18)/EchelleFPAparam!$Q$3</f>
        <v>252325.45931758583</v>
      </c>
    </row>
    <row r="19" spans="1:4" x14ac:dyDescent="0.2">
      <c r="A19" s="111">
        <f>-(EchelleFPAparam!$R$3-B19)/EchelleFPAparam!$Q$3</f>
        <v>171485.56430446287</v>
      </c>
      <c r="B19" s="99">
        <f t="shared" si="0"/>
        <v>68.77</v>
      </c>
      <c r="C19" s="112">
        <f t="shared" si="1"/>
        <v>68.5</v>
      </c>
      <c r="D19" s="98">
        <f>-(EchelleFPAparam!$R$3-C19)/EchelleFPAparam!$Q$3</f>
        <v>199832.02099737586</v>
      </c>
    </row>
    <row r="20" spans="1:4" x14ac:dyDescent="0.2">
      <c r="A20" s="111">
        <f>-(EchelleFPAparam!$R$3-B20)/EchelleFPAparam!$Q$3</f>
        <v>118992.12598425291</v>
      </c>
      <c r="B20" s="99">
        <f t="shared" si="0"/>
        <v>69.27</v>
      </c>
      <c r="C20" s="112">
        <f t="shared" si="1"/>
        <v>69</v>
      </c>
      <c r="D20" s="98">
        <f>-(EchelleFPAparam!$R$3-C20)/EchelleFPAparam!$Q$3</f>
        <v>147338.58267716586</v>
      </c>
    </row>
    <row r="21" spans="1:4" x14ac:dyDescent="0.2">
      <c r="A21" s="111">
        <f>-(EchelleFPAparam!$R$3-B21)/EchelleFPAparam!$Q$3</f>
        <v>66498.687664042925</v>
      </c>
      <c r="B21" s="99">
        <f t="shared" si="0"/>
        <v>69.77</v>
      </c>
      <c r="C21" s="112">
        <f t="shared" si="1"/>
        <v>69.5</v>
      </c>
      <c r="D21" s="98">
        <f>-(EchelleFPAparam!$R$3-C21)/EchelleFPAparam!$Q$3</f>
        <v>94845.144356955891</v>
      </c>
    </row>
    <row r="22" spans="1:4" x14ac:dyDescent="0.2">
      <c r="A22" s="111">
        <f>-(EchelleFPAparam!$R$3-B22)/EchelleFPAparam!$Q$3</f>
        <v>14005.249343832951</v>
      </c>
      <c r="B22" s="99">
        <f t="shared" si="0"/>
        <v>70.27</v>
      </c>
      <c r="C22" s="112">
        <f t="shared" si="1"/>
        <v>70</v>
      </c>
      <c r="D22" s="98">
        <f>-(EchelleFPAparam!$R$3-C22)/EchelleFPAparam!$Q$3</f>
        <v>42351.70603674592</v>
      </c>
    </row>
    <row r="23" spans="1:4" x14ac:dyDescent="0.2">
      <c r="A23" s="111">
        <f>-(EchelleFPAparam!$R$3-B23)/EchelleFPAparam!$Q$3</f>
        <v>-38488.188976377023</v>
      </c>
      <c r="B23" s="99">
        <f t="shared" si="0"/>
        <v>70.77</v>
      </c>
      <c r="C23" s="112">
        <f t="shared" si="1"/>
        <v>70.5</v>
      </c>
      <c r="D23" s="98">
        <f>-(EchelleFPAparam!$R$3-C23)/EchelleFPAparam!$Q$3</f>
        <v>-10141.732283464056</v>
      </c>
    </row>
    <row r="24" spans="1:4" x14ac:dyDescent="0.2">
      <c r="B24" s="99"/>
    </row>
    <row r="25" spans="1:4" x14ac:dyDescent="0.2">
      <c r="B2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89FE-611B-4147-968D-BFAC880E8641}">
  <dimension ref="A1:AMJ731"/>
  <sheetViews>
    <sheetView topLeftCell="T694" zoomScale="80" zoomScaleNormal="80" workbookViewId="0">
      <selection activeCell="AI720" sqref="AI720:AI722"/>
    </sheetView>
  </sheetViews>
  <sheetFormatPr baseColWidth="10" defaultColWidth="11.5" defaultRowHeight="15" x14ac:dyDescent="0.2"/>
  <cols>
    <col min="1" max="1" width="13.33203125" style="10" customWidth="1"/>
    <col min="2" max="2" width="21.33203125" style="10" customWidth="1"/>
    <col min="3" max="3" width="10.1640625" style="10" customWidth="1"/>
    <col min="4" max="4" width="8.33203125" style="28" customWidth="1"/>
    <col min="5" max="5" width="6.6640625" style="10" customWidth="1"/>
    <col min="6" max="6" width="11.83203125" style="10" customWidth="1"/>
    <col min="7" max="7" width="14.33203125" style="29" customWidth="1"/>
    <col min="8" max="8" width="16.6640625" style="10" customWidth="1"/>
    <col min="9" max="10" width="9.6640625" style="10" customWidth="1"/>
    <col min="11" max="11" width="14.6640625" style="30" customWidth="1"/>
    <col min="12" max="12" width="12.5" style="10" customWidth="1"/>
    <col min="13" max="14" width="9.6640625" style="10" customWidth="1"/>
    <col min="15" max="15" width="11" style="10" customWidth="1"/>
    <col min="16" max="16" width="9.6640625" style="10" customWidth="1"/>
    <col min="17" max="17" width="16.83203125" style="94" customWidth="1"/>
    <col min="18" max="18" width="9.6640625" style="10" customWidth="1"/>
    <col min="19" max="19" width="10.1640625" style="10" customWidth="1"/>
    <col min="20" max="20" width="17.33203125" style="10" customWidth="1"/>
    <col min="21" max="32" width="13.6640625" style="10" customWidth="1"/>
    <col min="33" max="33" width="28" style="10" customWidth="1"/>
    <col min="34" max="1024" width="13.6640625" style="10" customWidth="1"/>
    <col min="1025" max="1025" width="13.6640625" customWidth="1"/>
  </cols>
  <sheetData>
    <row r="1" spans="1:1024" ht="18.5" customHeight="1" x14ac:dyDescent="0.2">
      <c r="A1" s="118"/>
      <c r="B1" s="118"/>
      <c r="C1" s="118"/>
      <c r="D1" s="119" t="s">
        <v>321</v>
      </c>
      <c r="E1" s="119"/>
      <c r="F1" s="119"/>
      <c r="G1" s="119"/>
      <c r="H1" s="119"/>
      <c r="I1" s="119"/>
      <c r="J1" s="119"/>
      <c r="K1" s="119"/>
      <c r="L1" s="119"/>
      <c r="M1" s="119"/>
      <c r="N1" s="119"/>
      <c r="O1" s="119"/>
      <c r="P1" s="119"/>
      <c r="Q1" s="119"/>
      <c r="R1" s="119"/>
      <c r="S1" s="119"/>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6" customFormat="1" ht="49.5" customHeight="1" x14ac:dyDescent="0.2">
      <c r="A2" s="31"/>
      <c r="B2" s="31"/>
      <c r="C2" s="117"/>
      <c r="D2" s="32"/>
      <c r="E2" s="33"/>
      <c r="F2" s="32"/>
      <c r="G2" s="34"/>
      <c r="H2" s="32"/>
      <c r="I2" s="32"/>
      <c r="J2" s="32"/>
      <c r="K2" s="35"/>
      <c r="L2" s="32"/>
      <c r="M2" s="32"/>
      <c r="N2" s="32"/>
      <c r="O2" s="32"/>
      <c r="P2" s="32"/>
      <c r="Q2" s="92"/>
      <c r="R2" s="32"/>
      <c r="S2" s="32"/>
      <c r="AD2" s="36" t="s">
        <v>810</v>
      </c>
    </row>
    <row r="3" spans="1:1024" ht="14" customHeight="1" x14ac:dyDescent="0.2">
      <c r="A3" s="100"/>
      <c r="B3" s="100"/>
      <c r="C3" s="100"/>
      <c r="D3" s="100"/>
      <c r="E3" s="100"/>
      <c r="F3" s="100"/>
      <c r="G3" s="100"/>
      <c r="H3" s="100"/>
      <c r="I3" s="100"/>
      <c r="J3" s="100"/>
      <c r="K3" s="100"/>
      <c r="L3" s="100"/>
      <c r="M3" s="100"/>
      <c r="N3" s="100"/>
      <c r="O3" s="100"/>
      <c r="P3" s="100"/>
      <c r="Q3" s="100"/>
      <c r="R3" s="100"/>
      <c r="S3" s="100"/>
      <c r="T3" s="100"/>
      <c r="U3" s="40"/>
      <c r="AC3"/>
      <c r="AD3" t="s">
        <v>351</v>
      </c>
      <c r="AE3">
        <f>EchelleFPAparam!$AE3</f>
        <v>1536</v>
      </c>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F4" s="100"/>
      <c r="G4" s="100"/>
      <c r="J4" s="100"/>
      <c r="K4" s="100"/>
      <c r="AD4" s="10" t="s">
        <v>351</v>
      </c>
      <c r="AE4">
        <f>EchelleFPAparam!$AE4</f>
        <v>1536</v>
      </c>
    </row>
    <row r="5" spans="1:1024" x14ac:dyDescent="0.2">
      <c r="AD5" s="10" t="s">
        <v>354</v>
      </c>
      <c r="AE5">
        <f>EchelleFPAparam!$AE5</f>
        <v>1536</v>
      </c>
    </row>
    <row r="6" spans="1:1024" ht="45.75" customHeight="1" x14ac:dyDescent="0.2">
      <c r="A6" s="10" t="s">
        <v>815</v>
      </c>
      <c r="B6" s="10">
        <f>EchelleFPAparam!$B$6</f>
        <v>1.01</v>
      </c>
      <c r="AD6" s="10" t="s">
        <v>354</v>
      </c>
      <c r="AE6">
        <f>EchelleFPAparam!$AE6</f>
        <v>1536</v>
      </c>
    </row>
    <row r="7" spans="1:1024" x14ac:dyDescent="0.2">
      <c r="AD7" s="10" t="s">
        <v>354</v>
      </c>
      <c r="AE7">
        <f>EchelleFPAparam!$AE7</f>
        <v>1536</v>
      </c>
    </row>
    <row r="8" spans="1:1024" x14ac:dyDescent="0.2">
      <c r="A8" s="10" t="s">
        <v>803</v>
      </c>
      <c r="B8" s="10" t="s">
        <v>245</v>
      </c>
      <c r="C8" s="10" t="s">
        <v>804</v>
      </c>
      <c r="D8" s="28" t="s">
        <v>805</v>
      </c>
      <c r="E8" s="10" t="s">
        <v>808</v>
      </c>
      <c r="F8" s="10" t="s">
        <v>809</v>
      </c>
      <c r="AD8" s="10" t="s">
        <v>356</v>
      </c>
      <c r="AE8">
        <f>EchelleFPAparam!$AE8</f>
        <v>1536</v>
      </c>
    </row>
    <row r="9" spans="1:1024" x14ac:dyDescent="0.2">
      <c r="A9" s="10">
        <v>2190.8505399999999</v>
      </c>
      <c r="B9" s="10">
        <v>4875.3870999999999</v>
      </c>
      <c r="C9" s="10">
        <v>853</v>
      </c>
      <c r="D9" s="28">
        <f>INT(B9/2048)+1</f>
        <v>3</v>
      </c>
      <c r="E9" s="10">
        <v>26</v>
      </c>
      <c r="F9" s="10">
        <f>(C9-$AE$12)*EchelleFPAparam!$C$3/EchelleFPAparam!$E$3</f>
        <v>-8.1309523809523793E-3</v>
      </c>
      <c r="AD9" s="10" t="s">
        <v>356</v>
      </c>
      <c r="AE9">
        <f>EchelleFPAparam!$AE9</f>
        <v>1536</v>
      </c>
    </row>
    <row r="10" spans="1:1024" x14ac:dyDescent="0.2">
      <c r="B10" s="10">
        <f>B9-3072+(D9-2)*EchelleFPAparam!$B$3/EchelleFPAparam!$C$3</f>
        <v>1948.3870999999999</v>
      </c>
      <c r="AD10" s="10" t="s">
        <v>356</v>
      </c>
      <c r="AE10">
        <f>EchelleFPAparam!$AE10</f>
        <v>1536</v>
      </c>
    </row>
    <row r="11" spans="1:1024" x14ac:dyDescent="0.2">
      <c r="A11" s="10" t="s">
        <v>806</v>
      </c>
      <c r="B11" s="10">
        <f>B10*EchelleFPAparam!$C$3*COS(EchelleFPAparam!$AC$3)*$B$6</f>
        <v>35.411552028333674</v>
      </c>
      <c r="AD11" s="10" t="s">
        <v>356</v>
      </c>
      <c r="AE11">
        <f>EchelleFPAparam!$AE11</f>
        <v>1536</v>
      </c>
    </row>
    <row r="12" spans="1:1024" x14ac:dyDescent="0.2">
      <c r="A12" s="10" t="s">
        <v>807</v>
      </c>
      <c r="B12" s="10">
        <f>ATAN(B11/EchelleFPAparam!$E$3)</f>
        <v>2.3416057937491377E-2</v>
      </c>
      <c r="C12" s="29">
        <f>EchelleFPAparam!$M$3+$B12</f>
        <v>-3.2556652000841957E-2</v>
      </c>
      <c r="F12" s="10">
        <f>ASIN($E9*$A9/(COS(F9)*2*EchelleFPAparam!$S$3*COS(-$C12/2)))-$C12/2</f>
        <v>1.1448311409750329</v>
      </c>
      <c r="G12" s="29">
        <f>$F12*180/EchelleFPAparam!$O$3</f>
        <v>65.59399166400722</v>
      </c>
      <c r="H12" s="10">
        <v>500</v>
      </c>
      <c r="J12" s="10">
        <f>A9</f>
        <v>2190.8505399999999</v>
      </c>
      <c r="K12" s="10">
        <f>B9</f>
        <v>4875.3870999999999</v>
      </c>
      <c r="L12" s="30">
        <f>C9</f>
        <v>853</v>
      </c>
      <c r="M12" s="10">
        <f>E9</f>
        <v>26</v>
      </c>
      <c r="N12" s="29">
        <f>G12</f>
        <v>65.59399166400722</v>
      </c>
      <c r="O12" s="10">
        <f>H12</f>
        <v>500</v>
      </c>
      <c r="AD12" s="10" t="s">
        <v>362</v>
      </c>
      <c r="AE12">
        <f>EchelleFPAparam!$AE12</f>
        <v>1536</v>
      </c>
    </row>
    <row r="13" spans="1:1024" x14ac:dyDescent="0.2">
      <c r="A13" s="10">
        <v>2190.8505399999999</v>
      </c>
      <c r="B13" s="10">
        <v>3700.7449000000001</v>
      </c>
      <c r="C13" s="10">
        <v>818</v>
      </c>
      <c r="D13" s="28">
        <f>INT(B13/2048)+1</f>
        <v>2</v>
      </c>
      <c r="E13" s="10">
        <v>26</v>
      </c>
      <c r="F13" s="10">
        <f>(C13-$AE$12)*EchelleFPAparam!$C$3/EchelleFPAparam!$E$3</f>
        <v>-8.547619047619047E-3</v>
      </c>
      <c r="AD13" s="10" t="s">
        <v>362</v>
      </c>
      <c r="AE13">
        <f>EchelleFPAparam!$AE13</f>
        <v>1536</v>
      </c>
      <c r="AG13" s="29">
        <f>N12</f>
        <v>65.59399166400722</v>
      </c>
      <c r="AH13" s="29">
        <f>O12</f>
        <v>500</v>
      </c>
    </row>
    <row r="14" spans="1:1024" x14ac:dyDescent="0.2">
      <c r="B14" s="10">
        <f>B13-3072+(D13-2)*EchelleFPAparam!$B$3/EchelleFPAparam!$C$3</f>
        <v>628.74490000000014</v>
      </c>
      <c r="AD14" s="10" t="s">
        <v>362</v>
      </c>
      <c r="AE14">
        <f>EchelleFPAparam!$AE14</f>
        <v>1536</v>
      </c>
      <c r="AG14" s="29">
        <f>N16</f>
        <v>66.068156583753165</v>
      </c>
      <c r="AH14" s="29">
        <f>O16</f>
        <v>450</v>
      </c>
    </row>
    <row r="15" spans="1:1024" x14ac:dyDescent="0.2">
      <c r="B15" s="10">
        <f>B14*EchelleFPAparam!$C$3*COS(EchelleFPAparam!$AC$3)*$B$6</f>
        <v>11.427314797403172</v>
      </c>
      <c r="AD15" s="10" t="s">
        <v>362</v>
      </c>
      <c r="AE15">
        <f>EchelleFPAparam!$AE15</f>
        <v>1536</v>
      </c>
      <c r="AG15" s="29">
        <f>N20</f>
        <v>66.546781420622054</v>
      </c>
      <c r="AH15" s="29">
        <f>O20</f>
        <v>400</v>
      </c>
    </row>
    <row r="16" spans="1:1024" x14ac:dyDescent="0.2">
      <c r="B16" s="10">
        <f>ATAN(B15/EchelleFPAparam!$E$3)</f>
        <v>7.557603988418168E-3</v>
      </c>
      <c r="C16" s="29">
        <f>EchelleFPAparam!$M$3+$B16</f>
        <v>-4.841510594991516E-2</v>
      </c>
      <c r="F16" s="10">
        <f>ASIN($E13*$A13/(COS(F13)*2*EchelleFPAparam!$S$3*COS(-$C16/2)))-$C16/2</f>
        <v>1.1531068801443105</v>
      </c>
      <c r="G16" s="29">
        <f>$F16*180/EchelleFPAparam!$O$3</f>
        <v>66.068156583753165</v>
      </c>
      <c r="H16" s="10">
        <v>450</v>
      </c>
      <c r="J16" s="10">
        <f>A13</f>
        <v>2190.8505399999999</v>
      </c>
      <c r="K16" s="10">
        <f>B13</f>
        <v>3700.7449000000001</v>
      </c>
      <c r="L16" s="30">
        <f>C13</f>
        <v>818</v>
      </c>
      <c r="M16" s="10">
        <f>E13</f>
        <v>26</v>
      </c>
      <c r="N16" s="29">
        <f>G16</f>
        <v>66.068156583753165</v>
      </c>
      <c r="O16" s="10">
        <f>H16</f>
        <v>450</v>
      </c>
      <c r="AD16" s="10" t="s">
        <v>367</v>
      </c>
      <c r="AE16">
        <f>EchelleFPAparam!$AE16</f>
        <v>1536</v>
      </c>
      <c r="AG16" s="29">
        <f>N24</f>
        <v>67.021861575556244</v>
      </c>
      <c r="AH16" s="29">
        <f>O24</f>
        <v>350</v>
      </c>
    </row>
    <row r="17" spans="1:34" x14ac:dyDescent="0.2">
      <c r="A17" s="10">
        <v>2190.8505399999999</v>
      </c>
      <c r="B17" s="10">
        <v>2390.1722</v>
      </c>
      <c r="C17" s="10">
        <v>782</v>
      </c>
      <c r="D17" s="28">
        <f>INT(B17/2048)+1</f>
        <v>2</v>
      </c>
      <c r="E17" s="10">
        <v>26</v>
      </c>
      <c r="F17" s="10">
        <f>(C17-$AE$12)*EchelleFPAparam!$C$3/EchelleFPAparam!$E$3</f>
        <v>-8.9761904761904762E-3</v>
      </c>
      <c r="AD17" s="10" t="s">
        <v>367</v>
      </c>
      <c r="AE17">
        <f>EchelleFPAparam!$AE17</f>
        <v>1536</v>
      </c>
      <c r="AG17" s="29">
        <f>N28</f>
        <v>66.545308463259587</v>
      </c>
      <c r="AH17" s="29">
        <f>O28</f>
        <v>400</v>
      </c>
    </row>
    <row r="18" spans="1:34" x14ac:dyDescent="0.2">
      <c r="B18" s="10">
        <f>B17-3072+(D17-2)*EchelleFPAparam!$B$3/EchelleFPAparam!$C$3</f>
        <v>-681.82780000000002</v>
      </c>
      <c r="AD18" s="10" t="s">
        <v>367</v>
      </c>
      <c r="AE18">
        <f>EchelleFPAparam!$AE18</f>
        <v>1536</v>
      </c>
      <c r="AG18" s="29">
        <f>N32</f>
        <v>66.066744753172244</v>
      </c>
      <c r="AH18" s="29">
        <f>O32</f>
        <v>450</v>
      </c>
    </row>
    <row r="19" spans="1:34" x14ac:dyDescent="0.2">
      <c r="B19" s="10">
        <f>B18*EchelleFPAparam!$C$3*COS(EchelleFPAparam!$AC$3)*$B$6</f>
        <v>-12.392086056238149</v>
      </c>
      <c r="AD19" s="10" t="s">
        <v>367</v>
      </c>
      <c r="AE19">
        <f>EchelleFPAparam!$AE19</f>
        <v>1536</v>
      </c>
      <c r="AG19" s="29">
        <f>N36</f>
        <v>65.594268143746405</v>
      </c>
      <c r="AH19" s="29">
        <f>O36</f>
        <v>500</v>
      </c>
    </row>
    <row r="20" spans="1:34" x14ac:dyDescent="0.2">
      <c r="B20" s="10">
        <f>ATAN(B19/EchelleFPAparam!$E$3)</f>
        <v>-8.1956406099746547E-3</v>
      </c>
      <c r="C20" s="29">
        <f>EchelleFPAparam!$M$3+$B20</f>
        <v>-6.4168350548307981E-2</v>
      </c>
      <c r="F20" s="10">
        <f>ASIN($E17*$A17/(COS(F17)*2*EchelleFPAparam!$S$3*COS(-$C20/2)))-$C20/2</f>
        <v>1.1614604595528992</v>
      </c>
      <c r="G20" s="29">
        <f>$F20*180/EchelleFPAparam!$O$3</f>
        <v>66.546781420622054</v>
      </c>
      <c r="H20" s="10">
        <v>400</v>
      </c>
      <c r="J20" s="10">
        <f>A17</f>
        <v>2190.8505399999999</v>
      </c>
      <c r="K20" s="10">
        <f>B17</f>
        <v>2390.1722</v>
      </c>
      <c r="L20" s="30">
        <f>C17</f>
        <v>782</v>
      </c>
      <c r="M20" s="10">
        <f>E17</f>
        <v>26</v>
      </c>
      <c r="N20" s="29">
        <f>G20</f>
        <v>66.546781420622054</v>
      </c>
      <c r="O20" s="10">
        <f>H20</f>
        <v>400</v>
      </c>
      <c r="AD20" s="10" t="s">
        <v>367</v>
      </c>
      <c r="AE20">
        <f>EchelleFPAparam!$AE20</f>
        <v>1536</v>
      </c>
      <c r="AG20" s="29">
        <f>N40</f>
        <v>65.115739964993224</v>
      </c>
      <c r="AH20" s="29">
        <f>O40</f>
        <v>550</v>
      </c>
    </row>
    <row r="21" spans="1:34" x14ac:dyDescent="0.2">
      <c r="A21" s="10">
        <v>2190.8505399999999</v>
      </c>
      <c r="B21" s="30">
        <v>1254.075</v>
      </c>
      <c r="C21" s="10">
        <v>747</v>
      </c>
      <c r="D21" s="28">
        <f>INT(B21/2048)+1</f>
        <v>1</v>
      </c>
      <c r="E21" s="10">
        <v>26</v>
      </c>
      <c r="F21" s="10">
        <f>(C21-$AE$12)*EchelleFPAparam!$C$3/EchelleFPAparam!$E$3</f>
        <v>-9.392857142857142E-3</v>
      </c>
      <c r="AD21" s="10" t="s">
        <v>367</v>
      </c>
      <c r="AE21">
        <f>EchelleFPAparam!$AE21</f>
        <v>1536</v>
      </c>
      <c r="AG21" s="29">
        <f>N44</f>
        <v>65.115379255372346</v>
      </c>
      <c r="AH21" s="29">
        <f>O44</f>
        <v>550</v>
      </c>
    </row>
    <row r="22" spans="1:34" x14ac:dyDescent="0.2">
      <c r="B22" s="10">
        <f>B21-3072+(D21-2)*EchelleFPAparam!$B$3/EchelleFPAparam!$C$3</f>
        <v>-1962.925</v>
      </c>
      <c r="AD22" s="10" t="s">
        <v>367</v>
      </c>
      <c r="AE22">
        <f>EchelleFPAparam!$AE22</f>
        <v>1536</v>
      </c>
      <c r="AG22" s="29">
        <f>N48</f>
        <v>64.64151942236893</v>
      </c>
      <c r="AH22" s="29">
        <f>O48</f>
        <v>600</v>
      </c>
    </row>
    <row r="23" spans="1:34" x14ac:dyDescent="0.2">
      <c r="B23" s="10">
        <f>B22*EchelleFPAparam!$C$3*COS(EchelleFPAparam!$AC$3)*$B$6</f>
        <v>-35.675775499240814</v>
      </c>
      <c r="AD23" s="10" t="s">
        <v>376</v>
      </c>
      <c r="AE23">
        <f>EchelleFPAparam!$AE23</f>
        <v>1024</v>
      </c>
      <c r="AG23" s="29">
        <f>N52</f>
        <v>64.641716465705997</v>
      </c>
      <c r="AH23" s="29">
        <f>O52</f>
        <v>600</v>
      </c>
    </row>
    <row r="24" spans="1:34" x14ac:dyDescent="0.2">
      <c r="B24" s="10">
        <f>ATAN(B23/EchelleFPAparam!$E$3)</f>
        <v>-2.3590712393612857E-2</v>
      </c>
      <c r="C24" s="29">
        <f>EchelleFPAparam!$M$3+$B24</f>
        <v>-7.9563422331946188E-2</v>
      </c>
      <c r="F24" s="10">
        <f>ASIN($E21*$A21/(COS(F21)*2*EchelleFPAparam!$S$3*COS(-$C24/2)))-$C24/2</f>
        <v>1.1697521725898778</v>
      </c>
      <c r="G24" s="29">
        <f>$F24*180/EchelleFPAparam!$O$3</f>
        <v>67.021861575556244</v>
      </c>
      <c r="H24" s="10">
        <v>350</v>
      </c>
      <c r="J24" s="10">
        <f>A21</f>
        <v>2190.8505399999999</v>
      </c>
      <c r="K24" s="10">
        <f>B21</f>
        <v>1254.075</v>
      </c>
      <c r="L24" s="30">
        <f>C21</f>
        <v>747</v>
      </c>
      <c r="M24" s="10">
        <f>E21</f>
        <v>26</v>
      </c>
      <c r="N24" s="29">
        <f>G24</f>
        <v>67.021861575556244</v>
      </c>
      <c r="O24" s="10">
        <f>H24</f>
        <v>350</v>
      </c>
      <c r="AD24" s="10" t="s">
        <v>376</v>
      </c>
      <c r="AE24">
        <f>EchelleFPAparam!$AE24</f>
        <v>1024</v>
      </c>
      <c r="AG24" s="29">
        <f>N56</f>
        <v>64.639783922724121</v>
      </c>
      <c r="AH24" s="29">
        <f>O56</f>
        <v>600</v>
      </c>
    </row>
    <row r="25" spans="1:34" x14ac:dyDescent="0.2">
      <c r="A25" s="10">
        <v>2021.5403200000001</v>
      </c>
      <c r="B25" s="10">
        <v>496.70155</v>
      </c>
      <c r="C25" s="10">
        <v>1320</v>
      </c>
      <c r="D25" s="28">
        <f>INT(B25/2048)+1</f>
        <v>1</v>
      </c>
      <c r="E25" s="10">
        <v>28</v>
      </c>
      <c r="F25" s="10">
        <f>(C25-$AE$12)*EchelleFPAparam!$C$3/EchelleFPAparam!$E$3</f>
        <v>-2.5714285714285713E-3</v>
      </c>
      <c r="AD25" s="10" t="s">
        <v>376</v>
      </c>
      <c r="AE25">
        <f>EchelleFPAparam!$AE25</f>
        <v>1024</v>
      </c>
      <c r="AG25" s="29">
        <f>N60</f>
        <v>64.641578893425475</v>
      </c>
      <c r="AH25" s="29">
        <f>O60</f>
        <v>600</v>
      </c>
    </row>
    <row r="26" spans="1:34" x14ac:dyDescent="0.2">
      <c r="B26" s="10">
        <f>B25-3072+(D25-2)*EchelleFPAparam!$B$3/EchelleFPAparam!$C$3</f>
        <v>-2720.2984500000002</v>
      </c>
      <c r="AD26" s="10" t="s">
        <v>376</v>
      </c>
      <c r="AE26">
        <f>EchelleFPAparam!$AE26</f>
        <v>1024</v>
      </c>
      <c r="AG26" s="29">
        <f>N64</f>
        <v>64.641889618882772</v>
      </c>
      <c r="AH26" s="29">
        <f>O64</f>
        <v>600</v>
      </c>
    </row>
    <row r="27" spans="1:34" x14ac:dyDescent="0.2">
      <c r="B27" s="10">
        <f>B26*EchelleFPAparam!$C$3*COS(EchelleFPAparam!$AC$3)*$B$6</f>
        <v>-49.440888874069451</v>
      </c>
      <c r="AD27" s="10" t="s">
        <v>376</v>
      </c>
      <c r="AE27">
        <f>EchelleFPAparam!$AE27</f>
        <v>1024</v>
      </c>
      <c r="AG27" s="29">
        <f>N68</f>
        <v>64.642246472532378</v>
      </c>
      <c r="AH27" s="29">
        <f>O68</f>
        <v>600</v>
      </c>
    </row>
    <row r="28" spans="1:34" x14ac:dyDescent="0.2">
      <c r="B28" s="10">
        <f>ATAN(B27/EchelleFPAparam!$E$3)</f>
        <v>-3.2687353856591876E-2</v>
      </c>
      <c r="C28" s="29">
        <f>EchelleFPAparam!$M$3+$B28</f>
        <v>-8.8660063794925206E-2</v>
      </c>
      <c r="F28" s="10">
        <f>ASIN($E25*$A25/(COS(F25)*2*EchelleFPAparam!$S$3*COS(-$C28/2)))-$C28/2</f>
        <v>1.1614347515968029</v>
      </c>
      <c r="G28" s="29">
        <f>$F28*180/EchelleFPAparam!$O$3</f>
        <v>66.545308463259587</v>
      </c>
      <c r="H28" s="10">
        <v>400</v>
      </c>
      <c r="J28" s="10">
        <f>A25</f>
        <v>2021.5403200000001</v>
      </c>
      <c r="K28" s="10">
        <f>B25</f>
        <v>496.70155</v>
      </c>
      <c r="L28" s="30">
        <f>C25</f>
        <v>1320</v>
      </c>
      <c r="M28" s="10">
        <f>E25</f>
        <v>28</v>
      </c>
      <c r="N28" s="29">
        <f>G28</f>
        <v>66.545308463259587</v>
      </c>
      <c r="O28" s="10">
        <f>H28</f>
        <v>400</v>
      </c>
      <c r="AD28" s="10" t="s">
        <v>376</v>
      </c>
      <c r="AE28">
        <f>EchelleFPAparam!$AE28</f>
        <v>1024</v>
      </c>
      <c r="AG28" s="29">
        <f>N72</f>
        <v>64.640132841188787</v>
      </c>
      <c r="AH28" s="29">
        <f>O72</f>
        <v>600</v>
      </c>
    </row>
    <row r="29" spans="1:34" x14ac:dyDescent="0.2">
      <c r="A29" s="10">
        <v>2021.5403200000001</v>
      </c>
      <c r="B29" s="10">
        <v>1780.4563000000001</v>
      </c>
      <c r="C29" s="10">
        <v>1355</v>
      </c>
      <c r="D29" s="28">
        <f>INT(B29/2048)+1</f>
        <v>1</v>
      </c>
      <c r="E29" s="10">
        <v>28</v>
      </c>
      <c r="F29" s="10">
        <f>(C29-$AE$12)*EchelleFPAparam!$C$3/EchelleFPAparam!$E$3</f>
        <v>-2.1547619047619045E-3</v>
      </c>
      <c r="AD29" s="10" t="s">
        <v>376</v>
      </c>
      <c r="AE29">
        <f>EchelleFPAparam!$AE29</f>
        <v>1024</v>
      </c>
      <c r="AG29" s="29">
        <f>N76</f>
        <v>64.641427656245213</v>
      </c>
      <c r="AH29" s="29">
        <f>O76</f>
        <v>600</v>
      </c>
    </row>
    <row r="30" spans="1:34" x14ac:dyDescent="0.2">
      <c r="B30" s="10">
        <f>B29-3072+(D29-2)*EchelleFPAparam!$B$3/EchelleFPAparam!$C$3</f>
        <v>-1436.5436999999999</v>
      </c>
      <c r="AD30" s="10" t="s">
        <v>376</v>
      </c>
      <c r="AE30">
        <f>EchelleFPAparam!$AE30</f>
        <v>1024</v>
      </c>
      <c r="AG30" s="29">
        <f>N80</f>
        <v>64.642302854473769</v>
      </c>
      <c r="AH30" s="29">
        <f>O80</f>
        <v>600</v>
      </c>
    </row>
    <row r="31" spans="1:34" x14ac:dyDescent="0.2">
      <c r="B31" s="10">
        <f>B30*EchelleFPAparam!$C$3*COS(EchelleFPAparam!$AC$3)*$B$6</f>
        <v>-26.108898982920259</v>
      </c>
      <c r="AG31" s="29">
        <f>N84</f>
        <v>64.641363730122777</v>
      </c>
      <c r="AH31" s="29">
        <f>O84</f>
        <v>600</v>
      </c>
    </row>
    <row r="32" spans="1:34" x14ac:dyDescent="0.2">
      <c r="B32" s="10">
        <f>ATAN(B31/EchelleFPAparam!$E$3)</f>
        <v>-1.7266074356034899E-2</v>
      </c>
      <c r="C32" s="29">
        <f>EchelleFPAparam!$M$3+$B32</f>
        <v>-7.3238784294368225E-2</v>
      </c>
      <c r="F32" s="10">
        <f>ASIN($E29*$A29/(COS(F29)*2*EchelleFPAparam!$S$3*COS(-$C32/2)))-$C32/2</f>
        <v>1.1530822390518289</v>
      </c>
      <c r="G32" s="29">
        <f>$F32*180/EchelleFPAparam!$O$3</f>
        <v>66.066744753172244</v>
      </c>
      <c r="H32" s="10">
        <v>450</v>
      </c>
      <c r="J32" s="10">
        <f>A29</f>
        <v>2021.5403200000001</v>
      </c>
      <c r="K32" s="10">
        <f>B29</f>
        <v>1780.4563000000001</v>
      </c>
      <c r="L32" s="30">
        <f>C29</f>
        <v>1355</v>
      </c>
      <c r="M32" s="10">
        <f>E29</f>
        <v>28</v>
      </c>
      <c r="N32" s="29">
        <f>G32</f>
        <v>66.066744753172244</v>
      </c>
      <c r="O32" s="10">
        <f>H32</f>
        <v>450</v>
      </c>
      <c r="AG32" s="29">
        <f>N88</f>
        <v>64.641855994786155</v>
      </c>
      <c r="AH32" s="29">
        <f>O88</f>
        <v>600</v>
      </c>
    </row>
    <row r="33" spans="1:34" x14ac:dyDescent="0.2">
      <c r="A33" s="10">
        <v>2021.5403200000001</v>
      </c>
      <c r="B33" s="10">
        <v>2921.1781999999998</v>
      </c>
      <c r="C33" s="10">
        <v>1390</v>
      </c>
      <c r="D33" s="28">
        <f>INT(B33/2048)+1</f>
        <v>2</v>
      </c>
      <c r="E33" s="10">
        <v>28</v>
      </c>
      <c r="F33" s="10">
        <f>(C33-$AE$12)*EchelleFPAparam!$C$3/EchelleFPAparam!$E$3</f>
        <v>-1.7380952380952378E-3</v>
      </c>
      <c r="AG33" s="29">
        <f>N92</f>
        <v>64.641456574645645</v>
      </c>
      <c r="AH33" s="29">
        <f>O92</f>
        <v>600</v>
      </c>
    </row>
    <row r="34" spans="1:34" x14ac:dyDescent="0.2">
      <c r="B34" s="10">
        <f>B33-3072+(D33-2)*EchelleFPAparam!$B$3/EchelleFPAparam!$C$3</f>
        <v>-150.82180000000017</v>
      </c>
      <c r="AG34" s="29">
        <f>N96</f>
        <v>64.641256246420596</v>
      </c>
      <c r="AH34" s="29">
        <f>O96</f>
        <v>600</v>
      </c>
    </row>
    <row r="35" spans="1:34" x14ac:dyDescent="0.2">
      <c r="B35" s="10">
        <f>B34*EchelleFPAparam!$C$3*COS(EchelleFPAparam!$AC$3)*$B$6</f>
        <v>-2.7411565277284691</v>
      </c>
      <c r="AG35" s="29">
        <f>N100</f>
        <v>64.639833123688291</v>
      </c>
      <c r="AH35" s="29">
        <f>O100</f>
        <v>600</v>
      </c>
    </row>
    <row r="36" spans="1:34" x14ac:dyDescent="0.2">
      <c r="B36" s="10">
        <f>ATAN(B35/EchelleFPAparam!$E$3)</f>
        <v>-1.8129322252558493E-3</v>
      </c>
      <c r="C36" s="29">
        <f>EchelleFPAparam!$M$3+$B36</f>
        <v>-5.7785642163589182E-2</v>
      </c>
      <c r="F36" s="10">
        <f>ASIN($E33*$A33/(COS(F33)*2*EchelleFPAparam!$S$3*COS(-$C36/2)))-$C36/2</f>
        <v>1.1448359664568681</v>
      </c>
      <c r="G36" s="29">
        <f>$F36*180/EchelleFPAparam!$O$3</f>
        <v>65.594268143746405</v>
      </c>
      <c r="H36" s="10">
        <v>500</v>
      </c>
      <c r="J36" s="10">
        <f>A33</f>
        <v>2021.5403200000001</v>
      </c>
      <c r="K36" s="10">
        <f>B33</f>
        <v>2921.1781999999998</v>
      </c>
      <c r="L36" s="30">
        <f>C33</f>
        <v>1390</v>
      </c>
      <c r="M36" s="10">
        <f>E33</f>
        <v>28</v>
      </c>
      <c r="N36" s="29">
        <f>G36</f>
        <v>65.594268143746405</v>
      </c>
      <c r="O36" s="10">
        <f>H36</f>
        <v>500</v>
      </c>
      <c r="AG36" s="29">
        <f>N104</f>
        <v>64.162074181447196</v>
      </c>
      <c r="AH36" s="29">
        <f>O104</f>
        <v>650</v>
      </c>
    </row>
    <row r="37" spans="1:34" x14ac:dyDescent="0.2">
      <c r="A37" s="10">
        <v>1879.05952</v>
      </c>
      <c r="B37" s="10">
        <v>2933.636</v>
      </c>
      <c r="C37" s="10">
        <v>1886</v>
      </c>
      <c r="D37" s="28">
        <f>INT(B37/2048)+1</f>
        <v>2</v>
      </c>
      <c r="E37" s="10">
        <v>30</v>
      </c>
      <c r="F37" s="10">
        <f>(C37-$AE$12)*EchelleFPAparam!$C$3/EchelleFPAparam!$E$3</f>
        <v>4.1666666666666666E-3</v>
      </c>
      <c r="AG37" s="29">
        <f>N108</f>
        <v>64.161982498470906</v>
      </c>
      <c r="AH37" s="29">
        <f>O108</f>
        <v>650</v>
      </c>
    </row>
    <row r="38" spans="1:34" x14ac:dyDescent="0.2">
      <c r="B38" s="10">
        <f>B37-3072+(D37-2)*EchelleFPAparam!$B$3/EchelleFPAparam!$C$3</f>
        <v>-138.36400000000003</v>
      </c>
      <c r="AG38" s="29">
        <f>N112</f>
        <v>64.163144707027897</v>
      </c>
      <c r="AH38" s="29">
        <f>O112</f>
        <v>650</v>
      </c>
    </row>
    <row r="39" spans="1:34" x14ac:dyDescent="0.2">
      <c r="B39" s="10">
        <f>B38*EchelleFPAparam!$C$3*COS(EchelleFPAparam!$AC$3)*$B$6</f>
        <v>-2.5147384648812148</v>
      </c>
      <c r="AG39" s="29">
        <f>N116</f>
        <v>64.163287738327568</v>
      </c>
      <c r="AH39" s="29">
        <f>O116</f>
        <v>650</v>
      </c>
    </row>
    <row r="40" spans="1:34" x14ac:dyDescent="0.2">
      <c r="B40" s="10">
        <f>ATAN(B39/EchelleFPAparam!$E$3)</f>
        <v>-1.663185281836383E-3</v>
      </c>
      <c r="C40" s="29">
        <f>EchelleFPAparam!$M$3+$B40</f>
        <v>-5.7635895220169715E-2</v>
      </c>
      <c r="F40" s="10">
        <f>ASIN($E37*$A37/(COS(F37)*2*EchelleFPAparam!$S$3*COS(-$C40/2)))-$C40/2</f>
        <v>1.1364840740506721</v>
      </c>
      <c r="G40" s="29">
        <f>$F40*180/EchelleFPAparam!$O$3</f>
        <v>65.115739964993224</v>
      </c>
      <c r="H40" s="10">
        <v>550</v>
      </c>
      <c r="J40" s="10">
        <f>A37</f>
        <v>1879.05952</v>
      </c>
      <c r="K40" s="10">
        <f>B37</f>
        <v>2933.636</v>
      </c>
      <c r="L40" s="30">
        <f>C37</f>
        <v>1886</v>
      </c>
      <c r="M40" s="10">
        <f>E37</f>
        <v>30</v>
      </c>
      <c r="N40" s="29">
        <f>G40</f>
        <v>65.115739964993224</v>
      </c>
      <c r="O40" s="10">
        <f>H40</f>
        <v>550</v>
      </c>
      <c r="AG40" s="29">
        <f>N120</f>
        <v>64.163538095139913</v>
      </c>
      <c r="AH40" s="29">
        <f>O120</f>
        <v>650</v>
      </c>
    </row>
    <row r="41" spans="1:34" x14ac:dyDescent="0.2">
      <c r="A41" s="10">
        <v>1880.28234</v>
      </c>
      <c r="B41" s="10">
        <v>3140.1174999999998</v>
      </c>
      <c r="C41" s="10">
        <v>1887</v>
      </c>
      <c r="D41" s="28">
        <f>INT(B41/2048)+1</f>
        <v>2</v>
      </c>
      <c r="E41" s="10">
        <v>30</v>
      </c>
      <c r="F41" s="10">
        <f>(C41-$AE$12)*EchelleFPAparam!$C$3/EchelleFPAparam!$E$3</f>
        <v>4.1785714285714282E-3</v>
      </c>
      <c r="AG41" s="29">
        <f>N124</f>
        <v>63.686621587330634</v>
      </c>
      <c r="AH41" s="29">
        <f>O124</f>
        <v>700</v>
      </c>
    </row>
    <row r="42" spans="1:34" x14ac:dyDescent="0.2">
      <c r="B42" s="10">
        <f>B41-3072+(D41-2)*EchelleFPAparam!$B$3/EchelleFPAparam!$C$3</f>
        <v>68.117499999999836</v>
      </c>
      <c r="AG42" s="29">
        <f>N128</f>
        <v>63.688980812673478</v>
      </c>
      <c r="AH42" s="29">
        <f>O128</f>
        <v>700</v>
      </c>
    </row>
    <row r="43" spans="1:34" x14ac:dyDescent="0.2">
      <c r="B43" s="10">
        <f>B42*EchelleFPAparam!$C$3*COS(EchelleFPAparam!$AC$3)*$B$6</f>
        <v>1.2380221544733143</v>
      </c>
      <c r="AG43" s="29">
        <f>N132</f>
        <v>63.686620849965031</v>
      </c>
      <c r="AH43" s="29">
        <f>O132</f>
        <v>700</v>
      </c>
    </row>
    <row r="44" spans="1:34" x14ac:dyDescent="0.2">
      <c r="B44" s="10">
        <f>ATAN(B43/EchelleFPAparam!$E$3)</f>
        <v>8.1879753823047724E-4</v>
      </c>
      <c r="C44" s="29">
        <f>EchelleFPAparam!$M$3+$B44</f>
        <v>-5.5153912400102853E-2</v>
      </c>
      <c r="F44" s="10">
        <f>ASIN($E41*$A41/(COS(F41)*2*EchelleFPAparam!$S$3*COS(-$C44/2)))-$C44/2</f>
        <v>1.136477778480051</v>
      </c>
      <c r="G44" s="29">
        <f>$F44*180/EchelleFPAparam!$O$3</f>
        <v>65.115379255372346</v>
      </c>
      <c r="H44" s="10">
        <v>550</v>
      </c>
      <c r="J44" s="10">
        <f>A41</f>
        <v>1880.28234</v>
      </c>
      <c r="K44" s="10">
        <f>B41</f>
        <v>3140.1174999999998</v>
      </c>
      <c r="L44" s="30">
        <f>C41</f>
        <v>1887</v>
      </c>
      <c r="M44" s="10">
        <f>E41</f>
        <v>30</v>
      </c>
      <c r="N44" s="29">
        <f>G44</f>
        <v>65.115379255372346</v>
      </c>
      <c r="O44" s="10">
        <f>H44</f>
        <v>550</v>
      </c>
      <c r="AG44" s="29">
        <f>N136</f>
        <v>67.024189344432074</v>
      </c>
      <c r="AH44" s="29">
        <f>O136</f>
        <v>350</v>
      </c>
    </row>
    <row r="45" spans="1:34" x14ac:dyDescent="0.2">
      <c r="A45" s="10">
        <v>1880.28234</v>
      </c>
      <c r="B45" s="10">
        <v>4309.5758999999998</v>
      </c>
      <c r="C45" s="10">
        <v>1923</v>
      </c>
      <c r="D45" s="28">
        <f>INT(B45/2048)+1</f>
        <v>3</v>
      </c>
      <c r="E45" s="10">
        <v>30</v>
      </c>
      <c r="F45" s="10">
        <f>(C45-$AE$12)*EchelleFPAparam!$C$3/EchelleFPAparam!$E$3</f>
        <v>4.6071428571428565E-3</v>
      </c>
      <c r="AG45" s="29">
        <f>N140</f>
        <v>67.498335680257597</v>
      </c>
      <c r="AH45" s="29">
        <f>O140</f>
        <v>300</v>
      </c>
    </row>
    <row r="46" spans="1:34" x14ac:dyDescent="0.2">
      <c r="B46" s="10">
        <f>B45-3072+(D45-2)*EchelleFPAparam!$B$3/EchelleFPAparam!$C$3</f>
        <v>1382.5758999999998</v>
      </c>
      <c r="AG46" s="29">
        <f>N144</f>
        <v>67.496807369756198</v>
      </c>
      <c r="AH46" s="29">
        <f>O144</f>
        <v>300</v>
      </c>
    </row>
    <row r="47" spans="1:34" x14ac:dyDescent="0.2">
      <c r="B47" s="10">
        <f>B46*EchelleFPAparam!$C$3*COS(EchelleFPAparam!$AC$3)*$B$6</f>
        <v>25.128044840766108</v>
      </c>
      <c r="AG47" s="29">
        <f>N148</f>
        <v>67.496693020595146</v>
      </c>
      <c r="AH47" s="29">
        <f>O148</f>
        <v>300</v>
      </c>
    </row>
    <row r="48" spans="1:34" x14ac:dyDescent="0.2">
      <c r="B48" s="10">
        <f>ATAN(B47/EchelleFPAparam!$E$3)</f>
        <v>1.6617547500828316E-2</v>
      </c>
      <c r="C48" s="29">
        <f>EchelleFPAparam!$M$3+$B48</f>
        <v>-3.9355162437505017E-2</v>
      </c>
      <c r="F48" s="10">
        <f>ASIN($E45*$A45/(COS(F45)*2*EchelleFPAparam!$S$3*COS(-$C48/2)))-$C48/2</f>
        <v>1.1282073640790136</v>
      </c>
      <c r="G48" s="29">
        <f>$F48*180/EchelleFPAparam!$O$3</f>
        <v>64.64151942236893</v>
      </c>
      <c r="H48" s="10">
        <v>600</v>
      </c>
      <c r="J48" s="10">
        <f>A45</f>
        <v>1880.28234</v>
      </c>
      <c r="K48" s="10">
        <f>B45</f>
        <v>4309.5758999999998</v>
      </c>
      <c r="L48" s="30">
        <f>C45</f>
        <v>1923</v>
      </c>
      <c r="M48" s="10">
        <f>E45</f>
        <v>30</v>
      </c>
      <c r="N48" s="29">
        <f>G48</f>
        <v>64.64151942236893</v>
      </c>
      <c r="O48" s="10">
        <f>H48</f>
        <v>600</v>
      </c>
      <c r="AG48" s="29">
        <f>N152</f>
        <v>67.497934180301698</v>
      </c>
      <c r="AH48" s="29">
        <f>O152</f>
        <v>300</v>
      </c>
    </row>
    <row r="49" spans="1:34" x14ac:dyDescent="0.2">
      <c r="A49" s="10">
        <v>2021.5403200000001</v>
      </c>
      <c r="B49" s="10">
        <v>5429.3305</v>
      </c>
      <c r="C49" s="10">
        <v>1460</v>
      </c>
      <c r="D49" s="28">
        <f>INT(B49/2048)+1</f>
        <v>3</v>
      </c>
      <c r="E49" s="10">
        <v>28</v>
      </c>
      <c r="F49" s="10">
        <f>(C49-$AE$12)*EchelleFPAparam!$C$3/EchelleFPAparam!$E$3</f>
        <v>-9.0476190476190463E-4</v>
      </c>
    </row>
    <row r="50" spans="1:34" x14ac:dyDescent="0.2">
      <c r="B50" s="10">
        <f>B49-3072+(D49-2)*EchelleFPAparam!$B$3/EchelleFPAparam!$C$3</f>
        <v>2502.3305</v>
      </c>
    </row>
    <row r="51" spans="1:34" x14ac:dyDescent="0.2">
      <c r="B51" s="10">
        <f>B50*EchelleFPAparam!$C$3*COS(EchelleFPAparam!$AC$3)*$B$6</f>
        <v>45.479364286920294</v>
      </c>
      <c r="AG51" s="10">
        <f>INDEX(LINEST(AG13:AG48,AH13:AH48),2)</f>
        <v>70.355786310374938</v>
      </c>
      <c r="AH51" s="10">
        <f>INDEX(LINEST(AG13:AG48,AH13:AH48),1)</f>
        <v>-9.5255270676647182E-3</v>
      </c>
    </row>
    <row r="52" spans="1:34" x14ac:dyDescent="0.2">
      <c r="B52" s="10">
        <f>ATAN(B51/EchelleFPAparam!$E$3)</f>
        <v>3.0069878318006626E-2</v>
      </c>
      <c r="C52" s="29">
        <f>EchelleFPAparam!$M$3+$B52</f>
        <v>-2.5902831620326704E-2</v>
      </c>
      <c r="F52" s="10">
        <f>ASIN($E49*$A49/(COS(F49)*2*EchelleFPAparam!$S$3*COS(-$C52/2)))-$C52/2</f>
        <v>1.1282108031340654</v>
      </c>
      <c r="G52" s="29">
        <f>$F52*180/EchelleFPAparam!$O$3</f>
        <v>64.641716465705997</v>
      </c>
      <c r="H52" s="10">
        <v>600</v>
      </c>
      <c r="J52" s="10">
        <f>A49</f>
        <v>2021.5403200000001</v>
      </c>
      <c r="K52" s="10">
        <f>B49</f>
        <v>5429.3305</v>
      </c>
      <c r="L52" s="30">
        <f>C49</f>
        <v>1460</v>
      </c>
      <c r="M52" s="10">
        <f>E49</f>
        <v>28</v>
      </c>
      <c r="N52" s="29">
        <f>G52</f>
        <v>64.641716465705997</v>
      </c>
      <c r="O52" s="10">
        <f>H52</f>
        <v>600</v>
      </c>
    </row>
    <row r="53" spans="1:34" x14ac:dyDescent="0.2">
      <c r="A53" s="10">
        <v>1858.5983699999999</v>
      </c>
      <c r="B53" s="10">
        <v>1043.3361</v>
      </c>
      <c r="C53" s="10">
        <v>1907</v>
      </c>
      <c r="D53" s="28">
        <v>1</v>
      </c>
      <c r="E53" s="10">
        <v>30</v>
      </c>
      <c r="F53" s="10">
        <f>(C53-$AE$12)*EchelleFPAparam!$C$3/EchelleFPAparam!$E$3</f>
        <v>4.4166666666666668E-3</v>
      </c>
    </row>
    <row r="54" spans="1:34" x14ac:dyDescent="0.2">
      <c r="B54" s="10">
        <f>B53-3072+(D53-2)*EchelleFPAparam!$B$3/EchelleFPAparam!$C$3</f>
        <v>-2173.6639</v>
      </c>
    </row>
    <row r="55" spans="1:34" x14ac:dyDescent="0.2">
      <c r="B55" s="10">
        <f>B54*EchelleFPAparam!$C$3*COS(EchelleFPAparam!$AC$3)*$B$6</f>
        <v>-39.505913525582606</v>
      </c>
    </row>
    <row r="56" spans="1:34" x14ac:dyDescent="0.2">
      <c r="B56" s="10">
        <f>ATAN(B55/EchelleFPAparam!$E$3)</f>
        <v>-2.6122306328702927E-2</v>
      </c>
      <c r="C56" s="29">
        <f>EchelleFPAparam!$M$3+$B56</f>
        <v>-8.2095016267036261E-2</v>
      </c>
      <c r="F56" s="10">
        <f>ASIN($E53*$A53/(COS(F53)*2*EchelleFPAparam!$S$3*COS(-$C56/2)))-$C56/2</f>
        <v>1.128177073895597</v>
      </c>
      <c r="G56" s="29">
        <f>$F56*180/EchelleFPAparam!$O$3</f>
        <v>64.639783922724121</v>
      </c>
      <c r="H56" s="10">
        <v>600</v>
      </c>
      <c r="J56" s="10">
        <f>A53</f>
        <v>1858.5983699999999</v>
      </c>
      <c r="K56" s="10">
        <f>B53</f>
        <v>1043.3361</v>
      </c>
      <c r="L56" s="30">
        <f>C53</f>
        <v>1907</v>
      </c>
      <c r="M56" s="10">
        <f>E53</f>
        <v>30</v>
      </c>
      <c r="N56" s="29">
        <f>G56</f>
        <v>64.639783922724121</v>
      </c>
      <c r="O56" s="10">
        <f>H56</f>
        <v>600</v>
      </c>
    </row>
    <row r="57" spans="1:34" x14ac:dyDescent="0.2">
      <c r="A57" s="10">
        <v>1879.2856200000001</v>
      </c>
      <c r="B57" s="10">
        <v>4139.4003000000002</v>
      </c>
      <c r="C57" s="10">
        <v>1922</v>
      </c>
      <c r="D57" s="28">
        <v>3</v>
      </c>
      <c r="E57" s="10">
        <v>30</v>
      </c>
      <c r="F57" s="10">
        <f>(C57-$AE$12)*EchelleFPAparam!$C$3/EchelleFPAparam!$E$3</f>
        <v>4.5952380952380949E-3</v>
      </c>
    </row>
    <row r="58" spans="1:34" x14ac:dyDescent="0.2">
      <c r="B58" s="10">
        <f>B57-3072+(D57-2)*EchelleFPAparam!$B$3/EchelleFPAparam!$C$3</f>
        <v>1212.4003000000002</v>
      </c>
    </row>
    <row r="59" spans="1:34" x14ac:dyDescent="0.2">
      <c r="B59" s="10">
        <f>B58*EchelleFPAparam!$C$3*COS(EchelleFPAparam!$AC$3)*$B$6</f>
        <v>22.035136807576563</v>
      </c>
    </row>
    <row r="60" spans="1:34" x14ac:dyDescent="0.2">
      <c r="B60" s="10">
        <f>ATAN(B59/EchelleFPAparam!$E$3)</f>
        <v>1.4572471570222567E-2</v>
      </c>
      <c r="C60" s="29">
        <f>EchelleFPAparam!$M$3+$B60</f>
        <v>-4.1400238368110763E-2</v>
      </c>
      <c r="F60" s="10">
        <f>ASIN($E57*$A57/(COS(F57)*2*EchelleFPAparam!$S$3*COS(-$C60/2)))-$C60/2</f>
        <v>1.1282084020447753</v>
      </c>
      <c r="G60" s="29">
        <f>$F60*180/EchelleFPAparam!$O$3</f>
        <v>64.641578893425475</v>
      </c>
      <c r="H60" s="10">
        <v>600</v>
      </c>
      <c r="J60" s="10">
        <f>A57</f>
        <v>1879.2856200000001</v>
      </c>
      <c r="K60" s="10">
        <f>B57</f>
        <v>4139.4003000000002</v>
      </c>
      <c r="L60" s="30">
        <f>C57</f>
        <v>1922</v>
      </c>
      <c r="M60" s="10">
        <f>E57</f>
        <v>30</v>
      </c>
      <c r="N60" s="29">
        <f>G60</f>
        <v>64.641578893425475</v>
      </c>
      <c r="O60" s="10">
        <f>H60</f>
        <v>600</v>
      </c>
    </row>
    <row r="61" spans="1:34" x14ac:dyDescent="0.2">
      <c r="A61" s="10">
        <v>2001.7733599999999</v>
      </c>
      <c r="B61" s="10">
        <v>2452.636</v>
      </c>
      <c r="C61" s="10">
        <v>1449</v>
      </c>
      <c r="D61" s="28">
        <v>2</v>
      </c>
      <c r="E61" s="10">
        <v>28</v>
      </c>
      <c r="F61" s="10">
        <f>(C61-$AE$12)*EchelleFPAparam!$C$3/EchelleFPAparam!$E$3</f>
        <v>-1.0357142857142856E-3</v>
      </c>
    </row>
    <row r="62" spans="1:34" x14ac:dyDescent="0.2">
      <c r="B62" s="10">
        <f>B61-3072+(D61-2)*EchelleFPAparam!$B$3/EchelleFPAparam!$C$3</f>
        <v>-619.36400000000003</v>
      </c>
    </row>
    <row r="63" spans="1:34" x14ac:dyDescent="0.2">
      <c r="B63" s="10">
        <f>B62*EchelleFPAparam!$C$3*COS(EchelleFPAparam!$AC$3)*$B$6</f>
        <v>-11.256818786408951</v>
      </c>
    </row>
    <row r="64" spans="1:34" x14ac:dyDescent="0.2">
      <c r="B64" s="10">
        <f>ATAN(B63/EchelleFPAparam!$E$3)</f>
        <v>-7.4448484213171899E-3</v>
      </c>
      <c r="C64" s="29">
        <f>EchelleFPAparam!$M$3+$B64</f>
        <v>-6.3417558359650517E-2</v>
      </c>
      <c r="F64" s="10">
        <f>ASIN($E61*$A61/(COS(F61)*2*EchelleFPAparam!$S$3*COS(-$C64/2)))-$C64/2</f>
        <v>1.128213825227155</v>
      </c>
      <c r="G64" s="29">
        <f>$F64*180/EchelleFPAparam!$O$3</f>
        <v>64.641889618882772</v>
      </c>
      <c r="H64" s="10">
        <v>600</v>
      </c>
      <c r="J64" s="10">
        <f>A61</f>
        <v>2001.7733599999999</v>
      </c>
      <c r="K64" s="10">
        <f>B61</f>
        <v>2452.636</v>
      </c>
      <c r="L64" s="30">
        <f>C61</f>
        <v>1449</v>
      </c>
      <c r="M64" s="10">
        <f>E61</f>
        <v>28</v>
      </c>
      <c r="N64" s="29">
        <f>G64</f>
        <v>64.641889618882772</v>
      </c>
      <c r="O64" s="10">
        <f>H64</f>
        <v>600</v>
      </c>
    </row>
    <row r="65" spans="1:15" x14ac:dyDescent="0.2">
      <c r="A65" s="10">
        <v>2144.4225099999999</v>
      </c>
      <c r="B65" s="10">
        <v>1026.3076000000001</v>
      </c>
      <c r="C65" s="10">
        <v>912</v>
      </c>
      <c r="D65" s="28">
        <v>1</v>
      </c>
      <c r="E65" s="10">
        <v>26</v>
      </c>
      <c r="F65" s="10">
        <f>(C65-$AE$12)*EchelleFPAparam!$C$3/EchelleFPAparam!$E$3</f>
        <v>-7.4285714285714285E-3</v>
      </c>
    </row>
    <row r="66" spans="1:15" x14ac:dyDescent="0.2">
      <c r="B66" s="10">
        <f>B65-3072+(D65-2)*EchelleFPAparam!$B$3/EchelleFPAparam!$C$3</f>
        <v>-2190.6923999999999</v>
      </c>
    </row>
    <row r="67" spans="1:15" x14ac:dyDescent="0.2">
      <c r="B67" s="10">
        <f>B66*EchelleFPAparam!$C$3*COS(EchelleFPAparam!$AC$3)*$B$6</f>
        <v>-39.81540316124817</v>
      </c>
    </row>
    <row r="68" spans="1:15" x14ac:dyDescent="0.2">
      <c r="B68" s="10">
        <f>ATAN(B67/EchelleFPAparam!$E$3)</f>
        <v>-2.6326854502310256E-2</v>
      </c>
      <c r="C68" s="29">
        <f>EchelleFPAparam!$M$3+$B68</f>
        <v>-8.2299564440643583E-2</v>
      </c>
      <c r="F68" s="10">
        <f>ASIN($E65*$A65/(COS(F65)*2*EchelleFPAparam!$S$3*COS(-$C68/2)))-$C68/2</f>
        <v>1.1282200534983802</v>
      </c>
      <c r="G68" s="29">
        <f>$F68*180/EchelleFPAparam!$O$3</f>
        <v>64.642246472532378</v>
      </c>
      <c r="H68" s="10">
        <v>600</v>
      </c>
      <c r="J68" s="10">
        <f>A65</f>
        <v>2144.4225099999999</v>
      </c>
      <c r="K68" s="10">
        <f>B65</f>
        <v>1026.3076000000001</v>
      </c>
      <c r="L68" s="30">
        <f>C65</f>
        <v>912</v>
      </c>
      <c r="M68" s="10">
        <f>E65</f>
        <v>26</v>
      </c>
      <c r="N68" s="29">
        <f>G68</f>
        <v>64.642246472532378</v>
      </c>
      <c r="O68" s="10">
        <f>H68</f>
        <v>600</v>
      </c>
    </row>
    <row r="69" spans="1:15" x14ac:dyDescent="0.2">
      <c r="A69" s="10">
        <v>2350.88724</v>
      </c>
      <c r="B69" s="10">
        <v>4419.0956999999999</v>
      </c>
      <c r="C69" s="10">
        <v>281</v>
      </c>
      <c r="D69" s="28">
        <f>INT(B69/2048)+1</f>
        <v>3</v>
      </c>
      <c r="E69" s="10">
        <v>24</v>
      </c>
      <c r="F69" s="10">
        <f>(C69-$AE$12)*EchelleFPAparam!$C$3/EchelleFPAparam!$E$3</f>
        <v>-1.494047619047619E-2</v>
      </c>
    </row>
    <row r="70" spans="1:15" x14ac:dyDescent="0.2">
      <c r="B70" s="10">
        <f>B69-3072+(D69-2)*EchelleFPAparam!$B$3/EchelleFPAparam!$C$3</f>
        <v>1492.0956999999999</v>
      </c>
    </row>
    <row r="71" spans="1:15" x14ac:dyDescent="0.2">
      <c r="B71" s="10">
        <f>B70*EchelleFPAparam!$C$3*COS(EchelleFPAparam!$AC$3)*$B$6</f>
        <v>27.11854564824564</v>
      </c>
    </row>
    <row r="72" spans="1:15" x14ac:dyDescent="0.2">
      <c r="B72" s="10">
        <f>ATAN(B71/EchelleFPAparam!$E$3)</f>
        <v>1.7933623243152071E-2</v>
      </c>
      <c r="C72" s="29">
        <f>EchelleFPAparam!$M$3+$B72</f>
        <v>-3.803908669518126E-2</v>
      </c>
      <c r="F72" s="10">
        <f>ASIN($E69*$A69/(COS(F69)*2*EchelleFPAparam!$S$3*COS(-$C72/2)))-$C72/2</f>
        <v>1.1281831636717163</v>
      </c>
      <c r="G72" s="29">
        <f>$F72*180/EchelleFPAparam!$O$3</f>
        <v>64.640132841188787</v>
      </c>
      <c r="H72" s="10">
        <v>600</v>
      </c>
      <c r="J72" s="10">
        <f>A69</f>
        <v>2350.88724</v>
      </c>
      <c r="K72" s="10">
        <f>B69</f>
        <v>4419.0956999999999</v>
      </c>
      <c r="L72" s="30">
        <f>C69</f>
        <v>281</v>
      </c>
      <c r="M72" s="10">
        <f>E69</f>
        <v>24</v>
      </c>
      <c r="N72" s="29">
        <f>G72</f>
        <v>64.640132841188787</v>
      </c>
      <c r="O72" s="10">
        <f>H72</f>
        <v>600</v>
      </c>
    </row>
    <row r="73" spans="1:15" x14ac:dyDescent="0.2">
      <c r="A73" s="10">
        <v>2249.1909900000001</v>
      </c>
      <c r="B73" s="10">
        <v>3464.2991000000002</v>
      </c>
      <c r="C73" s="10">
        <v>612</v>
      </c>
      <c r="D73" s="28">
        <f>INT(B73/2048)+1</f>
        <v>2</v>
      </c>
      <c r="E73" s="10">
        <v>25</v>
      </c>
      <c r="F73" s="10">
        <f>(C73-$AE$12)*EchelleFPAparam!$C$3/EchelleFPAparam!$E$3</f>
        <v>-1.0999999999999999E-2</v>
      </c>
    </row>
    <row r="74" spans="1:15" x14ac:dyDescent="0.2">
      <c r="B74" s="10">
        <f>B73-3072+(D73-2)*EchelleFPAparam!$B$3/EchelleFPAparam!$C$3</f>
        <v>392.29910000000018</v>
      </c>
    </row>
    <row r="75" spans="1:15" x14ac:dyDescent="0.2">
      <c r="B75" s="10">
        <f>B74*EchelleFPAparam!$C$3*COS(EchelleFPAparam!$AC$3)*$B$6</f>
        <v>7.129958923623791</v>
      </c>
    </row>
    <row r="76" spans="1:15" x14ac:dyDescent="0.2">
      <c r="B76" s="10">
        <f>ATAN(B75/EchelleFPAparam!$E$3)</f>
        <v>4.7155463461594528E-3</v>
      </c>
      <c r="C76" s="29">
        <f>EchelleFPAparam!$M$3+$B76</f>
        <v>-5.1257163592173874E-2</v>
      </c>
      <c r="F76" s="10">
        <f>ASIN($E73*$A73/(COS(F73)*2*EchelleFPAparam!$S$3*COS(-$C76/2)))-$C76/2</f>
        <v>1.1282057624579893</v>
      </c>
      <c r="G76" s="29">
        <f>$F76*180/EchelleFPAparam!$O$3</f>
        <v>64.641427656245213</v>
      </c>
      <c r="H76" s="10">
        <v>600</v>
      </c>
      <c r="J76" s="10">
        <f>A73</f>
        <v>2249.1909900000001</v>
      </c>
      <c r="K76" s="10">
        <f>B73</f>
        <v>3464.2991000000002</v>
      </c>
      <c r="L76" s="30">
        <f>C73</f>
        <v>612</v>
      </c>
      <c r="M76" s="10">
        <f>E73</f>
        <v>25</v>
      </c>
      <c r="N76" s="29">
        <f>G76</f>
        <v>64.641427656245213</v>
      </c>
      <c r="O76" s="10">
        <f>H76</f>
        <v>600</v>
      </c>
    </row>
    <row r="77" spans="1:15" x14ac:dyDescent="0.2">
      <c r="A77" s="10">
        <v>2334.6783</v>
      </c>
      <c r="B77" s="10">
        <v>2390.7636000000002</v>
      </c>
      <c r="C77" s="10">
        <v>282</v>
      </c>
      <c r="D77" s="28">
        <f>INT(B77/2048)+1</f>
        <v>2</v>
      </c>
      <c r="E77" s="10">
        <v>24</v>
      </c>
      <c r="F77" s="10">
        <f>(C77-$AE$12)*EchelleFPAparam!$C$3/EchelleFPAparam!$E$3</f>
        <v>-1.4928571428571428E-2</v>
      </c>
    </row>
    <row r="78" spans="1:15" x14ac:dyDescent="0.2">
      <c r="B78" s="10">
        <f>B77-3072+(D77-2)*EchelleFPAparam!$B$3/EchelleFPAparam!$C$3</f>
        <v>-681.23639999999978</v>
      </c>
    </row>
    <row r="79" spans="1:15" x14ac:dyDescent="0.2">
      <c r="B79" s="10">
        <f>B78*EchelleFPAparam!$C$3*COS(EchelleFPAparam!$AC$3)*$B$6</f>
        <v>-12.381337477647394</v>
      </c>
    </row>
    <row r="80" spans="1:15" x14ac:dyDescent="0.2">
      <c r="B80" s="10">
        <f>ATAN(B79/EchelleFPAparam!$E$3)</f>
        <v>-8.1885322387665015E-3</v>
      </c>
      <c r="C80" s="29">
        <f>EchelleFPAparam!$M$3+$B80</f>
        <v>-6.4161242177099828E-2</v>
      </c>
      <c r="F80" s="10">
        <f>ASIN($E77*$A77/(COS(F77)*2*EchelleFPAparam!$S$3*COS(-$C80/2)))-$C80/2</f>
        <v>1.1282210375489108</v>
      </c>
      <c r="G80" s="29">
        <f>$F80*180/EchelleFPAparam!$O$3</f>
        <v>64.642302854473769</v>
      </c>
      <c r="H80" s="10">
        <v>600</v>
      </c>
      <c r="J80" s="10">
        <f>A77</f>
        <v>2334.6783</v>
      </c>
      <c r="K80" s="10">
        <f>B77</f>
        <v>2390.7636000000002</v>
      </c>
      <c r="L80" s="30">
        <f>C77</f>
        <v>282</v>
      </c>
      <c r="M80" s="10">
        <f>E77</f>
        <v>24</v>
      </c>
      <c r="N80" s="29">
        <f>G80</f>
        <v>64.642302854473769</v>
      </c>
      <c r="O80" s="10">
        <f>H80</f>
        <v>600</v>
      </c>
    </row>
    <row r="81" spans="1:15" x14ac:dyDescent="0.2">
      <c r="A81" s="10">
        <v>1870.1409799999999</v>
      </c>
      <c r="B81" s="10">
        <v>2755.212</v>
      </c>
      <c r="C81" s="10">
        <v>1914</v>
      </c>
      <c r="D81" s="28">
        <f>INT(B81/2048)+1</f>
        <v>2</v>
      </c>
      <c r="E81" s="10">
        <v>30</v>
      </c>
      <c r="F81" s="10">
        <f>(C81-$AE$12)*EchelleFPAparam!$C$3/EchelleFPAparam!$E$3</f>
        <v>4.4999999999999997E-3</v>
      </c>
    </row>
    <row r="82" spans="1:15" x14ac:dyDescent="0.2">
      <c r="B82" s="10">
        <f>B81-3072+(D81-2)*EchelleFPAparam!$B$3/EchelleFPAparam!$C$3</f>
        <v>-316.78800000000001</v>
      </c>
    </row>
    <row r="83" spans="1:15" x14ac:dyDescent="0.2">
      <c r="B83" s="10">
        <f>B82*EchelleFPAparam!$C$3*COS(EchelleFPAparam!$AC$3)*$B$6</f>
        <v>-5.7575595444825964</v>
      </c>
    </row>
    <row r="84" spans="1:15" x14ac:dyDescent="0.2">
      <c r="B84" s="10">
        <f>ATAN(B83/EchelleFPAparam!$E$3)</f>
        <v>-3.8078913466806645E-3</v>
      </c>
      <c r="C84" s="29">
        <f>EchelleFPAparam!$M$3+$B84</f>
        <v>-5.9780601285013994E-2</v>
      </c>
      <c r="F84" s="10">
        <f>ASIN($E81*$A81/(COS(F81)*2*EchelleFPAparam!$S$3*COS(-$C84/2)))-$C84/2</f>
        <v>1.1282046467366582</v>
      </c>
      <c r="G84" s="29">
        <f>$F84*180/EchelleFPAparam!$O$3</f>
        <v>64.641363730122777</v>
      </c>
      <c r="H84" s="10">
        <v>600</v>
      </c>
      <c r="J84" s="10">
        <f>A81</f>
        <v>1870.1409799999999</v>
      </c>
      <c r="K84" s="10">
        <f>B81</f>
        <v>2755.212</v>
      </c>
      <c r="L84" s="30">
        <f>C81</f>
        <v>1914</v>
      </c>
      <c r="M84" s="10">
        <f>E81</f>
        <v>30</v>
      </c>
      <c r="N84" s="29">
        <f>G84</f>
        <v>64.641363730122777</v>
      </c>
      <c r="O84" s="10">
        <f>H84</f>
        <v>600</v>
      </c>
    </row>
    <row r="85" spans="1:15" x14ac:dyDescent="0.2">
      <c r="A85" s="10">
        <v>2093.0079799999999</v>
      </c>
      <c r="B85" s="10">
        <v>4897.1514999999999</v>
      </c>
      <c r="C85" s="116">
        <v>1198</v>
      </c>
      <c r="D85" s="28">
        <v>3</v>
      </c>
      <c r="E85" s="10">
        <v>27</v>
      </c>
      <c r="F85" s="10">
        <f>(C85-$AE$12)*EchelleFPAparam!$C$3/EchelleFPAparam!$E$3</f>
        <v>-4.0238095238095233E-3</v>
      </c>
    </row>
    <row r="86" spans="1:15" x14ac:dyDescent="0.2">
      <c r="B86" s="10">
        <f>B85-3072+(D85-2)*EchelleFPAparam!$B$3/EchelleFPAparam!$C$3</f>
        <v>1970.1514999999999</v>
      </c>
    </row>
    <row r="87" spans="1:15" x14ac:dyDescent="0.2">
      <c r="B87" s="10">
        <f>B86*EchelleFPAparam!$C$3*COS(EchelleFPAparam!$AC$3)*$B$6</f>
        <v>35.807115714300103</v>
      </c>
    </row>
    <row r="88" spans="1:15" x14ac:dyDescent="0.2">
      <c r="B88" s="10">
        <f>ATAN(B87/EchelleFPAparam!$E$3)</f>
        <v>2.3677529103740338E-2</v>
      </c>
      <c r="C88" s="29">
        <f>EchelleFPAparam!$M$3+$B88</f>
        <v>-3.2295180834592992E-2</v>
      </c>
      <c r="F88" s="10">
        <f>ASIN($E85*$A85/(COS(F85)*2*EchelleFPAparam!$S$3*COS(-$C88/2)))-$C88/2</f>
        <v>1.1282132383759524</v>
      </c>
      <c r="G88" s="29">
        <f>$F88*180/EchelleFPAparam!$O$3</f>
        <v>64.641855994786155</v>
      </c>
      <c r="H88" s="10">
        <v>600</v>
      </c>
      <c r="J88" s="10">
        <f>A85</f>
        <v>2093.0079799999999</v>
      </c>
      <c r="K88" s="10">
        <f>B85</f>
        <v>4897.1514999999999</v>
      </c>
      <c r="L88" s="30">
        <f>C85</f>
        <v>1198</v>
      </c>
      <c r="M88" s="10">
        <f>E85</f>
        <v>27</v>
      </c>
      <c r="N88" s="29">
        <f>G88</f>
        <v>64.641855994786155</v>
      </c>
      <c r="O88" s="10">
        <f>H88</f>
        <v>600</v>
      </c>
    </row>
    <row r="89" spans="1:15" x14ac:dyDescent="0.2">
      <c r="A89" s="10">
        <v>2088.1378399999999</v>
      </c>
      <c r="B89" s="10">
        <v>4145.5272000000004</v>
      </c>
      <c r="C89" s="116">
        <v>1196</v>
      </c>
      <c r="D89" s="28">
        <v>3</v>
      </c>
      <c r="E89" s="10">
        <v>27</v>
      </c>
      <c r="F89" s="10">
        <f>(C89-$AE$12)*EchelleFPAparam!$C$3/EchelleFPAparam!$E$3</f>
        <v>-4.0476190476190473E-3</v>
      </c>
    </row>
    <row r="90" spans="1:15" x14ac:dyDescent="0.2">
      <c r="B90" s="10">
        <f>B89-3072+(D89-2)*EchelleFPAparam!$B$3/EchelleFPAparam!$C$3</f>
        <v>1218.5272000000004</v>
      </c>
    </row>
    <row r="91" spans="1:15" x14ac:dyDescent="0.2">
      <c r="B91" s="10">
        <f>B90*EchelleFPAparam!$C$3*COS(EchelleFPAparam!$AC$3)*$B$6</f>
        <v>22.146492009077541</v>
      </c>
    </row>
    <row r="92" spans="1:15" x14ac:dyDescent="0.2">
      <c r="B92" s="10">
        <f>ATAN(B91/EchelleFPAparam!$E$3)</f>
        <v>1.4646103472641912E-2</v>
      </c>
      <c r="C92" s="29">
        <f>EchelleFPAparam!$M$3+$B92</f>
        <v>-4.1326606465691418E-2</v>
      </c>
      <c r="F92" s="10">
        <f>ASIN($E89*$A89/(COS(F89)*2*EchelleFPAparam!$S$3*COS(-$C92/2)))-$C92/2</f>
        <v>1.1282062671792987</v>
      </c>
      <c r="G92" s="29">
        <f>$F92*180/EchelleFPAparam!$O$3</f>
        <v>64.641456574645645</v>
      </c>
      <c r="H92" s="10">
        <v>600</v>
      </c>
      <c r="J92" s="10">
        <f>A89</f>
        <v>2088.1378399999999</v>
      </c>
      <c r="K92" s="10">
        <f>B89</f>
        <v>4145.5272000000004</v>
      </c>
      <c r="L92" s="30">
        <f>C89</f>
        <v>1196</v>
      </c>
      <c r="M92" s="10">
        <f>E89</f>
        <v>27</v>
      </c>
      <c r="N92" s="29">
        <f>G92</f>
        <v>64.641456574645645</v>
      </c>
      <c r="O92" s="10">
        <f>H92</f>
        <v>600</v>
      </c>
    </row>
    <row r="93" spans="1:15" x14ac:dyDescent="0.2">
      <c r="A93" s="10">
        <v>2098.2061600000002</v>
      </c>
      <c r="B93" s="10">
        <v>5717.5641999999998</v>
      </c>
      <c r="C93" s="116">
        <v>1200</v>
      </c>
      <c r="D93" s="28">
        <v>3</v>
      </c>
      <c r="E93" s="10">
        <v>27</v>
      </c>
      <c r="F93" s="10">
        <f>(C93-$AE$12)*EchelleFPAparam!$C$3/EchelleFPAparam!$E$3</f>
        <v>-3.9999999999999992E-3</v>
      </c>
    </row>
    <row r="94" spans="1:15" x14ac:dyDescent="0.2">
      <c r="B94" s="10">
        <f>B93-3072+(D93-2)*EchelleFPAparam!$B$3/EchelleFPAparam!$C$3</f>
        <v>2790.5641999999998</v>
      </c>
    </row>
    <row r="95" spans="1:15" x14ac:dyDescent="0.2">
      <c r="B95" s="10">
        <f>B94*EchelleFPAparam!$C$3*COS(EchelleFPAparam!$AC$3)*$B$6</f>
        <v>50.717955049438231</v>
      </c>
    </row>
    <row r="96" spans="1:15" x14ac:dyDescent="0.2">
      <c r="B96" s="10">
        <f>ATAN(B95/EchelleFPAparam!$E$3)</f>
        <v>3.3531048741809059E-2</v>
      </c>
      <c r="C96" s="29">
        <f>EchelleFPAparam!$M$3+$B96</f>
        <v>-2.2441661196524271E-2</v>
      </c>
      <c r="F96" s="10">
        <f>ASIN($E93*$A93/(COS(F93)*2*EchelleFPAparam!$S$3*COS(-$C96/2)))-$C96/2</f>
        <v>1.1282027707921352</v>
      </c>
      <c r="G96" s="29">
        <f>$F96*180/EchelleFPAparam!$O$3</f>
        <v>64.641256246420596</v>
      </c>
      <c r="H96" s="10">
        <v>600</v>
      </c>
      <c r="J96" s="10">
        <f>A93</f>
        <v>2098.2061600000002</v>
      </c>
      <c r="K96" s="10">
        <f>B93</f>
        <v>5717.5641999999998</v>
      </c>
      <c r="L96" s="30">
        <f>C93</f>
        <v>1200</v>
      </c>
      <c r="M96" s="10">
        <f>E93</f>
        <v>27</v>
      </c>
      <c r="N96" s="29">
        <f>G96</f>
        <v>64.641256246420596</v>
      </c>
      <c r="O96" s="10">
        <f>H96</f>
        <v>600</v>
      </c>
    </row>
    <row r="97" spans="1:15" x14ac:dyDescent="0.2">
      <c r="A97" s="10">
        <v>2353.9347499999999</v>
      </c>
      <c r="B97" s="10">
        <v>4839.7943999999998</v>
      </c>
      <c r="C97" s="116">
        <v>280</v>
      </c>
      <c r="D97" s="28">
        <v>3</v>
      </c>
      <c r="E97" s="10">
        <v>24</v>
      </c>
      <c r="F97" s="10">
        <f>(C97-$AE$12)*EchelleFPAparam!$C$3/EchelleFPAparam!$E$3</f>
        <v>-1.495238095238095E-2</v>
      </c>
    </row>
    <row r="98" spans="1:15" x14ac:dyDescent="0.2">
      <c r="B98" s="10">
        <f>B97-3072+(D97-2)*EchelleFPAparam!$B$3/EchelleFPAparam!$C$3</f>
        <v>1912.7943999999998</v>
      </c>
    </row>
    <row r="99" spans="1:15" x14ac:dyDescent="0.2">
      <c r="B99" s="10">
        <f>B98*EchelleFPAparam!$C$3*COS(EchelleFPAparam!$AC$3)*$B$6</f>
        <v>34.764661711784726</v>
      </c>
    </row>
    <row r="100" spans="1:15" x14ac:dyDescent="0.2">
      <c r="B100" s="10">
        <f>ATAN(B99/EchelleFPAparam!$E$3)</f>
        <v>2.2988450715760354E-2</v>
      </c>
      <c r="C100" s="29">
        <f>EchelleFPAparam!$M$3+$B100</f>
        <v>-3.2984259222572976E-2</v>
      </c>
      <c r="F100" s="10">
        <f>ASIN($E97*$A97/(COS(F97)*2*EchelleFPAparam!$S$3*COS(-$C100/2)))-$C100/2</f>
        <v>1.1281779326144297</v>
      </c>
      <c r="G100" s="29">
        <f>$F100*180/EchelleFPAparam!$O$3</f>
        <v>64.639833123688291</v>
      </c>
      <c r="H100" s="10">
        <v>600</v>
      </c>
      <c r="J100" s="10">
        <f>A97</f>
        <v>2353.9347499999999</v>
      </c>
      <c r="K100" s="10">
        <f>B97</f>
        <v>4839.7943999999998</v>
      </c>
      <c r="L100" s="30">
        <f>C97</f>
        <v>280</v>
      </c>
      <c r="M100" s="10">
        <f>E97</f>
        <v>24</v>
      </c>
      <c r="N100" s="29">
        <f>G100</f>
        <v>64.639833123688291</v>
      </c>
      <c r="O100" s="10">
        <f>H100</f>
        <v>600</v>
      </c>
    </row>
    <row r="101" spans="1:15" x14ac:dyDescent="0.2">
      <c r="A101" s="10">
        <v>2249.1909900000001</v>
      </c>
      <c r="B101" s="10">
        <v>4653.0878000000002</v>
      </c>
      <c r="C101" s="10">
        <v>647</v>
      </c>
      <c r="D101" s="28">
        <f>INT(B101/2048)+1</f>
        <v>3</v>
      </c>
      <c r="E101" s="10">
        <v>25</v>
      </c>
      <c r="F101" s="10">
        <f>(C101-$AE$12)*EchelleFPAparam!$C$3/EchelleFPAparam!$E$3</f>
        <v>-1.0583333333333332E-2</v>
      </c>
    </row>
    <row r="102" spans="1:15" x14ac:dyDescent="0.2">
      <c r="B102" s="10">
        <f>B101-3072+(D101-2)*EchelleFPAparam!$B$3/EchelleFPAparam!$C$3</f>
        <v>1726.0878000000002</v>
      </c>
    </row>
    <row r="103" spans="1:15" x14ac:dyDescent="0.2">
      <c r="B103" s="10">
        <f>B102*EchelleFPAparam!$C$3*COS(EchelleFPAparam!$AC$3)*$B$6</f>
        <v>31.371306007503343</v>
      </c>
    </row>
    <row r="104" spans="1:15" x14ac:dyDescent="0.2">
      <c r="B104" s="10">
        <f>ATAN(B103/EchelleFPAparam!$E$3)</f>
        <v>2.0745241737501374E-2</v>
      </c>
      <c r="C104" s="29">
        <f>EchelleFPAparam!$M$3+$B104</f>
        <v>-3.522746820083196E-2</v>
      </c>
      <c r="F104" s="10">
        <f>ASIN($E101*$A101/(COS(F101)*2*EchelleFPAparam!$S$3*COS(-$C104/2)))-$C104/2</f>
        <v>1.1198394659182942</v>
      </c>
      <c r="G104" s="29">
        <f>$F104*180/EchelleFPAparam!$O$3</f>
        <v>64.162074181447196</v>
      </c>
      <c r="H104" s="10">
        <v>650</v>
      </c>
      <c r="J104" s="10">
        <f>A101</f>
        <v>2249.1909900000001</v>
      </c>
      <c r="K104" s="10">
        <f>B101</f>
        <v>4653.0878000000002</v>
      </c>
      <c r="L104" s="30">
        <f>C101</f>
        <v>647</v>
      </c>
      <c r="M104" s="10">
        <f>E101</f>
        <v>25</v>
      </c>
      <c r="N104" s="29">
        <f>G104</f>
        <v>64.162074181447196</v>
      </c>
      <c r="O104" s="10">
        <f>H104</f>
        <v>650</v>
      </c>
    </row>
    <row r="105" spans="1:15" x14ac:dyDescent="0.2">
      <c r="A105" s="10">
        <v>2334.6783</v>
      </c>
      <c r="B105" s="10">
        <v>3711.2964000000002</v>
      </c>
      <c r="C105" s="10">
        <v>319</v>
      </c>
      <c r="D105" s="28">
        <f>INT(B105/2048)+1</f>
        <v>2</v>
      </c>
      <c r="E105" s="10">
        <v>24</v>
      </c>
      <c r="F105" s="10">
        <f>(C105-$AE$12)*EchelleFPAparam!$C$3/EchelleFPAparam!$E$3</f>
        <v>-1.4488095238095237E-2</v>
      </c>
    </row>
    <row r="106" spans="1:15" x14ac:dyDescent="0.2">
      <c r="B106" s="10">
        <f>B105-3072+(D105-2)*EchelleFPAparam!$B$3/EchelleFPAparam!$C$3</f>
        <v>639.29640000000018</v>
      </c>
    </row>
    <row r="107" spans="1:15" x14ac:dyDescent="0.2">
      <c r="B107" s="10">
        <f>B106*EchelleFPAparam!$C$3*COS(EchelleFPAparam!$AC$3)*$B$6</f>
        <v>11.619086232980305</v>
      </c>
    </row>
    <row r="108" spans="1:15" x14ac:dyDescent="0.2">
      <c r="B108" s="10">
        <f>ATAN(B107/EchelleFPAparam!$E$3)</f>
        <v>7.6844295819833066E-3</v>
      </c>
      <c r="C108" s="29">
        <f>EchelleFPAparam!$M$3+$B108</f>
        <v>-4.8288280356350022E-2</v>
      </c>
      <c r="F108" s="10">
        <f>ASIN($E105*$A105/(COS(F105)*2*EchelleFPAparam!$S$3*COS(-$C108/2)))-$C108/2</f>
        <v>1.1198378657484664</v>
      </c>
      <c r="G108" s="29">
        <f>$F108*180/EchelleFPAparam!$O$3</f>
        <v>64.161982498470906</v>
      </c>
      <c r="H108" s="10">
        <v>650</v>
      </c>
      <c r="J108" s="10">
        <f>A105</f>
        <v>2334.6783</v>
      </c>
      <c r="K108" s="10">
        <f>B105</f>
        <v>3711.2964000000002</v>
      </c>
      <c r="L108" s="30">
        <f>C105</f>
        <v>319</v>
      </c>
      <c r="M108" s="10">
        <f>E105</f>
        <v>24</v>
      </c>
      <c r="N108" s="29">
        <f>G108</f>
        <v>64.161982498470906</v>
      </c>
      <c r="O108" s="10">
        <f>H108</f>
        <v>650</v>
      </c>
    </row>
    <row r="109" spans="1:15" x14ac:dyDescent="0.2">
      <c r="A109" s="10">
        <v>1870.1409799999999</v>
      </c>
      <c r="B109" s="10">
        <v>4077.6273000000001</v>
      </c>
      <c r="C109" s="10">
        <v>1951</v>
      </c>
      <c r="D109" s="28">
        <f>INT(B109/2048)+1</f>
        <v>2</v>
      </c>
      <c r="E109" s="10">
        <v>30</v>
      </c>
      <c r="F109" s="10">
        <f>(C109-$AE$12)*EchelleFPAparam!$C$3/EchelleFPAparam!$E$3</f>
        <v>4.9404761904761904E-3</v>
      </c>
    </row>
    <row r="110" spans="1:15" x14ac:dyDescent="0.2">
      <c r="B110" s="10">
        <f>B109-3072+(D109-2)*EchelleFPAparam!$B$3/EchelleFPAparam!$C$3</f>
        <v>1005.6273000000001</v>
      </c>
    </row>
    <row r="111" spans="1:15" x14ac:dyDescent="0.2">
      <c r="B111" s="10">
        <f>B110*EchelleFPAparam!$C$3*COS(EchelleFPAparam!$AC$3)*$B$6</f>
        <v>18.277078233099939</v>
      </c>
    </row>
    <row r="112" spans="1:15" x14ac:dyDescent="0.2">
      <c r="B112" s="10">
        <f>ATAN(B111/EchelleFPAparam!$E$3)</f>
        <v>1.2087425988740463E-2</v>
      </c>
      <c r="C112" s="29">
        <f>EchelleFPAparam!$M$3+$B112</f>
        <v>-4.3885283949592867E-2</v>
      </c>
      <c r="F112" s="10">
        <f>ASIN($E109*$A109/(COS(F109)*2*EchelleFPAparam!$S$3*COS(-$C112/2)))-$C112/2</f>
        <v>1.1198581501146803</v>
      </c>
      <c r="G112" s="29">
        <f>$F112*180/EchelleFPAparam!$O$3</f>
        <v>64.163144707027897</v>
      </c>
      <c r="H112" s="10">
        <v>650</v>
      </c>
      <c r="J112" s="10">
        <f>A109</f>
        <v>1870.1409799999999</v>
      </c>
      <c r="K112" s="10">
        <f>B109</f>
        <v>4077.6273000000001</v>
      </c>
      <c r="L112" s="30">
        <f>C109</f>
        <v>1951</v>
      </c>
      <c r="M112" s="10">
        <f>E109</f>
        <v>30</v>
      </c>
      <c r="N112" s="29">
        <f>G112</f>
        <v>64.163144707027897</v>
      </c>
      <c r="O112" s="10">
        <f>H112</f>
        <v>650</v>
      </c>
    </row>
    <row r="113" spans="1:15" x14ac:dyDescent="0.2">
      <c r="A113" s="10">
        <v>1880.28234</v>
      </c>
      <c r="B113" s="10">
        <v>5657.6133</v>
      </c>
      <c r="C113" s="10">
        <v>1958</v>
      </c>
      <c r="D113" s="28">
        <f>INT(B113/2048)+1</f>
        <v>3</v>
      </c>
      <c r="E113" s="10">
        <v>30</v>
      </c>
      <c r="F113" s="10">
        <f>(C113-$AE$12)*EchelleFPAparam!$C$3/EchelleFPAparam!$E$3</f>
        <v>5.0238095238095233E-3</v>
      </c>
    </row>
    <row r="114" spans="1:15" x14ac:dyDescent="0.2">
      <c r="B114" s="10">
        <f>B113-3072+(D113-2)*EchelleFPAparam!$B$3/EchelleFPAparam!$C$3</f>
        <v>2730.6133</v>
      </c>
    </row>
    <row r="115" spans="1:15" x14ac:dyDescent="0.2">
      <c r="B115" s="10">
        <f>B114*EchelleFPAparam!$C$3*COS(EchelleFPAparam!$AC$3)*$B$6</f>
        <v>49.628359242477991</v>
      </c>
    </row>
    <row r="116" spans="1:15" x14ac:dyDescent="0.2">
      <c r="B116" s="10">
        <f>ATAN(B115/EchelleFPAparam!$E$3)</f>
        <v>3.281120926345342E-2</v>
      </c>
      <c r="C116" s="29">
        <f>EchelleFPAparam!$M$3+$B116</f>
        <v>-2.316150067487991E-2</v>
      </c>
      <c r="F116" s="10">
        <f>ASIN($E113*$A113/(COS(F113)*2*EchelleFPAparam!$S$3*COS(-$C116/2)))-$C116/2</f>
        <v>1.1198606464818299</v>
      </c>
      <c r="G116" s="29">
        <f>$F116*180/EchelleFPAparam!$O$3</f>
        <v>64.163287738327568</v>
      </c>
      <c r="H116" s="10">
        <v>650</v>
      </c>
      <c r="J116" s="10">
        <f>A113</f>
        <v>1880.28234</v>
      </c>
      <c r="K116" s="10">
        <f>B113</f>
        <v>5657.6133</v>
      </c>
      <c r="L116" s="30">
        <f>C113</f>
        <v>1958</v>
      </c>
      <c r="M116" s="10">
        <f>E113</f>
        <v>30</v>
      </c>
      <c r="N116" s="29">
        <f>G116</f>
        <v>64.163287738327568</v>
      </c>
      <c r="O116" s="10">
        <f>H116</f>
        <v>650</v>
      </c>
    </row>
    <row r="117" spans="1:15" x14ac:dyDescent="0.2">
      <c r="A117" s="10">
        <v>1879.05952</v>
      </c>
      <c r="B117" s="10">
        <v>5445.0990000000002</v>
      </c>
      <c r="C117" s="10">
        <v>1957</v>
      </c>
      <c r="D117" s="28">
        <f>INT(B117/2048)+1</f>
        <v>3</v>
      </c>
      <c r="E117" s="10">
        <v>30</v>
      </c>
      <c r="F117" s="10">
        <f>(C117-$AE$12)*EchelleFPAparam!$C$3/EchelleFPAparam!$E$3</f>
        <v>5.0119047619047617E-3</v>
      </c>
    </row>
    <row r="118" spans="1:15" x14ac:dyDescent="0.2">
      <c r="B118" s="10">
        <f>B117-3072+(D117-2)*EchelleFPAparam!$B$3/EchelleFPAparam!$C$3</f>
        <v>2518.0990000000002</v>
      </c>
    </row>
    <row r="119" spans="1:15" x14ac:dyDescent="0.2">
      <c r="B119" s="10">
        <f>B118*EchelleFPAparam!$C$3*COS(EchelleFPAparam!$AC$3)*$B$6</f>
        <v>45.765953670600148</v>
      </c>
    </row>
    <row r="120" spans="1:15" x14ac:dyDescent="0.2">
      <c r="B120" s="10">
        <f>ATAN(B119/EchelleFPAparam!$E$3)</f>
        <v>3.025924914734764E-2</v>
      </c>
      <c r="C120" s="29">
        <f>EchelleFPAparam!$M$3+$B120</f>
        <v>-2.5713460790985691E-2</v>
      </c>
      <c r="F120" s="10">
        <f>ASIN($E117*$A117/(COS(F117)*2*EchelleFPAparam!$S$3*COS(-$C120/2)))-$C120/2</f>
        <v>1.1198650160325747</v>
      </c>
      <c r="G120" s="29">
        <f>$F120*180/EchelleFPAparam!$O$3</f>
        <v>64.163538095139913</v>
      </c>
      <c r="H120" s="10">
        <v>650</v>
      </c>
      <c r="J120" s="10">
        <f>A117</f>
        <v>1879.05952</v>
      </c>
      <c r="K120" s="10">
        <f>B117</f>
        <v>5445.0990000000002</v>
      </c>
      <c r="L120" s="30">
        <f>C117</f>
        <v>1957</v>
      </c>
      <c r="M120" s="10">
        <f>E117</f>
        <v>30</v>
      </c>
      <c r="N120" s="29">
        <f>G120</f>
        <v>64.163538095139913</v>
      </c>
      <c r="O120" s="10">
        <f>H120</f>
        <v>650</v>
      </c>
    </row>
    <row r="121" spans="1:15" x14ac:dyDescent="0.2">
      <c r="A121" s="10">
        <v>2249.1909900000001</v>
      </c>
      <c r="B121" s="10">
        <v>5997.5204999999996</v>
      </c>
      <c r="C121" s="10">
        <v>681</v>
      </c>
      <c r="D121" s="28">
        <f>INT(B121/2048)+1</f>
        <v>3</v>
      </c>
      <c r="E121" s="10">
        <v>25</v>
      </c>
      <c r="F121" s="10">
        <f>(C121-$AE$12)*EchelleFPAparam!$C$3/EchelleFPAparam!$E$3</f>
        <v>-1.0178571428571427E-2</v>
      </c>
    </row>
    <row r="122" spans="1:15" x14ac:dyDescent="0.2">
      <c r="B122" s="10">
        <f>B121-3072+(D121-2)*EchelleFPAparam!$B$3/EchelleFPAparam!$C$3</f>
        <v>3070.5204999999996</v>
      </c>
    </row>
    <row r="123" spans="1:15" x14ac:dyDescent="0.2">
      <c r="B123" s="10">
        <f>B122*EchelleFPAparam!$C$3*COS(EchelleFPAparam!$AC$3)*$B$6</f>
        <v>55.806105696252608</v>
      </c>
    </row>
    <row r="124" spans="1:15" x14ac:dyDescent="0.2">
      <c r="B124" s="10">
        <f>ATAN(B123/EchelleFPAparam!$E$3)</f>
        <v>3.6892053960939898E-2</v>
      </c>
      <c r="C124" s="29">
        <f>EchelleFPAparam!$M$3+$B124</f>
        <v>-1.9080655977393432E-2</v>
      </c>
      <c r="F124" s="10">
        <f>ASIN($E121*$A121/(COS(F121)*2*EchelleFPAparam!$S$3*COS(-$C124/2)))-$C124/2</f>
        <v>1.111541252591224</v>
      </c>
      <c r="G124" s="29">
        <f>$F124*180/EchelleFPAparam!$O$3</f>
        <v>63.686621587330634</v>
      </c>
      <c r="H124" s="10">
        <v>700</v>
      </c>
      <c r="J124" s="10">
        <f>A121</f>
        <v>2249.1909900000001</v>
      </c>
      <c r="K124" s="10">
        <f>B121</f>
        <v>5997.5204999999996</v>
      </c>
      <c r="L124" s="30">
        <f>C121</f>
        <v>681</v>
      </c>
      <c r="M124" s="10">
        <f>E121</f>
        <v>25</v>
      </c>
      <c r="N124" s="29">
        <f>G124</f>
        <v>63.686621587330634</v>
      </c>
      <c r="O124" s="10">
        <f>H124</f>
        <v>700</v>
      </c>
    </row>
    <row r="125" spans="1:15" x14ac:dyDescent="0.2">
      <c r="A125" s="10">
        <v>1870.1409799999999</v>
      </c>
      <c r="B125" s="10">
        <v>5264.1494000000002</v>
      </c>
      <c r="C125" s="10">
        <v>1985</v>
      </c>
      <c r="D125" s="28">
        <f>INT(B125/2048)+1</f>
        <v>3</v>
      </c>
      <c r="E125" s="10">
        <v>30</v>
      </c>
      <c r="F125" s="10">
        <f>(C125-$AE$12)*EchelleFPAparam!$C$3/EchelleFPAparam!$E$3</f>
        <v>5.3452380952380947E-3</v>
      </c>
    </row>
    <row r="126" spans="1:15" x14ac:dyDescent="0.2">
      <c r="B126" s="10">
        <f>B125-3072+(D125-2)*EchelleFPAparam!$B$3/EchelleFPAparam!$C$3</f>
        <v>2337.1494000000002</v>
      </c>
    </row>
    <row r="127" spans="1:15" x14ac:dyDescent="0.2">
      <c r="B127" s="10">
        <f>B126*EchelleFPAparam!$C$3*COS(EchelleFPAparam!$AC$3)*$B$6</f>
        <v>42.477230308129649</v>
      </c>
    </row>
    <row r="128" spans="1:15" x14ac:dyDescent="0.2">
      <c r="B128" s="10">
        <f>ATAN(B127/EchelleFPAparam!$E$3)</f>
        <v>2.8086018977916693E-2</v>
      </c>
      <c r="C128" s="29">
        <f>EchelleFPAparam!$M$3+$B128</f>
        <v>-2.7886690960416637E-2</v>
      </c>
      <c r="F128" s="10">
        <f>ASIN($E125*$A125/(COS(F125)*2*EchelleFPAparam!$S$3*COS(-$C128/2)))-$C128/2</f>
        <v>1.1115824288418614</v>
      </c>
      <c r="G128" s="29">
        <f>$F128*180/EchelleFPAparam!$O$3</f>
        <v>63.688980812673478</v>
      </c>
      <c r="H128" s="10">
        <v>700</v>
      </c>
      <c r="J128" s="10">
        <f>A125</f>
        <v>1870.1409799999999</v>
      </c>
      <c r="K128" s="10">
        <f>B125</f>
        <v>5264.1494000000002</v>
      </c>
      <c r="L128" s="30">
        <f>C125</f>
        <v>1985</v>
      </c>
      <c r="M128" s="10">
        <f>E125</f>
        <v>30</v>
      </c>
      <c r="N128" s="29">
        <f>G128</f>
        <v>63.688980812673478</v>
      </c>
      <c r="O128" s="10">
        <f>H128</f>
        <v>700</v>
      </c>
    </row>
    <row r="129" spans="1:15" x14ac:dyDescent="0.2">
      <c r="A129" s="10">
        <v>2334.6783</v>
      </c>
      <c r="B129" s="10">
        <v>4893.2366000000002</v>
      </c>
      <c r="C129" s="10">
        <v>353</v>
      </c>
      <c r="D129" s="28">
        <f>INT(B129/2048)+1</f>
        <v>3</v>
      </c>
      <c r="E129" s="10">
        <v>24</v>
      </c>
      <c r="F129" s="10">
        <f>(C129-$AE$12)*EchelleFPAparam!$C$3/EchelleFPAparam!$E$3</f>
        <v>-1.4083333333333331E-2</v>
      </c>
    </row>
    <row r="130" spans="1:15" x14ac:dyDescent="0.2">
      <c r="B130" s="10">
        <f>B129-3072+(D129-2)*EchelleFPAparam!$B$3/EchelleFPAparam!$C$3</f>
        <v>1966.2366000000002</v>
      </c>
    </row>
    <row r="131" spans="1:15" x14ac:dyDescent="0.2">
      <c r="B131" s="10">
        <f>B130*EchelleFPAparam!$C$3*COS(EchelleFPAparam!$AC$3)*$B$6</f>
        <v>35.735963177396272</v>
      </c>
    </row>
    <row r="132" spans="1:15" x14ac:dyDescent="0.2">
      <c r="B132" s="10">
        <f>ATAN(B131/EchelleFPAparam!$E$3)</f>
        <v>2.3630496872527856E-2</v>
      </c>
      <c r="C132" s="29">
        <f>EchelleFPAparam!$M$3+$B132</f>
        <v>-3.2342213065805474E-2</v>
      </c>
      <c r="F132" s="10">
        <f>ASIN($E129*$A129/(COS(F129)*2*EchelleFPAparam!$S$3*COS(-$C132/2)))-$C132/2</f>
        <v>1.1115412397217663</v>
      </c>
      <c r="G132" s="29">
        <f>$F132*180/EchelleFPAparam!$O$3</f>
        <v>63.686620849965031</v>
      </c>
      <c r="H132" s="10">
        <v>700</v>
      </c>
      <c r="J132" s="10">
        <f>A129</f>
        <v>2334.6783</v>
      </c>
      <c r="K132" s="10">
        <f>B129</f>
        <v>4893.2366000000002</v>
      </c>
      <c r="L132" s="30">
        <f>C129</f>
        <v>353</v>
      </c>
      <c r="M132" s="10">
        <f>E129</f>
        <v>24</v>
      </c>
      <c r="N132" s="29">
        <f>G132</f>
        <v>63.686620849965031</v>
      </c>
      <c r="O132" s="10">
        <f>H132</f>
        <v>700</v>
      </c>
    </row>
    <row r="133" spans="1:15" x14ac:dyDescent="0.2">
      <c r="A133" s="10">
        <v>2117.1263399999998</v>
      </c>
      <c r="B133" s="10">
        <v>2259.8919999999998</v>
      </c>
      <c r="C133" s="10">
        <v>2259.8919999999998</v>
      </c>
      <c r="D133" s="28">
        <f>INT(B133/2048)+1</f>
        <v>2</v>
      </c>
      <c r="E133" s="10">
        <v>27</v>
      </c>
      <c r="F133" s="10">
        <f>(C133-$AE$12)*EchelleFPAparam!$C$3/EchelleFPAparam!$E$3</f>
        <v>8.6177619047619024E-3</v>
      </c>
    </row>
    <row r="134" spans="1:15" x14ac:dyDescent="0.2">
      <c r="B134" s="10">
        <f>B133-3072+(D133-2)*EchelleFPAparam!$B$3/EchelleFPAparam!$C$3</f>
        <v>-812.10800000000017</v>
      </c>
    </row>
    <row r="135" spans="1:15" x14ac:dyDescent="0.2">
      <c r="B135" s="10">
        <f>B134*EchelleFPAparam!$C$3*COS(EchelleFPAparam!$AC$3)*$B$6</f>
        <v>-14.759903047308208</v>
      </c>
    </row>
    <row r="136" spans="1:15" x14ac:dyDescent="0.2">
      <c r="B136" s="10">
        <f>ATAN(B135/EchelleFPAparam!$E$3)</f>
        <v>-9.7615305773887488E-3</v>
      </c>
      <c r="C136" s="29">
        <f>EchelleFPAparam!$M$3+$B136</f>
        <v>-6.5734240515722075E-2</v>
      </c>
      <c r="F136" s="10">
        <f>ASIN($E133*$A133/(COS(F133)*2*EchelleFPAparam!$S$3*COS(-$C136/2)))-$C136/2</f>
        <v>1.1697927998215865</v>
      </c>
      <c r="G136" s="29">
        <f>$F136*180/EchelleFPAparam!$O$3</f>
        <v>67.024189344432074</v>
      </c>
      <c r="H136" s="10">
        <v>350</v>
      </c>
      <c r="J136" s="10">
        <f>A133</f>
        <v>2117.1263399999998</v>
      </c>
      <c r="K136" s="10">
        <f>B133</f>
        <v>2259.8919999999998</v>
      </c>
      <c r="L136" s="30">
        <f>C133</f>
        <v>2259.8919999999998</v>
      </c>
      <c r="M136" s="10">
        <f>E133</f>
        <v>27</v>
      </c>
      <c r="N136" s="29">
        <f>G136</f>
        <v>67.024189344432074</v>
      </c>
      <c r="O136" s="10">
        <f>H136</f>
        <v>350</v>
      </c>
    </row>
    <row r="137" spans="1:15" x14ac:dyDescent="0.2">
      <c r="A137" s="10">
        <v>2117.1263399999998</v>
      </c>
      <c r="B137" s="10">
        <v>1123.2112999999999</v>
      </c>
      <c r="C137" s="10">
        <v>1000</v>
      </c>
      <c r="D137" s="28">
        <f>INT(B137/2048)+1</f>
        <v>1</v>
      </c>
      <c r="E137" s="10">
        <v>27</v>
      </c>
      <c r="F137" s="10">
        <f>(C137-$AE$12)*EchelleFPAparam!$C$3/EchelleFPAparam!$E$3</f>
        <v>-6.3809523809523804E-3</v>
      </c>
    </row>
    <row r="138" spans="1:15" x14ac:dyDescent="0.2">
      <c r="B138" s="10">
        <f>B137-3072+(D137-2)*EchelleFPAparam!$B$3/EchelleFPAparam!$C$3</f>
        <v>-2093.7887000000001</v>
      </c>
    </row>
    <row r="139" spans="1:15" x14ac:dyDescent="0.2">
      <c r="B139" s="10">
        <f>B138*EchelleFPAparam!$C$3*COS(EchelleFPAparam!$AC$3)*$B$6</f>
        <v>-38.054197487956642</v>
      </c>
    </row>
    <row r="140" spans="1:15" x14ac:dyDescent="0.2">
      <c r="B140" s="10">
        <f>ATAN(B139/EchelleFPAparam!$E$3)</f>
        <v>-2.5162807933944382E-2</v>
      </c>
      <c r="C140" s="29">
        <f>EchelleFPAparam!$M$3+$B140</f>
        <v>-8.1135517872277713E-2</v>
      </c>
      <c r="F140" s="10">
        <f>ASIN($E137*$A137/(COS(F137)*2*EchelleFPAparam!$S$3*COS(-$C140/2)))-$C140/2</f>
        <v>1.1780682146402599</v>
      </c>
      <c r="G140" s="29">
        <f>$F140*180/EchelleFPAparam!$O$3</f>
        <v>67.498335680257597</v>
      </c>
      <c r="H140" s="10">
        <v>300</v>
      </c>
      <c r="J140" s="10">
        <f>A137</f>
        <v>2117.1263399999998</v>
      </c>
      <c r="K140" s="10">
        <f>B137</f>
        <v>1123.2112999999999</v>
      </c>
      <c r="L140" s="30">
        <f>C137</f>
        <v>1000</v>
      </c>
      <c r="M140" s="10">
        <f>E137</f>
        <v>27</v>
      </c>
      <c r="N140" s="29">
        <f>G140</f>
        <v>67.498335680257597</v>
      </c>
      <c r="O140" s="10">
        <f>H140</f>
        <v>300</v>
      </c>
    </row>
    <row r="141" spans="1:15" x14ac:dyDescent="0.2">
      <c r="A141" s="10">
        <v>2042.9532300000001</v>
      </c>
      <c r="B141" s="10">
        <v>1356.0343</v>
      </c>
      <c r="C141" s="10">
        <v>1264</v>
      </c>
      <c r="D141" s="28">
        <f>INT(B141/2048)+1</f>
        <v>1</v>
      </c>
      <c r="E141" s="10">
        <v>28</v>
      </c>
      <c r="F141" s="10">
        <f>(C141-$AE$12)*EchelleFPAparam!$C$3/EchelleFPAparam!$E$3</f>
        <v>-3.2380952380952378E-3</v>
      </c>
    </row>
    <row r="142" spans="1:15" x14ac:dyDescent="0.2">
      <c r="B142" s="10">
        <f>B141-3072+(D141-2)*EchelleFPAparam!$B$3/EchelleFPAparam!$C$3</f>
        <v>-1860.9657</v>
      </c>
    </row>
    <row r="143" spans="1:15" x14ac:dyDescent="0.2">
      <c r="B143" s="10">
        <f>B142*EchelleFPAparam!$C$3*COS(EchelleFPAparam!$AC$3)*$B$6</f>
        <v>-33.822685291077114</v>
      </c>
    </row>
    <row r="144" spans="1:15" x14ac:dyDescent="0.2">
      <c r="B144" s="10">
        <f>ATAN(B143/EchelleFPAparam!$E$3)</f>
        <v>-2.2365770781485644E-2</v>
      </c>
      <c r="C144" s="29">
        <f>EchelleFPAparam!$M$3+$B144</f>
        <v>-7.833848071981897E-2</v>
      </c>
      <c r="F144" s="10">
        <f>ASIN($E141*$A141/(COS(F141)*2*EchelleFPAparam!$S$3*COS(-$C144/2)))-$C144/2</f>
        <v>1.1780415405896236</v>
      </c>
      <c r="G144" s="29">
        <f>$F144*180/EchelleFPAparam!$O$3</f>
        <v>67.496807369756198</v>
      </c>
      <c r="H144" s="10">
        <v>300</v>
      </c>
      <c r="J144" s="10">
        <f>A141</f>
        <v>2042.9532300000001</v>
      </c>
      <c r="K144" s="10">
        <f>B141</f>
        <v>1356.0343</v>
      </c>
      <c r="L144" s="30">
        <f>C141</f>
        <v>1264</v>
      </c>
      <c r="M144" s="10">
        <f>E141</f>
        <v>28</v>
      </c>
      <c r="N144" s="29">
        <f>G144</f>
        <v>67.496807369756198</v>
      </c>
      <c r="O144" s="10">
        <f>H144</f>
        <v>300</v>
      </c>
    </row>
    <row r="145" spans="1:1024" x14ac:dyDescent="0.2">
      <c r="A145" s="10">
        <v>2045.25416</v>
      </c>
      <c r="B145" s="10">
        <v>1732.8248000000001</v>
      </c>
      <c r="C145" s="10">
        <v>1266</v>
      </c>
      <c r="D145" s="28">
        <f>INT(B145/2048)+1</f>
        <v>1</v>
      </c>
      <c r="E145" s="10">
        <v>28</v>
      </c>
      <c r="F145" s="10">
        <f>(C145-$AE$12)*EchelleFPAparam!$C$3/EchelleFPAparam!$E$3</f>
        <v>-3.2142857142857138E-3</v>
      </c>
    </row>
    <row r="146" spans="1:1024" x14ac:dyDescent="0.2">
      <c r="B146" s="10">
        <f>B145-3072+(D145-2)*EchelleFPAparam!$B$3/EchelleFPAparam!$C$3</f>
        <v>-1484.1751999999999</v>
      </c>
    </row>
    <row r="147" spans="1:1024" x14ac:dyDescent="0.2">
      <c r="B147" s="10">
        <f>B146*EchelleFPAparam!$C$3*COS(EchelleFPAparam!$AC$3)*$B$6</f>
        <v>-26.974592119791048</v>
      </c>
    </row>
    <row r="148" spans="1:1024" x14ac:dyDescent="0.2">
      <c r="B148" s="10">
        <f>ATAN(B147/EchelleFPAparam!$E$3)</f>
        <v>-1.7838446337696656E-2</v>
      </c>
      <c r="C148" s="29">
        <f>EchelleFPAparam!$M$3+$B148</f>
        <v>-7.3811156276029993E-2</v>
      </c>
      <c r="F148" s="10">
        <f>ASIN($E145*$A145/(COS(F145)*2*EchelleFPAparam!$S$3*COS(-$C148/2)))-$C148/2</f>
        <v>1.178039544820237</v>
      </c>
      <c r="G148" s="29">
        <f>$F148*180/EchelleFPAparam!$O$3</f>
        <v>67.496693020595146</v>
      </c>
      <c r="H148" s="10">
        <v>300</v>
      </c>
      <c r="J148" s="10">
        <f>A145</f>
        <v>2045.25416</v>
      </c>
      <c r="K148" s="10">
        <f>B145</f>
        <v>1732.8248000000001</v>
      </c>
      <c r="L148" s="30">
        <f>C145</f>
        <v>1266</v>
      </c>
      <c r="M148" s="10">
        <f>E145</f>
        <v>28</v>
      </c>
      <c r="N148" s="29">
        <f>G148</f>
        <v>67.496693020595146</v>
      </c>
      <c r="O148" s="10">
        <f>H148</f>
        <v>300</v>
      </c>
    </row>
    <row r="149" spans="1:1024" x14ac:dyDescent="0.2">
      <c r="A149" s="10">
        <v>2054.9360700000002</v>
      </c>
      <c r="B149" s="10">
        <v>3206.7370999999998</v>
      </c>
      <c r="C149" s="10">
        <v>1274</v>
      </c>
      <c r="D149" s="28">
        <f>INT(B149/2048)+1</f>
        <v>2</v>
      </c>
      <c r="E149" s="10">
        <v>28</v>
      </c>
      <c r="F149" s="10">
        <f>(C149-$AE$12)*EchelleFPAparam!$C$3/EchelleFPAparam!$E$3</f>
        <v>-3.1190476190476185E-3</v>
      </c>
    </row>
    <row r="150" spans="1:1024" x14ac:dyDescent="0.2">
      <c r="B150" s="10">
        <f>B149-3072+(D149-2)*EchelleFPAparam!$B$3/EchelleFPAparam!$C$3</f>
        <v>134.73709999999983</v>
      </c>
    </row>
    <row r="151" spans="1:1024" x14ac:dyDescent="0.2">
      <c r="B151" s="10">
        <f>B150*EchelleFPAparam!$C$3*COS(EchelleFPAparam!$AC$3)*$B$6</f>
        <v>2.4488202712883855</v>
      </c>
    </row>
    <row r="152" spans="1:1024" x14ac:dyDescent="0.2">
      <c r="B152" s="10">
        <f>ATAN(B151/EchelleFPAparam!$E$3)</f>
        <v>1.6195887104151112E-3</v>
      </c>
      <c r="C152" s="29">
        <f>EchelleFPAparam!$M$3+$B152</f>
        <v>-5.4353121227918216E-2</v>
      </c>
      <c r="F152" s="10">
        <f>ASIN($E149*$A149/(COS(F149)*2*EchelleFPAparam!$S$3*COS(-$C152/2)))-$C152/2</f>
        <v>1.1780612071439793</v>
      </c>
      <c r="G152" s="29">
        <f>$F152*180/EchelleFPAparam!$O$3</f>
        <v>67.497934180301698</v>
      </c>
      <c r="H152" s="10">
        <v>300</v>
      </c>
      <c r="J152" s="10">
        <f>A149</f>
        <v>2054.9360700000002</v>
      </c>
      <c r="K152" s="10">
        <f>B149</f>
        <v>3206.7370999999998</v>
      </c>
      <c r="L152" s="30">
        <f>C149</f>
        <v>1274</v>
      </c>
      <c r="M152" s="10">
        <f>E149</f>
        <v>28</v>
      </c>
      <c r="N152" s="29">
        <f>G152</f>
        <v>67.497934180301698</v>
      </c>
      <c r="O152" s="10">
        <f>H152</f>
        <v>300</v>
      </c>
    </row>
    <row r="154" spans="1:1024" s="125" customFormat="1" x14ac:dyDescent="0.2">
      <c r="A154" s="120"/>
      <c r="B154" s="120"/>
      <c r="C154" s="120"/>
      <c r="D154" s="121"/>
      <c r="E154" s="120"/>
      <c r="F154" s="120"/>
      <c r="G154" s="122"/>
      <c r="H154" s="120"/>
      <c r="I154" s="120"/>
      <c r="J154" s="120"/>
      <c r="K154" s="123"/>
      <c r="L154" s="120"/>
      <c r="M154" s="120"/>
      <c r="N154" s="120"/>
      <c r="O154" s="120"/>
      <c r="P154" s="120"/>
      <c r="Q154" s="124"/>
      <c r="R154" s="120"/>
      <c r="S154" s="120"/>
      <c r="T154" s="120"/>
      <c r="U154" s="120"/>
      <c r="V154" s="120"/>
      <c r="W154" s="120"/>
      <c r="X154" s="120"/>
      <c r="Y154" s="120"/>
      <c r="Z154" s="120"/>
      <c r="AA154" s="120"/>
      <c r="AB154" s="120"/>
      <c r="AC154" s="120"/>
      <c r="AD154" s="120"/>
      <c r="AE154" s="120"/>
      <c r="AF154" s="120"/>
      <c r="AG154" s="120"/>
      <c r="AH154" s="120"/>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I154" s="120"/>
      <c r="CJ154" s="120"/>
      <c r="CK154" s="120"/>
      <c r="CL154" s="120"/>
      <c r="CM154" s="120"/>
      <c r="CN154" s="120"/>
      <c r="CO154" s="120"/>
      <c r="CP154" s="120"/>
      <c r="CQ154" s="120"/>
      <c r="CR154" s="120"/>
      <c r="CS154" s="120"/>
      <c r="CT154" s="120"/>
      <c r="CU154" s="120"/>
      <c r="CV154" s="120"/>
      <c r="CW154" s="120"/>
      <c r="CX154" s="120"/>
      <c r="CY154" s="120"/>
      <c r="CZ154" s="120"/>
      <c r="DA154" s="120"/>
      <c r="DB154" s="120"/>
      <c r="DC154" s="120"/>
      <c r="DD154" s="120"/>
      <c r="DE154" s="120"/>
      <c r="DF154" s="120"/>
      <c r="DG154" s="120"/>
      <c r="DH154" s="120"/>
      <c r="DI154" s="120"/>
      <c r="DJ154" s="120"/>
      <c r="DK154" s="120"/>
      <c r="DL154" s="120"/>
      <c r="DM154" s="120"/>
      <c r="DN154" s="120"/>
      <c r="DO154" s="120"/>
      <c r="DP154" s="120"/>
      <c r="DQ154" s="120"/>
      <c r="DR154" s="120"/>
      <c r="DS154" s="120"/>
      <c r="DT154" s="120"/>
      <c r="DU154" s="120"/>
      <c r="DV154" s="120"/>
      <c r="DW154" s="120"/>
      <c r="DX154" s="120"/>
      <c r="DY154" s="120"/>
      <c r="DZ154" s="120"/>
      <c r="EA154" s="120"/>
      <c r="EB154" s="120"/>
      <c r="EC154" s="120"/>
      <c r="ED154" s="120"/>
      <c r="EE154" s="120"/>
      <c r="EF154" s="120"/>
      <c r="EG154" s="120"/>
      <c r="EH154" s="120"/>
      <c r="EI154" s="120"/>
      <c r="EJ154" s="120"/>
      <c r="EK154" s="120"/>
      <c r="EL154" s="120"/>
      <c r="EM154" s="120"/>
      <c r="EN154" s="120"/>
      <c r="EO154" s="120"/>
      <c r="EP154" s="120"/>
      <c r="EQ154" s="120"/>
      <c r="ER154" s="120"/>
      <c r="ES154" s="120"/>
      <c r="ET154" s="120"/>
      <c r="EU154" s="120"/>
      <c r="EV154" s="120"/>
      <c r="EW154" s="120"/>
      <c r="EX154" s="120"/>
      <c r="EY154" s="120"/>
      <c r="EZ154" s="120"/>
      <c r="FA154" s="120"/>
      <c r="FB154" s="120"/>
      <c r="FC154" s="120"/>
      <c r="FD154" s="120"/>
      <c r="FE154" s="120"/>
      <c r="FF154" s="120"/>
      <c r="FG154" s="120"/>
      <c r="FH154" s="120"/>
      <c r="FI154" s="120"/>
      <c r="FJ154" s="120"/>
      <c r="FK154" s="120"/>
      <c r="FL154" s="120"/>
      <c r="FM154" s="120"/>
      <c r="FN154" s="120"/>
      <c r="FO154" s="120"/>
      <c r="FP154" s="120"/>
      <c r="FQ154" s="120"/>
      <c r="FR154" s="120"/>
      <c r="FS154" s="120"/>
      <c r="FT154" s="120"/>
      <c r="FU154" s="120"/>
      <c r="FV154" s="120"/>
      <c r="FW154" s="120"/>
      <c r="FX154" s="120"/>
      <c r="FY154" s="120"/>
      <c r="FZ154" s="120"/>
      <c r="GA154" s="120"/>
      <c r="GB154" s="120"/>
      <c r="GC154" s="120"/>
      <c r="GD154" s="120"/>
      <c r="GE154" s="120"/>
      <c r="GF154" s="120"/>
      <c r="GG154" s="120"/>
      <c r="GH154" s="120"/>
      <c r="GI154" s="120"/>
      <c r="GJ154" s="120"/>
      <c r="GK154" s="120"/>
      <c r="GL154" s="120"/>
      <c r="GM154" s="120"/>
      <c r="GN154" s="120"/>
      <c r="GO154" s="120"/>
      <c r="GP154" s="120"/>
      <c r="GQ154" s="120"/>
      <c r="GR154" s="120"/>
      <c r="GS154" s="120"/>
      <c r="GT154" s="120"/>
      <c r="GU154" s="120"/>
      <c r="GV154" s="120"/>
      <c r="GW154" s="120"/>
      <c r="GX154" s="120"/>
      <c r="GY154" s="120"/>
      <c r="GZ154" s="120"/>
      <c r="HA154" s="120"/>
      <c r="HB154" s="120"/>
      <c r="HC154" s="120"/>
      <c r="HD154" s="120"/>
      <c r="HE154" s="120"/>
      <c r="HF154" s="120"/>
      <c r="HG154" s="120"/>
      <c r="HH154" s="120"/>
      <c r="HI154" s="120"/>
      <c r="HJ154" s="120"/>
      <c r="HK154" s="120"/>
      <c r="HL154" s="120"/>
      <c r="HM154" s="120"/>
      <c r="HN154" s="120"/>
      <c r="HO154" s="120"/>
      <c r="HP154" s="120"/>
      <c r="HQ154" s="120"/>
      <c r="HR154" s="120"/>
      <c r="HS154" s="120"/>
      <c r="HT154" s="120"/>
      <c r="HU154" s="120"/>
      <c r="HV154" s="120"/>
      <c r="HW154" s="120"/>
      <c r="HX154" s="120"/>
      <c r="HY154" s="120"/>
      <c r="HZ154" s="120"/>
      <c r="IA154" s="120"/>
      <c r="IB154" s="120"/>
      <c r="IC154" s="120"/>
      <c r="ID154" s="120"/>
      <c r="IE154" s="120"/>
      <c r="IF154" s="120"/>
      <c r="IG154" s="120"/>
      <c r="IH154" s="120"/>
      <c r="II154" s="120"/>
      <c r="IJ154" s="120"/>
      <c r="IK154" s="120"/>
      <c r="IL154" s="120"/>
      <c r="IM154" s="120"/>
      <c r="IN154" s="120"/>
      <c r="IO154" s="120"/>
      <c r="IP154" s="120"/>
      <c r="IQ154" s="120"/>
      <c r="IR154" s="120"/>
      <c r="IS154" s="120"/>
      <c r="IT154" s="120"/>
      <c r="IU154" s="120"/>
      <c r="IV154" s="120"/>
      <c r="IW154" s="120"/>
      <c r="IX154" s="120"/>
      <c r="IY154" s="120"/>
      <c r="IZ154" s="120"/>
      <c r="JA154" s="120"/>
      <c r="JB154" s="120"/>
      <c r="JC154" s="120"/>
      <c r="JD154" s="120"/>
      <c r="JE154" s="120"/>
      <c r="JF154" s="120"/>
      <c r="JG154" s="120"/>
      <c r="JH154" s="120"/>
      <c r="JI154" s="120"/>
      <c r="JJ154" s="120"/>
      <c r="JK154" s="120"/>
      <c r="JL154" s="120"/>
      <c r="JM154" s="120"/>
      <c r="JN154" s="120"/>
      <c r="JO154" s="120"/>
      <c r="JP154" s="120"/>
      <c r="JQ154" s="120"/>
      <c r="JR154" s="120"/>
      <c r="JS154" s="120"/>
      <c r="JT154" s="120"/>
      <c r="JU154" s="120"/>
      <c r="JV154" s="120"/>
      <c r="JW154" s="120"/>
      <c r="JX154" s="120"/>
      <c r="JY154" s="120"/>
      <c r="JZ154" s="120"/>
      <c r="KA154" s="120"/>
      <c r="KB154" s="120"/>
      <c r="KC154" s="120"/>
      <c r="KD154" s="120"/>
      <c r="KE154" s="120"/>
      <c r="KF154" s="120"/>
      <c r="KG154" s="120"/>
      <c r="KH154" s="120"/>
      <c r="KI154" s="120"/>
      <c r="KJ154" s="120"/>
      <c r="KK154" s="120"/>
      <c r="KL154" s="120"/>
      <c r="KM154" s="120"/>
      <c r="KN154" s="120"/>
      <c r="KO154" s="120"/>
      <c r="KP154" s="120"/>
      <c r="KQ154" s="120"/>
      <c r="KR154" s="120"/>
      <c r="KS154" s="120"/>
      <c r="KT154" s="120"/>
      <c r="KU154" s="120"/>
      <c r="KV154" s="120"/>
      <c r="KW154" s="120"/>
      <c r="KX154" s="120"/>
      <c r="KY154" s="120"/>
      <c r="KZ154" s="120"/>
      <c r="LA154" s="120"/>
      <c r="LB154" s="120"/>
      <c r="LC154" s="120"/>
      <c r="LD154" s="120"/>
      <c r="LE154" s="120"/>
      <c r="LF154" s="120"/>
      <c r="LG154" s="120"/>
      <c r="LH154" s="120"/>
      <c r="LI154" s="120"/>
      <c r="LJ154" s="120"/>
      <c r="LK154" s="120"/>
      <c r="LL154" s="120"/>
      <c r="LM154" s="120"/>
      <c r="LN154" s="120"/>
      <c r="LO154" s="120"/>
      <c r="LP154" s="120"/>
      <c r="LQ154" s="120"/>
      <c r="LR154" s="120"/>
      <c r="LS154" s="120"/>
      <c r="LT154" s="120"/>
      <c r="LU154" s="120"/>
      <c r="LV154" s="120"/>
      <c r="LW154" s="120"/>
      <c r="LX154" s="120"/>
      <c r="LY154" s="120"/>
      <c r="LZ154" s="120"/>
      <c r="MA154" s="120"/>
      <c r="MB154" s="120"/>
      <c r="MC154" s="120"/>
      <c r="MD154" s="120"/>
      <c r="ME154" s="120"/>
      <c r="MF154" s="120"/>
      <c r="MG154" s="120"/>
      <c r="MH154" s="120"/>
      <c r="MI154" s="120"/>
      <c r="MJ154" s="120"/>
      <c r="MK154" s="120"/>
      <c r="ML154" s="120"/>
      <c r="MM154" s="120"/>
      <c r="MN154" s="120"/>
      <c r="MO154" s="120"/>
      <c r="MP154" s="120"/>
      <c r="MQ154" s="120"/>
      <c r="MR154" s="120"/>
      <c r="MS154" s="120"/>
      <c r="MT154" s="120"/>
      <c r="MU154" s="120"/>
      <c r="MV154" s="120"/>
      <c r="MW154" s="120"/>
      <c r="MX154" s="120"/>
      <c r="MY154" s="120"/>
      <c r="MZ154" s="120"/>
      <c r="NA154" s="120"/>
      <c r="NB154" s="120"/>
      <c r="NC154" s="120"/>
      <c r="ND154" s="120"/>
      <c r="NE154" s="120"/>
      <c r="NF154" s="120"/>
      <c r="NG154" s="120"/>
      <c r="NH154" s="120"/>
      <c r="NI154" s="120"/>
      <c r="NJ154" s="120"/>
      <c r="NK154" s="120"/>
      <c r="NL154" s="120"/>
      <c r="NM154" s="120"/>
      <c r="NN154" s="120"/>
      <c r="NO154" s="120"/>
      <c r="NP154" s="120"/>
      <c r="NQ154" s="120"/>
      <c r="NR154" s="120"/>
      <c r="NS154" s="120"/>
      <c r="NT154" s="120"/>
      <c r="NU154" s="120"/>
      <c r="NV154" s="120"/>
      <c r="NW154" s="120"/>
      <c r="NX154" s="120"/>
      <c r="NY154" s="120"/>
      <c r="NZ154" s="120"/>
      <c r="OA154" s="120"/>
      <c r="OB154" s="120"/>
      <c r="OC154" s="120"/>
      <c r="OD154" s="120"/>
      <c r="OE154" s="120"/>
      <c r="OF154" s="120"/>
      <c r="OG154" s="120"/>
      <c r="OH154" s="120"/>
      <c r="OI154" s="120"/>
      <c r="OJ154" s="120"/>
      <c r="OK154" s="120"/>
      <c r="OL154" s="120"/>
      <c r="OM154" s="120"/>
      <c r="ON154" s="120"/>
      <c r="OO154" s="120"/>
      <c r="OP154" s="120"/>
      <c r="OQ154" s="120"/>
      <c r="OR154" s="120"/>
      <c r="OS154" s="120"/>
      <c r="OT154" s="120"/>
      <c r="OU154" s="120"/>
      <c r="OV154" s="120"/>
      <c r="OW154" s="120"/>
      <c r="OX154" s="120"/>
      <c r="OY154" s="120"/>
      <c r="OZ154" s="120"/>
      <c r="PA154" s="120"/>
      <c r="PB154" s="120"/>
      <c r="PC154" s="120"/>
      <c r="PD154" s="120"/>
      <c r="PE154" s="120"/>
      <c r="PF154" s="120"/>
      <c r="PG154" s="120"/>
      <c r="PH154" s="120"/>
      <c r="PI154" s="120"/>
      <c r="PJ154" s="120"/>
      <c r="PK154" s="120"/>
      <c r="PL154" s="120"/>
      <c r="PM154" s="120"/>
      <c r="PN154" s="120"/>
      <c r="PO154" s="120"/>
      <c r="PP154" s="120"/>
      <c r="PQ154" s="120"/>
      <c r="PR154" s="120"/>
      <c r="PS154" s="120"/>
      <c r="PT154" s="120"/>
      <c r="PU154" s="120"/>
      <c r="PV154" s="120"/>
      <c r="PW154" s="120"/>
      <c r="PX154" s="120"/>
      <c r="PY154" s="120"/>
      <c r="PZ154" s="120"/>
      <c r="QA154" s="120"/>
      <c r="QB154" s="120"/>
      <c r="QC154" s="120"/>
      <c r="QD154" s="120"/>
      <c r="QE154" s="120"/>
      <c r="QF154" s="120"/>
      <c r="QG154" s="120"/>
      <c r="QH154" s="120"/>
      <c r="QI154" s="120"/>
      <c r="QJ154" s="120"/>
      <c r="QK154" s="120"/>
      <c r="QL154" s="120"/>
      <c r="QM154" s="120"/>
      <c r="QN154" s="120"/>
      <c r="QO154" s="120"/>
      <c r="QP154" s="120"/>
      <c r="QQ154" s="120"/>
      <c r="QR154" s="120"/>
      <c r="QS154" s="120"/>
      <c r="QT154" s="120"/>
      <c r="QU154" s="120"/>
      <c r="QV154" s="120"/>
      <c r="QW154" s="120"/>
      <c r="QX154" s="120"/>
      <c r="QY154" s="120"/>
      <c r="QZ154" s="120"/>
      <c r="RA154" s="120"/>
      <c r="RB154" s="120"/>
      <c r="RC154" s="120"/>
      <c r="RD154" s="120"/>
      <c r="RE154" s="120"/>
      <c r="RF154" s="120"/>
      <c r="RG154" s="120"/>
      <c r="RH154" s="120"/>
      <c r="RI154" s="120"/>
      <c r="RJ154" s="120"/>
      <c r="RK154" s="120"/>
      <c r="RL154" s="120"/>
      <c r="RM154" s="120"/>
      <c r="RN154" s="120"/>
      <c r="RO154" s="120"/>
      <c r="RP154" s="120"/>
      <c r="RQ154" s="120"/>
      <c r="RR154" s="120"/>
      <c r="RS154" s="120"/>
      <c r="RT154" s="120"/>
      <c r="RU154" s="120"/>
      <c r="RV154" s="120"/>
      <c r="RW154" s="120"/>
      <c r="RX154" s="120"/>
      <c r="RY154" s="120"/>
      <c r="RZ154" s="120"/>
      <c r="SA154" s="120"/>
      <c r="SB154" s="120"/>
      <c r="SC154" s="120"/>
      <c r="SD154" s="120"/>
      <c r="SE154" s="120"/>
      <c r="SF154" s="120"/>
      <c r="SG154" s="120"/>
      <c r="SH154" s="120"/>
      <c r="SI154" s="120"/>
      <c r="SJ154" s="120"/>
      <c r="SK154" s="120"/>
      <c r="SL154" s="120"/>
      <c r="SM154" s="120"/>
      <c r="SN154" s="120"/>
      <c r="SO154" s="120"/>
      <c r="SP154" s="120"/>
      <c r="SQ154" s="120"/>
      <c r="SR154" s="120"/>
      <c r="SS154" s="120"/>
      <c r="ST154" s="120"/>
      <c r="SU154" s="120"/>
      <c r="SV154" s="120"/>
      <c r="SW154" s="120"/>
      <c r="SX154" s="120"/>
      <c r="SY154" s="120"/>
      <c r="SZ154" s="120"/>
      <c r="TA154" s="120"/>
      <c r="TB154" s="120"/>
      <c r="TC154" s="120"/>
      <c r="TD154" s="120"/>
      <c r="TE154" s="120"/>
      <c r="TF154" s="120"/>
      <c r="TG154" s="120"/>
      <c r="TH154" s="120"/>
      <c r="TI154" s="120"/>
      <c r="TJ154" s="120"/>
      <c r="TK154" s="120"/>
      <c r="TL154" s="120"/>
      <c r="TM154" s="120"/>
      <c r="TN154" s="120"/>
      <c r="TO154" s="120"/>
      <c r="TP154" s="120"/>
      <c r="TQ154" s="120"/>
      <c r="TR154" s="120"/>
      <c r="TS154" s="120"/>
      <c r="TT154" s="120"/>
      <c r="TU154" s="120"/>
      <c r="TV154" s="120"/>
      <c r="TW154" s="120"/>
      <c r="TX154" s="120"/>
      <c r="TY154" s="120"/>
      <c r="TZ154" s="120"/>
      <c r="UA154" s="120"/>
      <c r="UB154" s="120"/>
      <c r="UC154" s="120"/>
      <c r="UD154" s="120"/>
      <c r="UE154" s="120"/>
      <c r="UF154" s="120"/>
      <c r="UG154" s="120"/>
      <c r="UH154" s="120"/>
      <c r="UI154" s="120"/>
      <c r="UJ154" s="120"/>
      <c r="UK154" s="120"/>
      <c r="UL154" s="120"/>
      <c r="UM154" s="120"/>
      <c r="UN154" s="120"/>
      <c r="UO154" s="120"/>
      <c r="UP154" s="120"/>
      <c r="UQ154" s="120"/>
      <c r="UR154" s="120"/>
      <c r="US154" s="120"/>
      <c r="UT154" s="120"/>
      <c r="UU154" s="120"/>
      <c r="UV154" s="120"/>
      <c r="UW154" s="120"/>
      <c r="UX154" s="120"/>
      <c r="UY154" s="120"/>
      <c r="UZ154" s="120"/>
      <c r="VA154" s="120"/>
      <c r="VB154" s="120"/>
      <c r="VC154" s="120"/>
      <c r="VD154" s="120"/>
      <c r="VE154" s="120"/>
      <c r="VF154" s="120"/>
      <c r="VG154" s="120"/>
      <c r="VH154" s="120"/>
      <c r="VI154" s="120"/>
      <c r="VJ154" s="120"/>
      <c r="VK154" s="120"/>
      <c r="VL154" s="120"/>
      <c r="VM154" s="120"/>
      <c r="VN154" s="120"/>
      <c r="VO154" s="120"/>
      <c r="VP154" s="120"/>
      <c r="VQ154" s="120"/>
      <c r="VR154" s="120"/>
      <c r="VS154" s="120"/>
      <c r="VT154" s="120"/>
      <c r="VU154" s="120"/>
      <c r="VV154" s="120"/>
      <c r="VW154" s="120"/>
      <c r="VX154" s="120"/>
      <c r="VY154" s="120"/>
      <c r="VZ154" s="120"/>
      <c r="WA154" s="120"/>
      <c r="WB154" s="120"/>
      <c r="WC154" s="120"/>
      <c r="WD154" s="120"/>
      <c r="WE154" s="120"/>
      <c r="WF154" s="120"/>
      <c r="WG154" s="120"/>
      <c r="WH154" s="120"/>
      <c r="WI154" s="120"/>
      <c r="WJ154" s="120"/>
      <c r="WK154" s="120"/>
      <c r="WL154" s="120"/>
      <c r="WM154" s="120"/>
      <c r="WN154" s="120"/>
      <c r="WO154" s="120"/>
      <c r="WP154" s="120"/>
      <c r="WQ154" s="120"/>
      <c r="WR154" s="120"/>
      <c r="WS154" s="120"/>
      <c r="WT154" s="120"/>
      <c r="WU154" s="120"/>
      <c r="WV154" s="120"/>
      <c r="WW154" s="120"/>
      <c r="WX154" s="120"/>
      <c r="WY154" s="120"/>
      <c r="WZ154" s="120"/>
      <c r="XA154" s="120"/>
      <c r="XB154" s="120"/>
      <c r="XC154" s="120"/>
      <c r="XD154" s="120"/>
      <c r="XE154" s="120"/>
      <c r="XF154" s="120"/>
      <c r="XG154" s="120"/>
      <c r="XH154" s="120"/>
      <c r="XI154" s="120"/>
      <c r="XJ154" s="120"/>
      <c r="XK154" s="120"/>
      <c r="XL154" s="120"/>
      <c r="XM154" s="120"/>
      <c r="XN154" s="120"/>
      <c r="XO154" s="120"/>
      <c r="XP154" s="120"/>
      <c r="XQ154" s="120"/>
      <c r="XR154" s="120"/>
      <c r="XS154" s="120"/>
      <c r="XT154" s="120"/>
      <c r="XU154" s="120"/>
      <c r="XV154" s="120"/>
      <c r="XW154" s="120"/>
      <c r="XX154" s="120"/>
      <c r="XY154" s="120"/>
      <c r="XZ154" s="120"/>
      <c r="YA154" s="120"/>
      <c r="YB154" s="120"/>
      <c r="YC154" s="120"/>
      <c r="YD154" s="120"/>
      <c r="YE154" s="120"/>
      <c r="YF154" s="120"/>
      <c r="YG154" s="120"/>
      <c r="YH154" s="120"/>
      <c r="YI154" s="120"/>
      <c r="YJ154" s="120"/>
      <c r="YK154" s="120"/>
      <c r="YL154" s="120"/>
      <c r="YM154" s="120"/>
      <c r="YN154" s="120"/>
      <c r="YO154" s="120"/>
      <c r="YP154" s="120"/>
      <c r="YQ154" s="120"/>
      <c r="YR154" s="120"/>
      <c r="YS154" s="120"/>
      <c r="YT154" s="120"/>
      <c r="YU154" s="120"/>
      <c r="YV154" s="120"/>
      <c r="YW154" s="120"/>
      <c r="YX154" s="120"/>
      <c r="YY154" s="120"/>
      <c r="YZ154" s="120"/>
      <c r="ZA154" s="120"/>
      <c r="ZB154" s="120"/>
      <c r="ZC154" s="120"/>
      <c r="ZD154" s="120"/>
      <c r="ZE154" s="120"/>
      <c r="ZF154" s="120"/>
      <c r="ZG154" s="120"/>
      <c r="ZH154" s="120"/>
      <c r="ZI154" s="120"/>
      <c r="ZJ154" s="120"/>
      <c r="ZK154" s="120"/>
      <c r="ZL154" s="120"/>
      <c r="ZM154" s="120"/>
      <c r="ZN154" s="120"/>
      <c r="ZO154" s="120"/>
      <c r="ZP154" s="120"/>
      <c r="ZQ154" s="120"/>
      <c r="ZR154" s="120"/>
      <c r="ZS154" s="120"/>
      <c r="ZT154" s="120"/>
      <c r="ZU154" s="120"/>
      <c r="ZV154" s="120"/>
      <c r="ZW154" s="120"/>
      <c r="ZX154" s="120"/>
      <c r="ZY154" s="120"/>
      <c r="ZZ154" s="120"/>
      <c r="AAA154" s="120"/>
      <c r="AAB154" s="120"/>
      <c r="AAC154" s="120"/>
      <c r="AAD154" s="120"/>
      <c r="AAE154" s="120"/>
      <c r="AAF154" s="120"/>
      <c r="AAG154" s="120"/>
      <c r="AAH154" s="120"/>
      <c r="AAI154" s="120"/>
      <c r="AAJ154" s="120"/>
      <c r="AAK154" s="120"/>
      <c r="AAL154" s="120"/>
      <c r="AAM154" s="120"/>
      <c r="AAN154" s="120"/>
      <c r="AAO154" s="120"/>
      <c r="AAP154" s="120"/>
      <c r="AAQ154" s="120"/>
      <c r="AAR154" s="120"/>
      <c r="AAS154" s="120"/>
      <c r="AAT154" s="120"/>
      <c r="AAU154" s="120"/>
      <c r="AAV154" s="120"/>
      <c r="AAW154" s="120"/>
      <c r="AAX154" s="120"/>
      <c r="AAY154" s="120"/>
      <c r="AAZ154" s="120"/>
      <c r="ABA154" s="120"/>
      <c r="ABB154" s="120"/>
      <c r="ABC154" s="120"/>
      <c r="ABD154" s="120"/>
      <c r="ABE154" s="120"/>
      <c r="ABF154" s="120"/>
      <c r="ABG154" s="120"/>
      <c r="ABH154" s="120"/>
      <c r="ABI154" s="120"/>
      <c r="ABJ154" s="120"/>
      <c r="ABK154" s="120"/>
      <c r="ABL154" s="120"/>
      <c r="ABM154" s="120"/>
      <c r="ABN154" s="120"/>
      <c r="ABO154" s="120"/>
      <c r="ABP154" s="120"/>
      <c r="ABQ154" s="120"/>
      <c r="ABR154" s="120"/>
      <c r="ABS154" s="120"/>
      <c r="ABT154" s="120"/>
      <c r="ABU154" s="120"/>
      <c r="ABV154" s="120"/>
      <c r="ABW154" s="120"/>
      <c r="ABX154" s="120"/>
      <c r="ABY154" s="120"/>
      <c r="ABZ154" s="120"/>
      <c r="ACA154" s="120"/>
      <c r="ACB154" s="120"/>
      <c r="ACC154" s="120"/>
      <c r="ACD154" s="120"/>
      <c r="ACE154" s="120"/>
      <c r="ACF154" s="120"/>
      <c r="ACG154" s="120"/>
      <c r="ACH154" s="120"/>
      <c r="ACI154" s="120"/>
      <c r="ACJ154" s="120"/>
      <c r="ACK154" s="120"/>
      <c r="ACL154" s="120"/>
      <c r="ACM154" s="120"/>
      <c r="ACN154" s="120"/>
      <c r="ACO154" s="120"/>
      <c r="ACP154" s="120"/>
      <c r="ACQ154" s="120"/>
      <c r="ACR154" s="120"/>
      <c r="ACS154" s="120"/>
      <c r="ACT154" s="120"/>
      <c r="ACU154" s="120"/>
      <c r="ACV154" s="120"/>
      <c r="ACW154" s="120"/>
      <c r="ACX154" s="120"/>
      <c r="ACY154" s="120"/>
      <c r="ACZ154" s="120"/>
      <c r="ADA154" s="120"/>
      <c r="ADB154" s="120"/>
      <c r="ADC154" s="120"/>
      <c r="ADD154" s="120"/>
      <c r="ADE154" s="120"/>
      <c r="ADF154" s="120"/>
      <c r="ADG154" s="120"/>
      <c r="ADH154" s="120"/>
      <c r="ADI154" s="120"/>
      <c r="ADJ154" s="120"/>
      <c r="ADK154" s="120"/>
      <c r="ADL154" s="120"/>
      <c r="ADM154" s="120"/>
      <c r="ADN154" s="120"/>
      <c r="ADO154" s="120"/>
      <c r="ADP154" s="120"/>
      <c r="ADQ154" s="120"/>
      <c r="ADR154" s="120"/>
      <c r="ADS154" s="120"/>
      <c r="ADT154" s="120"/>
      <c r="ADU154" s="120"/>
      <c r="ADV154" s="120"/>
      <c r="ADW154" s="120"/>
      <c r="ADX154" s="120"/>
      <c r="ADY154" s="120"/>
      <c r="ADZ154" s="120"/>
      <c r="AEA154" s="120"/>
      <c r="AEB154" s="120"/>
      <c r="AEC154" s="120"/>
      <c r="AED154" s="120"/>
      <c r="AEE154" s="120"/>
      <c r="AEF154" s="120"/>
      <c r="AEG154" s="120"/>
      <c r="AEH154" s="120"/>
      <c r="AEI154" s="120"/>
      <c r="AEJ154" s="120"/>
      <c r="AEK154" s="120"/>
      <c r="AEL154" s="120"/>
      <c r="AEM154" s="120"/>
      <c r="AEN154" s="120"/>
      <c r="AEO154" s="120"/>
      <c r="AEP154" s="120"/>
      <c r="AEQ154" s="120"/>
      <c r="AER154" s="120"/>
      <c r="AES154" s="120"/>
      <c r="AET154" s="120"/>
      <c r="AEU154" s="120"/>
      <c r="AEV154" s="120"/>
      <c r="AEW154" s="120"/>
      <c r="AEX154" s="120"/>
      <c r="AEY154" s="120"/>
      <c r="AEZ154" s="120"/>
      <c r="AFA154" s="120"/>
      <c r="AFB154" s="120"/>
      <c r="AFC154" s="120"/>
      <c r="AFD154" s="120"/>
      <c r="AFE154" s="120"/>
      <c r="AFF154" s="120"/>
      <c r="AFG154" s="120"/>
      <c r="AFH154" s="120"/>
      <c r="AFI154" s="120"/>
      <c r="AFJ154" s="120"/>
      <c r="AFK154" s="120"/>
      <c r="AFL154" s="120"/>
      <c r="AFM154" s="120"/>
      <c r="AFN154" s="120"/>
      <c r="AFO154" s="120"/>
      <c r="AFP154" s="120"/>
      <c r="AFQ154" s="120"/>
      <c r="AFR154" s="120"/>
      <c r="AFS154" s="120"/>
      <c r="AFT154" s="120"/>
      <c r="AFU154" s="120"/>
      <c r="AFV154" s="120"/>
      <c r="AFW154" s="120"/>
      <c r="AFX154" s="120"/>
      <c r="AFY154" s="120"/>
      <c r="AFZ154" s="120"/>
      <c r="AGA154" s="120"/>
      <c r="AGB154" s="120"/>
      <c r="AGC154" s="120"/>
      <c r="AGD154" s="120"/>
      <c r="AGE154" s="120"/>
      <c r="AGF154" s="120"/>
      <c r="AGG154" s="120"/>
      <c r="AGH154" s="120"/>
      <c r="AGI154" s="120"/>
      <c r="AGJ154" s="120"/>
      <c r="AGK154" s="120"/>
      <c r="AGL154" s="120"/>
      <c r="AGM154" s="120"/>
      <c r="AGN154" s="120"/>
      <c r="AGO154" s="120"/>
      <c r="AGP154" s="120"/>
      <c r="AGQ154" s="120"/>
      <c r="AGR154" s="120"/>
      <c r="AGS154" s="120"/>
      <c r="AGT154" s="120"/>
      <c r="AGU154" s="120"/>
      <c r="AGV154" s="120"/>
      <c r="AGW154" s="120"/>
      <c r="AGX154" s="120"/>
      <c r="AGY154" s="120"/>
      <c r="AGZ154" s="120"/>
      <c r="AHA154" s="120"/>
      <c r="AHB154" s="120"/>
      <c r="AHC154" s="120"/>
      <c r="AHD154" s="120"/>
      <c r="AHE154" s="120"/>
      <c r="AHF154" s="120"/>
      <c r="AHG154" s="120"/>
      <c r="AHH154" s="120"/>
      <c r="AHI154" s="120"/>
      <c r="AHJ154" s="120"/>
      <c r="AHK154" s="120"/>
      <c r="AHL154" s="120"/>
      <c r="AHM154" s="120"/>
      <c r="AHN154" s="120"/>
      <c r="AHO154" s="120"/>
      <c r="AHP154" s="120"/>
      <c r="AHQ154" s="120"/>
      <c r="AHR154" s="120"/>
      <c r="AHS154" s="120"/>
      <c r="AHT154" s="120"/>
      <c r="AHU154" s="120"/>
      <c r="AHV154" s="120"/>
      <c r="AHW154" s="120"/>
      <c r="AHX154" s="120"/>
      <c r="AHY154" s="120"/>
      <c r="AHZ154" s="120"/>
      <c r="AIA154" s="120"/>
      <c r="AIB154" s="120"/>
      <c r="AIC154" s="120"/>
      <c r="AID154" s="120"/>
      <c r="AIE154" s="120"/>
      <c r="AIF154" s="120"/>
      <c r="AIG154" s="120"/>
      <c r="AIH154" s="120"/>
      <c r="AII154" s="120"/>
      <c r="AIJ154" s="120"/>
      <c r="AIK154" s="120"/>
      <c r="AIL154" s="120"/>
      <c r="AIM154" s="120"/>
      <c r="AIN154" s="120"/>
      <c r="AIO154" s="120"/>
      <c r="AIP154" s="120"/>
      <c r="AIQ154" s="120"/>
      <c r="AIR154" s="120"/>
      <c r="AIS154" s="120"/>
      <c r="AIT154" s="120"/>
      <c r="AIU154" s="120"/>
      <c r="AIV154" s="120"/>
      <c r="AIW154" s="120"/>
      <c r="AIX154" s="120"/>
      <c r="AIY154" s="120"/>
      <c r="AIZ154" s="120"/>
      <c r="AJA154" s="120"/>
      <c r="AJB154" s="120"/>
      <c r="AJC154" s="120"/>
      <c r="AJD154" s="120"/>
      <c r="AJE154" s="120"/>
      <c r="AJF154" s="120"/>
      <c r="AJG154" s="120"/>
      <c r="AJH154" s="120"/>
      <c r="AJI154" s="120"/>
      <c r="AJJ154" s="120"/>
      <c r="AJK154" s="120"/>
      <c r="AJL154" s="120"/>
      <c r="AJM154" s="120"/>
      <c r="AJN154" s="120"/>
      <c r="AJO154" s="120"/>
      <c r="AJP154" s="120"/>
      <c r="AJQ154" s="120"/>
      <c r="AJR154" s="120"/>
      <c r="AJS154" s="120"/>
      <c r="AJT154" s="120"/>
      <c r="AJU154" s="120"/>
      <c r="AJV154" s="120"/>
      <c r="AJW154" s="120"/>
      <c r="AJX154" s="120"/>
      <c r="AJY154" s="120"/>
      <c r="AJZ154" s="120"/>
      <c r="AKA154" s="120"/>
      <c r="AKB154" s="120"/>
      <c r="AKC154" s="120"/>
      <c r="AKD154" s="120"/>
      <c r="AKE154" s="120"/>
      <c r="AKF154" s="120"/>
      <c r="AKG154" s="120"/>
      <c r="AKH154" s="120"/>
      <c r="AKI154" s="120"/>
      <c r="AKJ154" s="120"/>
      <c r="AKK154" s="120"/>
      <c r="AKL154" s="120"/>
      <c r="AKM154" s="120"/>
      <c r="AKN154" s="120"/>
      <c r="AKO154" s="120"/>
      <c r="AKP154" s="120"/>
      <c r="AKQ154" s="120"/>
      <c r="AKR154" s="120"/>
      <c r="AKS154" s="120"/>
      <c r="AKT154" s="120"/>
      <c r="AKU154" s="120"/>
      <c r="AKV154" s="120"/>
      <c r="AKW154" s="120"/>
      <c r="AKX154" s="120"/>
      <c r="AKY154" s="120"/>
      <c r="AKZ154" s="120"/>
      <c r="ALA154" s="120"/>
      <c r="ALB154" s="120"/>
      <c r="ALC154" s="120"/>
      <c r="ALD154" s="120"/>
      <c r="ALE154" s="120"/>
      <c r="ALF154" s="120"/>
      <c r="ALG154" s="120"/>
      <c r="ALH154" s="120"/>
      <c r="ALI154" s="120"/>
      <c r="ALJ154" s="120"/>
      <c r="ALK154" s="120"/>
      <c r="ALL154" s="120"/>
      <c r="ALM154" s="120"/>
      <c r="ALN154" s="120"/>
      <c r="ALO154" s="120"/>
      <c r="ALP154" s="120"/>
      <c r="ALQ154" s="120"/>
      <c r="ALR154" s="120"/>
      <c r="ALS154" s="120"/>
      <c r="ALT154" s="120"/>
      <c r="ALU154" s="120"/>
      <c r="ALV154" s="120"/>
      <c r="ALW154" s="120"/>
      <c r="ALX154" s="120"/>
      <c r="ALY154" s="120"/>
      <c r="ALZ154" s="120"/>
      <c r="AMA154" s="120"/>
      <c r="AMB154" s="120"/>
      <c r="AMC154" s="120"/>
      <c r="AMD154" s="120"/>
      <c r="AME154" s="120"/>
      <c r="AMF154" s="120"/>
      <c r="AMG154" s="120"/>
      <c r="AMH154" s="120"/>
      <c r="AMI154" s="120"/>
      <c r="AMJ154" s="120"/>
    </row>
    <row r="155" spans="1:1024" x14ac:dyDescent="0.2">
      <c r="A155" s="10" t="s">
        <v>818</v>
      </c>
    </row>
    <row r="156" spans="1:1024" x14ac:dyDescent="0.2">
      <c r="A156" s="127">
        <v>2021.5403200000001</v>
      </c>
      <c r="B156" s="10">
        <v>1744.6731</v>
      </c>
      <c r="C156" s="10">
        <v>1673</v>
      </c>
      <c r="D156" s="28">
        <v>1</v>
      </c>
      <c r="E156" s="10">
        <v>28</v>
      </c>
      <c r="F156" s="10">
        <f>(C156-$AE$12)*EchelleFPAparam!$C$3/EchelleFPAparam!$E$3</f>
        <v>1.6309523809523807E-3</v>
      </c>
    </row>
    <row r="157" spans="1:1024" x14ac:dyDescent="0.2">
      <c r="A157" s="127"/>
      <c r="B157" s="10">
        <f>B156+(D156-1)*2048-3072+(D156-2)*EchelleFPAparam!$B$3/EchelleFPAparam!$C$3</f>
        <v>-1472.3269</v>
      </c>
    </row>
    <row r="158" spans="1:1024" x14ac:dyDescent="0.2">
      <c r="A158" s="127"/>
      <c r="B158" s="10">
        <f>B157*EchelleFPAparam!$C$3*COS(EchelleFPAparam!$AC$3)*$B$6</f>
        <v>-26.759251599471803</v>
      </c>
    </row>
    <row r="159" spans="1:1024" x14ac:dyDescent="0.2">
      <c r="A159" s="127"/>
      <c r="B159" s="10">
        <f>ATAN(B158/EchelleFPAparam!$E$3)</f>
        <v>-1.769607031296894E-2</v>
      </c>
      <c r="C159" s="29">
        <f>EchelleFPAparam!$M$3+$B159</f>
        <v>-7.3668780251302274E-2</v>
      </c>
      <c r="F159" s="10">
        <f>ASIN($E156*$A156/(COS(F156)*2*EchelleFPAparam!$S$3*COS(-$C159/2)))-$C159/2</f>
        <v>1.1533113816463194</v>
      </c>
      <c r="G159" s="29">
        <f>$F159*180/EchelleFPAparam!$O$3</f>
        <v>66.079873656549282</v>
      </c>
      <c r="H159" s="10">
        <v>450</v>
      </c>
      <c r="I159" s="10" t="s">
        <v>362</v>
      </c>
      <c r="J159" s="10">
        <f>A156</f>
        <v>2021.5403200000001</v>
      </c>
      <c r="K159" s="10">
        <f>B156+(D156-1)*2198</f>
        <v>1744.6731</v>
      </c>
      <c r="L159" s="30">
        <f>C156</f>
        <v>1673</v>
      </c>
      <c r="M159" s="10">
        <f>E156</f>
        <v>28</v>
      </c>
      <c r="N159" s="29">
        <f>G159</f>
        <v>66.079873656549282</v>
      </c>
      <c r="O159" s="10">
        <f>H159</f>
        <v>450</v>
      </c>
    </row>
    <row r="160" spans="1:1024" x14ac:dyDescent="0.2">
      <c r="A160" s="127">
        <v>2190.8505399999999</v>
      </c>
      <c r="B160" s="10">
        <v>1602.8886</v>
      </c>
      <c r="C160" s="10">
        <v>1134</v>
      </c>
      <c r="D160" s="28">
        <v>2</v>
      </c>
      <c r="E160" s="10">
        <v>26</v>
      </c>
      <c r="F160" s="10">
        <f>(C160-$AE$12)*EchelleFPAparam!$C$3/EchelleFPAparam!$E$3</f>
        <v>-4.7857142857142855E-3</v>
      </c>
      <c r="AG160" s="29">
        <f>N159</f>
        <v>66.079873656549282</v>
      </c>
      <c r="AH160" s="29">
        <f>O159</f>
        <v>450</v>
      </c>
      <c r="AI160" s="10">
        <f>AG160+AH160*0.009525</f>
        <v>70.366123656549277</v>
      </c>
    </row>
    <row r="161" spans="1:35" x14ac:dyDescent="0.2">
      <c r="A161" s="127"/>
      <c r="B161" s="10">
        <f>B160+(D160-1)*2048-3072+(D160-2)*EchelleFPAparam!$B$3/EchelleFPAparam!$C$3</f>
        <v>578.88860000000022</v>
      </c>
      <c r="AG161" s="29">
        <f>N163</f>
        <v>66.083170914324214</v>
      </c>
      <c r="AH161" s="29">
        <f>O163</f>
        <v>450</v>
      </c>
      <c r="AI161" s="10">
        <f t="shared" ref="AI161:AI189" si="0">AG161+AH161*0.009525</f>
        <v>70.369420914324209</v>
      </c>
    </row>
    <row r="162" spans="1:35" x14ac:dyDescent="0.2">
      <c r="A162" s="127"/>
      <c r="B162" s="10">
        <f>B161*EchelleFPAparam!$C$3*COS(EchelleFPAparam!$AC$3)*$B$6</f>
        <v>10.521186358454768</v>
      </c>
      <c r="AG162" s="29">
        <f>N167</f>
        <v>66.082507215173038</v>
      </c>
      <c r="AH162" s="29">
        <f>O167</f>
        <v>450</v>
      </c>
      <c r="AI162" s="10">
        <f t="shared" si="0"/>
        <v>70.368757215173034</v>
      </c>
    </row>
    <row r="163" spans="1:35" x14ac:dyDescent="0.2">
      <c r="A163" s="127"/>
      <c r="B163" s="10">
        <f>ATAN(B162/EchelleFPAparam!$E$3)</f>
        <v>6.9583442797791781E-3</v>
      </c>
      <c r="C163" s="29">
        <f>EchelleFPAparam!$M$3+$B163</f>
        <v>-4.9014365658554153E-2</v>
      </c>
      <c r="F163" s="10">
        <f>ASIN($E160*$A160/(COS(F160)*2*EchelleFPAparam!$S$3*COS(-$C163/2)))-$C163/2</f>
        <v>1.1533689296516292</v>
      </c>
      <c r="G163" s="29">
        <f>$F163*180/EchelleFPAparam!$O$3</f>
        <v>66.083170914324214</v>
      </c>
      <c r="H163" s="10">
        <v>450</v>
      </c>
      <c r="I163" s="10" t="str">
        <f>I159</f>
        <v>K</v>
      </c>
      <c r="J163" s="10">
        <f>A160</f>
        <v>2190.8505399999999</v>
      </c>
      <c r="K163" s="10">
        <f>B160+(D160-1)*2198</f>
        <v>3800.8886000000002</v>
      </c>
      <c r="L163" s="30">
        <f>C160</f>
        <v>1134</v>
      </c>
      <c r="M163" s="10">
        <f>E160</f>
        <v>26</v>
      </c>
      <c r="N163" s="29">
        <f>G163</f>
        <v>66.083170914324214</v>
      </c>
      <c r="O163" s="10">
        <f>H163</f>
        <v>450</v>
      </c>
      <c r="AG163" s="29">
        <f>N171</f>
        <v>66.082124324066072</v>
      </c>
      <c r="AH163" s="29">
        <f>O171</f>
        <v>450</v>
      </c>
      <c r="AI163" s="10">
        <f t="shared" si="0"/>
        <v>70.368374324066068</v>
      </c>
    </row>
    <row r="164" spans="1:35" x14ac:dyDescent="0.2">
      <c r="A164" s="127">
        <v>2042.9532300000001</v>
      </c>
      <c r="B164" s="10">
        <v>845.43416000000002</v>
      </c>
      <c r="C164" s="10">
        <v>1682</v>
      </c>
      <c r="D164" s="28">
        <v>3</v>
      </c>
      <c r="E164" s="10">
        <v>28</v>
      </c>
      <c r="F164" s="10">
        <f>(C164-$AE$12)*EchelleFPAparam!$C$3/EchelleFPAparam!$E$3</f>
        <v>1.7380952380952378E-3</v>
      </c>
      <c r="AG164" s="29">
        <f>N175</f>
        <v>65.608975524629372</v>
      </c>
      <c r="AH164" s="29">
        <f>O175</f>
        <v>500</v>
      </c>
      <c r="AI164" s="10">
        <f t="shared" si="0"/>
        <v>70.371475524629375</v>
      </c>
    </row>
    <row r="165" spans="1:35" x14ac:dyDescent="0.2">
      <c r="A165" s="127"/>
      <c r="B165" s="10">
        <f>B164+(D164-1)*2048-3072+(D164-2)*EchelleFPAparam!$B$3/EchelleFPAparam!$C$3</f>
        <v>2014.4341599999998</v>
      </c>
      <c r="AG165" s="29">
        <f>N179</f>
        <v>65.607977744248714</v>
      </c>
      <c r="AH165" s="29">
        <f>O179</f>
        <v>500</v>
      </c>
      <c r="AI165" s="10">
        <f t="shared" si="0"/>
        <v>70.370477744248717</v>
      </c>
    </row>
    <row r="166" spans="1:35" x14ac:dyDescent="0.2">
      <c r="A166" s="127"/>
      <c r="B166" s="10">
        <f>B165*EchelleFPAparam!$C$3*COS(EchelleFPAparam!$AC$3)*$B$6</f>
        <v>36.611944343345648</v>
      </c>
      <c r="AG166" s="29">
        <f>N183</f>
        <v>65.609047894615159</v>
      </c>
      <c r="AH166" s="29">
        <f>O183</f>
        <v>500</v>
      </c>
      <c r="AI166" s="10">
        <f t="shared" si="0"/>
        <v>70.371547894615162</v>
      </c>
    </row>
    <row r="167" spans="1:35" x14ac:dyDescent="0.2">
      <c r="A167" s="127"/>
      <c r="B167" s="10">
        <f>ATAN(B166/EchelleFPAparam!$E$3)</f>
        <v>2.4209518056210806E-2</v>
      </c>
      <c r="C167" s="29">
        <f>EchelleFPAparam!$M$3+$B167</f>
        <v>-3.1763191882122524E-2</v>
      </c>
      <c r="F167" s="10">
        <f>ASIN($E164*$A164/(COS(F164)*2*EchelleFPAparam!$S$3*COS(-$C167/2)))-$C167/2</f>
        <v>1.1533573459160273</v>
      </c>
      <c r="G167" s="29">
        <f>$F167*180/EchelleFPAparam!$O$3</f>
        <v>66.082507215173038</v>
      </c>
      <c r="H167" s="10">
        <v>450</v>
      </c>
      <c r="I167" s="10" t="str">
        <f>I163</f>
        <v>K</v>
      </c>
      <c r="J167" s="10">
        <f>A164</f>
        <v>2042.9532300000001</v>
      </c>
      <c r="K167" s="10">
        <f>B164+(D164-1)*2198</f>
        <v>5241.4341599999998</v>
      </c>
      <c r="L167" s="30">
        <f>C164</f>
        <v>1682</v>
      </c>
      <c r="M167" s="10">
        <f>E164</f>
        <v>28</v>
      </c>
      <c r="N167" s="29">
        <f>G167</f>
        <v>66.082507215173038</v>
      </c>
      <c r="O167" s="10">
        <f>H167</f>
        <v>450</v>
      </c>
      <c r="AG167" s="29">
        <f>N187</f>
        <v>65.607168303832921</v>
      </c>
      <c r="AH167" s="29">
        <f>O187</f>
        <v>500</v>
      </c>
      <c r="AI167" s="10">
        <f t="shared" si="0"/>
        <v>70.369668303832924</v>
      </c>
    </row>
    <row r="168" spans="1:35" x14ac:dyDescent="0.2">
      <c r="A168" s="127">
        <v>2477.5359800000001</v>
      </c>
      <c r="B168" s="10">
        <v>1773.7355</v>
      </c>
      <c r="C168" s="10">
        <v>129</v>
      </c>
      <c r="D168" s="28">
        <v>2</v>
      </c>
      <c r="E168" s="10">
        <v>23</v>
      </c>
      <c r="F168" s="10">
        <f>(C168-$AE$12)*EchelleFPAparam!$C$3/EchelleFPAparam!$E$3</f>
        <v>-1.6749999999999998E-2</v>
      </c>
      <c r="AG168" s="29">
        <f>N191</f>
        <v>65.609072833698875</v>
      </c>
      <c r="AH168" s="29">
        <f>O191</f>
        <v>500</v>
      </c>
      <c r="AI168" s="10">
        <f t="shared" si="0"/>
        <v>70.371572833698878</v>
      </c>
    </row>
    <row r="169" spans="1:35" x14ac:dyDescent="0.2">
      <c r="A169" s="127"/>
      <c r="B169" s="10">
        <f>B168+(D168-1)*2048-3072+(D168-2)*EchelleFPAparam!$B$3/EchelleFPAparam!$C$3</f>
        <v>749.73549999999977</v>
      </c>
      <c r="AG169" s="29">
        <f>N195</f>
        <v>65.131034120290934</v>
      </c>
      <c r="AH169" s="29">
        <f>O195</f>
        <v>550</v>
      </c>
      <c r="AI169" s="10">
        <f t="shared" si="0"/>
        <v>70.36978412029093</v>
      </c>
    </row>
    <row r="170" spans="1:35" x14ac:dyDescent="0.2">
      <c r="A170" s="127"/>
      <c r="B170" s="10">
        <f>B169*EchelleFPAparam!$C$3*COS(EchelleFPAparam!$AC$3)*$B$6</f>
        <v>13.626295137007808</v>
      </c>
      <c r="AG170" s="29">
        <f>N199</f>
        <v>65.130444179873265</v>
      </c>
      <c r="AH170" s="29">
        <f>O199</f>
        <v>550</v>
      </c>
      <c r="AI170" s="10">
        <f t="shared" si="0"/>
        <v>70.369194179873261</v>
      </c>
    </row>
    <row r="171" spans="1:35" x14ac:dyDescent="0.2">
      <c r="A171" s="127"/>
      <c r="B171" s="10">
        <f>ATAN(B170/EchelleFPAparam!$E$3)</f>
        <v>9.0118559888123125E-3</v>
      </c>
      <c r="C171" s="29">
        <f>EchelleFPAparam!$M$3+$B171</f>
        <v>-4.6960853949521014E-2</v>
      </c>
      <c r="F171" s="10">
        <f>ASIN($E168*$A168/(COS(F168)*2*EchelleFPAparam!$S$3*COS(-$C171/2)))-$C171/2</f>
        <v>1.1533506632054356</v>
      </c>
      <c r="G171" s="29">
        <f>$F171*180/EchelleFPAparam!$O$3</f>
        <v>66.082124324066072</v>
      </c>
      <c r="H171" s="10">
        <v>450</v>
      </c>
      <c r="I171" s="10" t="str">
        <f>I167</f>
        <v>K</v>
      </c>
      <c r="J171" s="10">
        <f>A168</f>
        <v>2477.5359800000001</v>
      </c>
      <c r="K171" s="10">
        <f>B168+(D168-1)*2198</f>
        <v>3971.7354999999998</v>
      </c>
      <c r="L171" s="30">
        <f>C168</f>
        <v>129</v>
      </c>
      <c r="M171" s="10">
        <f>E168</f>
        <v>23</v>
      </c>
      <c r="N171" s="29">
        <f>G171</f>
        <v>66.082124324066072</v>
      </c>
      <c r="O171" s="10">
        <f>H171</f>
        <v>450</v>
      </c>
      <c r="AG171" s="29">
        <f>N203</f>
        <v>64.65590213778701</v>
      </c>
      <c r="AH171" s="29">
        <f>O203</f>
        <v>600</v>
      </c>
      <c r="AI171" s="10">
        <f t="shared" si="0"/>
        <v>70.370902137787013</v>
      </c>
    </row>
    <row r="172" spans="1:35" x14ac:dyDescent="0.2">
      <c r="A172" s="127">
        <v>2249.1909900000001</v>
      </c>
      <c r="B172" s="10">
        <v>965.43700999999999</v>
      </c>
      <c r="C172" s="10">
        <v>863</v>
      </c>
      <c r="D172" s="28">
        <v>1</v>
      </c>
      <c r="E172" s="10">
        <v>25</v>
      </c>
      <c r="F172" s="10">
        <f>(C172-$AE$12)*EchelleFPAparam!$C$3/EchelleFPAparam!$E$3</f>
        <v>-8.0119047619047618E-3</v>
      </c>
      <c r="AG172" s="29">
        <f>N207</f>
        <v>64.655897231585627</v>
      </c>
      <c r="AH172" s="29">
        <f>O207</f>
        <v>600</v>
      </c>
      <c r="AI172" s="10">
        <f t="shared" si="0"/>
        <v>70.37089723158563</v>
      </c>
    </row>
    <row r="173" spans="1:35" x14ac:dyDescent="0.2">
      <c r="A173" s="127"/>
      <c r="B173" s="10">
        <f>B172+(D172-1)*2048-3072+(D172-2)*EchelleFPAparam!$B$3/EchelleFPAparam!$C$3</f>
        <v>-2251.5629899999999</v>
      </c>
      <c r="AG173" s="29">
        <f>N211</f>
        <v>64.176744559146513</v>
      </c>
      <c r="AH173" s="29">
        <f>O211</f>
        <v>650</v>
      </c>
      <c r="AI173" s="10">
        <f t="shared" si="0"/>
        <v>70.36799455914651</v>
      </c>
    </row>
    <row r="174" spans="1:35" x14ac:dyDescent="0.2">
      <c r="A174" s="127"/>
      <c r="B174" s="10">
        <f>B173*EchelleFPAparam!$C$3*COS(EchelleFPAparam!$AC$3)*$B$6</f>
        <v>-40.921714152929624</v>
      </c>
      <c r="AG174" s="29">
        <f>N215</f>
        <v>64.175390408439625</v>
      </c>
      <c r="AH174" s="29">
        <f>O215</f>
        <v>650</v>
      </c>
      <c r="AI174" s="10">
        <f t="shared" si="0"/>
        <v>70.366640408439622</v>
      </c>
    </row>
    <row r="175" spans="1:35" x14ac:dyDescent="0.2">
      <c r="A175" s="127"/>
      <c r="B175" s="10">
        <f>ATAN(B174/EchelleFPAparam!$E$3)</f>
        <v>-2.7058020440255834E-2</v>
      </c>
      <c r="C175" s="29">
        <f>EchelleFPAparam!$M$3+$B175</f>
        <v>-8.3030730378589157E-2</v>
      </c>
      <c r="F175" s="10">
        <f>ASIN($E172*$A172/(COS(F172)*2*EchelleFPAparam!$S$3*COS(-$C175/2)))-$C175/2</f>
        <v>1.1450926586814127</v>
      </c>
      <c r="G175" s="29">
        <f>$F175*180/EchelleFPAparam!$O$3</f>
        <v>65.608975524629372</v>
      </c>
      <c r="H175" s="10">
        <v>500</v>
      </c>
      <c r="I175" s="10" t="str">
        <f>I171</f>
        <v>K</v>
      </c>
      <c r="J175" s="10">
        <f>A172</f>
        <v>2249.1909900000001</v>
      </c>
      <c r="K175" s="10">
        <f>B172+(D172-1)*2198</f>
        <v>965.43700999999999</v>
      </c>
      <c r="L175" s="30">
        <f>C172</f>
        <v>863</v>
      </c>
      <c r="M175" s="10">
        <f>E172</f>
        <v>25</v>
      </c>
      <c r="N175" s="29">
        <f>G175</f>
        <v>65.608975524629372</v>
      </c>
      <c r="O175" s="10">
        <f>H175</f>
        <v>500</v>
      </c>
      <c r="AG175" s="29">
        <f>N219</f>
        <v>63.701623566556414</v>
      </c>
      <c r="AH175" s="29">
        <f>O219</f>
        <v>700</v>
      </c>
      <c r="AI175" s="10">
        <f t="shared" si="0"/>
        <v>70.369123566556411</v>
      </c>
    </row>
    <row r="176" spans="1:35" x14ac:dyDescent="0.2">
      <c r="A176" s="127">
        <v>2021.5403200000001</v>
      </c>
      <c r="B176" s="10">
        <v>835.76053999999999</v>
      </c>
      <c r="C176" s="10">
        <v>1705</v>
      </c>
      <c r="D176" s="28">
        <v>2</v>
      </c>
      <c r="E176" s="10">
        <v>28</v>
      </c>
      <c r="F176" s="10">
        <f>(C176-$AE$12)*EchelleFPAparam!$C$3/EchelleFPAparam!$E$3</f>
        <v>2.0119047619047616E-3</v>
      </c>
      <c r="AG176" s="29">
        <f>N223</f>
        <v>63.701757909227489</v>
      </c>
      <c r="AH176" s="29">
        <f>O223</f>
        <v>700</v>
      </c>
      <c r="AI176" s="10">
        <f t="shared" si="0"/>
        <v>70.369257909227485</v>
      </c>
    </row>
    <row r="177" spans="1:35" x14ac:dyDescent="0.2">
      <c r="A177" s="127"/>
      <c r="B177" s="10">
        <f>B176+(D176-1)*2048-3072+(D176-2)*EchelleFPAparam!$B$3/EchelleFPAparam!$C$3</f>
        <v>-188.23945999999978</v>
      </c>
      <c r="AG177" s="29">
        <f>N227</f>
        <v>63.222772930812958</v>
      </c>
      <c r="AH177" s="29">
        <f>O227</f>
        <v>750</v>
      </c>
      <c r="AI177" s="10">
        <f t="shared" si="0"/>
        <v>70.366522930812962</v>
      </c>
    </row>
    <row r="178" spans="1:35" x14ac:dyDescent="0.2">
      <c r="A178" s="127"/>
      <c r="B178" s="10">
        <f>B177*EchelleFPAparam!$C$3*COS(EchelleFPAparam!$AC$3)*$B$6</f>
        <v>-3.4212151330582241</v>
      </c>
      <c r="AG178" s="29">
        <f>N231</f>
        <v>63.221805594501603</v>
      </c>
      <c r="AH178" s="29">
        <f>O231</f>
        <v>750</v>
      </c>
      <c r="AI178" s="10">
        <f t="shared" si="0"/>
        <v>70.3655555945016</v>
      </c>
    </row>
    <row r="179" spans="1:35" x14ac:dyDescent="0.2">
      <c r="A179" s="127"/>
      <c r="B179" s="10">
        <f>ATAN(B178/EchelleFPAparam!$E$3)</f>
        <v>-2.2627045597712154E-3</v>
      </c>
      <c r="C179" s="29">
        <f>EchelleFPAparam!$M$3+$B179</f>
        <v>-5.8235414498104543E-2</v>
      </c>
      <c r="F179" s="10">
        <f>ASIN($E176*$A176/(COS(F176)*2*EchelleFPAparam!$S$3*COS(-$C179/2)))-$C179/2</f>
        <v>1.1450752441283014</v>
      </c>
      <c r="G179" s="29">
        <f>$F179*180/EchelleFPAparam!$O$3</f>
        <v>65.607977744248714</v>
      </c>
      <c r="H179" s="10">
        <v>500</v>
      </c>
      <c r="I179" s="10" t="str">
        <f>I175</f>
        <v>K</v>
      </c>
      <c r="J179" s="10">
        <f>A176</f>
        <v>2021.5403200000001</v>
      </c>
      <c r="K179" s="10">
        <f>B176+(D176-1)*2198</f>
        <v>3033.7605400000002</v>
      </c>
      <c r="L179" s="30">
        <f>C176</f>
        <v>1705</v>
      </c>
      <c r="M179" s="10">
        <f>E176</f>
        <v>28</v>
      </c>
      <c r="N179" s="29">
        <f>G179</f>
        <v>65.607977744248714</v>
      </c>
      <c r="O179" s="10">
        <f>H179</f>
        <v>500</v>
      </c>
      <c r="AG179" s="29">
        <f>N235</f>
        <v>66.557731532953667</v>
      </c>
      <c r="AH179" s="29">
        <f>O235</f>
        <v>400</v>
      </c>
      <c r="AI179" s="10">
        <f t="shared" si="0"/>
        <v>70.36773153295367</v>
      </c>
    </row>
    <row r="180" spans="1:35" x14ac:dyDescent="0.2">
      <c r="A180" s="127">
        <v>2190.8505399999999</v>
      </c>
      <c r="B180" s="10">
        <v>729.15512999999999</v>
      </c>
      <c r="C180" s="10">
        <v>1167</v>
      </c>
      <c r="D180" s="28">
        <v>3</v>
      </c>
      <c r="E180" s="10">
        <v>26</v>
      </c>
      <c r="F180" s="10">
        <f>(C180-$AE$12)*EchelleFPAparam!$C$3/EchelleFPAparam!$E$3</f>
        <v>-4.3928571428571428E-3</v>
      </c>
      <c r="AG180" s="29">
        <f>N239</f>
        <v>66.561180123887212</v>
      </c>
      <c r="AH180" s="29">
        <f>O239</f>
        <v>400</v>
      </c>
      <c r="AI180" s="10">
        <f t="shared" si="0"/>
        <v>70.371180123887214</v>
      </c>
    </row>
    <row r="181" spans="1:35" x14ac:dyDescent="0.2">
      <c r="A181" s="127"/>
      <c r="B181" s="10">
        <f>B180+(D180-1)*2048-3072+(D180-2)*EchelleFPAparam!$B$3/EchelleFPAparam!$C$3</f>
        <v>1898.1551300000001</v>
      </c>
      <c r="AG181" s="29">
        <f>N243</f>
        <v>66.561296426769843</v>
      </c>
      <c r="AH181" s="29">
        <f>O243</f>
        <v>400</v>
      </c>
      <c r="AI181" s="10">
        <f t="shared" si="0"/>
        <v>70.371296426769845</v>
      </c>
    </row>
    <row r="182" spans="1:35" x14ac:dyDescent="0.2">
      <c r="A182" s="127"/>
      <c r="B182" s="10">
        <f>B181*EchelleFPAparam!$C$3*COS(EchelleFPAparam!$AC$3)*$B$6</f>
        <v>34.498595861080922</v>
      </c>
      <c r="AG182" s="29">
        <f>N247</f>
        <v>66.560539246206773</v>
      </c>
      <c r="AH182" s="29">
        <f>O247</f>
        <v>400</v>
      </c>
      <c r="AI182" s="10">
        <f t="shared" si="0"/>
        <v>70.370539246206775</v>
      </c>
    </row>
    <row r="183" spans="1:35" x14ac:dyDescent="0.2">
      <c r="A183" s="127"/>
      <c r="B183" s="10">
        <f>ATAN(B182/EchelleFPAparam!$E$3)</f>
        <v>2.2812573506385832E-2</v>
      </c>
      <c r="C183" s="29">
        <f>EchelleFPAparam!$M$3+$B183</f>
        <v>-3.3160136431947498E-2</v>
      </c>
      <c r="F183" s="10">
        <f>ASIN($E180*$A180/(COS(F180)*2*EchelleFPAparam!$S$3*COS(-$C183/2)))-$C183/2</f>
        <v>1.145093921775963</v>
      </c>
      <c r="G183" s="29">
        <f>$F183*180/EchelleFPAparam!$O$3</f>
        <v>65.609047894615159</v>
      </c>
      <c r="H183" s="10">
        <v>500</v>
      </c>
      <c r="I183" s="10" t="s">
        <v>362</v>
      </c>
      <c r="J183" s="10">
        <f>A180</f>
        <v>2190.8505399999999</v>
      </c>
      <c r="K183" s="10">
        <f>B180+(D180-1)*2198</f>
        <v>5125.1551300000001</v>
      </c>
      <c r="L183" s="30">
        <f>C180</f>
        <v>1167</v>
      </c>
      <c r="M183" s="10">
        <f>E180</f>
        <v>26</v>
      </c>
      <c r="N183" s="29">
        <f>G183</f>
        <v>65.609047894615159</v>
      </c>
      <c r="O183" s="10">
        <f>H183</f>
        <v>500</v>
      </c>
      <c r="AG183" s="29">
        <f>N251</f>
        <v>67.035438307021664</v>
      </c>
      <c r="AH183" s="29">
        <f>O251</f>
        <v>350</v>
      </c>
      <c r="AI183" s="10">
        <f t="shared" si="0"/>
        <v>70.369188307021659</v>
      </c>
    </row>
    <row r="184" spans="1:35" x14ac:dyDescent="0.2">
      <c r="A184" s="127">
        <v>2477.5359800000001</v>
      </c>
      <c r="B184" s="10">
        <v>903.52610000000004</v>
      </c>
      <c r="C184" s="10">
        <v>161</v>
      </c>
      <c r="D184" s="28">
        <v>3</v>
      </c>
      <c r="E184" s="10">
        <v>23</v>
      </c>
      <c r="F184" s="10">
        <f>(C184-$AE$12)*EchelleFPAparam!$C$3/EchelleFPAparam!$E$3</f>
        <v>-1.6369047619047616E-2</v>
      </c>
      <c r="AG184" s="29">
        <f>N255</f>
        <v>67.035881469271033</v>
      </c>
      <c r="AH184" s="29">
        <f>O255</f>
        <v>350</v>
      </c>
      <c r="AI184" s="10">
        <f t="shared" si="0"/>
        <v>70.369631469271027</v>
      </c>
    </row>
    <row r="185" spans="1:35" x14ac:dyDescent="0.2">
      <c r="A185" s="127"/>
      <c r="B185" s="10">
        <f>B184+(D184-1)*2048-3072+(D184-2)*EchelleFPAparam!$B$3/EchelleFPAparam!$C$3</f>
        <v>2072.5261</v>
      </c>
      <c r="AG185" s="29">
        <f>N259</f>
        <v>67.035478000693715</v>
      </c>
      <c r="AH185" s="29">
        <f>O259</f>
        <v>350</v>
      </c>
      <c r="AI185" s="10">
        <f t="shared" si="0"/>
        <v>70.36922800069371</v>
      </c>
    </row>
    <row r="186" spans="1:35" x14ac:dyDescent="0.2">
      <c r="A186" s="127"/>
      <c r="B186" s="10">
        <f>B185*EchelleFPAparam!$C$3*COS(EchelleFPAparam!$AC$3)*$B$6</f>
        <v>37.667753918217521</v>
      </c>
      <c r="AG186" s="29">
        <f>N263</f>
        <v>67.037591965217459</v>
      </c>
      <c r="AH186" s="29">
        <f>O263</f>
        <v>350</v>
      </c>
      <c r="AI186" s="10">
        <f t="shared" si="0"/>
        <v>70.371341965217454</v>
      </c>
    </row>
    <row r="187" spans="1:35" x14ac:dyDescent="0.2">
      <c r="A187" s="127"/>
      <c r="B187" s="10">
        <f>ATAN(B186/EchelleFPAparam!$E$3)</f>
        <v>2.4907383719395663E-2</v>
      </c>
      <c r="C187" s="29">
        <f>EchelleFPAparam!$M$3+$B187</f>
        <v>-3.1065326218937667E-2</v>
      </c>
      <c r="F187" s="10">
        <f>ASIN($E184*$A184/(COS(F184)*2*EchelleFPAparam!$S$3*COS(-$C187/2)))-$C187/2</f>
        <v>1.1450611167277382</v>
      </c>
      <c r="G187" s="29">
        <f>$F187*180/EchelleFPAparam!$O$3</f>
        <v>65.607168303832921</v>
      </c>
      <c r="H187" s="10">
        <v>500</v>
      </c>
      <c r="I187" s="10" t="str">
        <f>I183</f>
        <v>K</v>
      </c>
      <c r="J187" s="10">
        <f>A184</f>
        <v>2477.5359800000001</v>
      </c>
      <c r="K187" s="10">
        <f>B184+(D184-1)*2198</f>
        <v>5299.5261</v>
      </c>
      <c r="L187" s="30">
        <f>C184</f>
        <v>161</v>
      </c>
      <c r="M187" s="10">
        <f>E184</f>
        <v>23</v>
      </c>
      <c r="N187" s="29">
        <f>G187</f>
        <v>65.607168303832921</v>
      </c>
      <c r="O187" s="10">
        <f>H187</f>
        <v>500</v>
      </c>
      <c r="AG187" s="29">
        <f>N267</f>
        <v>67.511593519609789</v>
      </c>
      <c r="AH187" s="29">
        <f>O267</f>
        <v>300</v>
      </c>
      <c r="AI187" s="10">
        <f t="shared" si="0"/>
        <v>70.369093519609791</v>
      </c>
    </row>
    <row r="188" spans="1:35" x14ac:dyDescent="0.2">
      <c r="A188" s="127">
        <v>2117.1263399999998</v>
      </c>
      <c r="B188" s="10">
        <v>1938.5179000000001</v>
      </c>
      <c r="C188" s="10">
        <v>1451</v>
      </c>
      <c r="D188" s="28">
        <v>3</v>
      </c>
      <c r="E188" s="10">
        <v>27</v>
      </c>
      <c r="F188" s="10">
        <f>(C188-$AE$12)*EchelleFPAparam!$C$3/EchelleFPAparam!$E$3</f>
        <v>-1.0119047619047618E-3</v>
      </c>
      <c r="AG188" s="29">
        <f>N271</f>
        <v>67.511068480453744</v>
      </c>
      <c r="AH188" s="29">
        <f>O271</f>
        <v>300</v>
      </c>
      <c r="AI188" s="10">
        <f t="shared" si="0"/>
        <v>70.368568480453746</v>
      </c>
    </row>
    <row r="189" spans="1:35" x14ac:dyDescent="0.2">
      <c r="A189" s="127"/>
      <c r="B189" s="10">
        <f>B188+(D188-1)*2048-3072+(D188-2)*EchelleFPAparam!$B$3/EchelleFPAparam!$C$3</f>
        <v>3107.5178999999998</v>
      </c>
      <c r="AG189" s="29">
        <f>N275</f>
        <v>67.982639745021558</v>
      </c>
      <c r="AH189" s="29">
        <f>O275</f>
        <v>250</v>
      </c>
      <c r="AI189" s="10">
        <f t="shared" si="0"/>
        <v>70.363889745021552</v>
      </c>
    </row>
    <row r="190" spans="1:35" x14ac:dyDescent="0.2">
      <c r="A190" s="127"/>
      <c r="B190" s="10">
        <f>B189*EchelleFPAparam!$C$3*COS(EchelleFPAparam!$AC$3)*$B$6</f>
        <v>56.478526158804982</v>
      </c>
      <c r="AG190" s="29"/>
      <c r="AH190" s="29"/>
    </row>
    <row r="191" spans="1:35" x14ac:dyDescent="0.2">
      <c r="A191" s="127"/>
      <c r="B191" s="10">
        <f>ATAN(B190/EchelleFPAparam!$E$3)</f>
        <v>3.7336164176771741E-2</v>
      </c>
      <c r="C191" s="29">
        <f>EchelleFPAparam!$M$3+$B191</f>
        <v>-1.8636545761561589E-2</v>
      </c>
      <c r="F191" s="10">
        <f>ASIN($E188*$A188/(COS(F188)*2*EchelleFPAparam!$S$3*COS(-$C191/2)))-$C191/2</f>
        <v>1.1450943570450929</v>
      </c>
      <c r="G191" s="29">
        <f>$F191*180/EchelleFPAparam!$O$3</f>
        <v>65.609072833698875</v>
      </c>
      <c r="H191" s="10">
        <v>500</v>
      </c>
      <c r="I191" s="10" t="str">
        <f>I187</f>
        <v>K</v>
      </c>
      <c r="J191" s="10">
        <f>A188</f>
        <v>2117.1263399999998</v>
      </c>
      <c r="K191" s="10">
        <f>B188+(D188-1)*2198</f>
        <v>6334.5178999999998</v>
      </c>
      <c r="L191" s="30">
        <f>C188</f>
        <v>1451</v>
      </c>
      <c r="M191" s="10">
        <f>E188</f>
        <v>27</v>
      </c>
      <c r="N191" s="29">
        <f>G191</f>
        <v>65.609072833698875</v>
      </c>
      <c r="O191" s="10">
        <f>H191</f>
        <v>500</v>
      </c>
      <c r="AG191" s="10">
        <f>INDEX(LINEST(AG160:AG189,AH160:AH189),2)</f>
        <v>70.369954606372573</v>
      </c>
      <c r="AH191" s="10">
        <f>INDEX(LINEST(AG160:AG189,AH160:AH189),1)</f>
        <v>-9.5266149027106919E-3</v>
      </c>
      <c r="AI191" s="10">
        <f>GEOMEAN(AI160:AI189)</f>
        <v>70.36916596978908</v>
      </c>
    </row>
    <row r="192" spans="1:35" x14ac:dyDescent="0.2">
      <c r="A192" s="127">
        <v>2249.1909900000001</v>
      </c>
      <c r="B192" s="10">
        <v>63.612794999999998</v>
      </c>
      <c r="C192" s="10">
        <v>895</v>
      </c>
      <c r="D192" s="28">
        <v>2</v>
      </c>
      <c r="E192" s="10">
        <v>25</v>
      </c>
      <c r="F192" s="10">
        <f>(C192-$AE$12)*EchelleFPAparam!$C$3/EchelleFPAparam!$E$3</f>
        <v>-7.6309523809523798E-3</v>
      </c>
      <c r="AG192" s="29"/>
      <c r="AH192" s="29"/>
    </row>
    <row r="193" spans="1:34" x14ac:dyDescent="0.2">
      <c r="A193" s="127"/>
      <c r="B193" s="10">
        <f>B192+(D192-1)*2048-3072+(D192-2)*EchelleFPAparam!$B$3/EchelleFPAparam!$C$3</f>
        <v>-960.38720499999999</v>
      </c>
      <c r="AG193" s="29"/>
      <c r="AH193" s="29"/>
    </row>
    <row r="194" spans="1:34" x14ac:dyDescent="0.2">
      <c r="A194" s="127"/>
      <c r="B194" s="10">
        <f>B193*EchelleFPAparam!$C$3*COS(EchelleFPAparam!$AC$3)*$B$6</f>
        <v>-17.454848411387786</v>
      </c>
      <c r="AG194" s="29"/>
      <c r="AH194" s="29"/>
    </row>
    <row r="195" spans="1:34" x14ac:dyDescent="0.2">
      <c r="A195" s="127"/>
      <c r="B195" s="10">
        <f>ATAN(B194/EchelleFPAparam!$E$3)</f>
        <v>-1.1543699125429475E-2</v>
      </c>
      <c r="C195" s="29">
        <f>EchelleFPAparam!$M$3+$B195</f>
        <v>-6.75164090637628E-2</v>
      </c>
      <c r="F195" s="10">
        <f>ASIN($E192*$A192/(COS(F192)*2*EchelleFPAparam!$S$3*COS(-$C195/2)))-$C195/2</f>
        <v>1.1367510074208718</v>
      </c>
      <c r="G195" s="29">
        <f>$F195*180/EchelleFPAparam!$O$3</f>
        <v>65.131034120290934</v>
      </c>
      <c r="H195" s="10">
        <v>550</v>
      </c>
      <c r="I195" s="10" t="str">
        <f>I191</f>
        <v>K</v>
      </c>
      <c r="J195" s="10">
        <f>A192</f>
        <v>2249.1909900000001</v>
      </c>
      <c r="K195" s="10">
        <f>B192+(D192-1)*2198</f>
        <v>2261.612795</v>
      </c>
      <c r="L195" s="30">
        <f>C192</f>
        <v>895</v>
      </c>
      <c r="M195" s="10">
        <f>E192</f>
        <v>25</v>
      </c>
      <c r="N195" s="29">
        <f>G195</f>
        <v>65.131034120290934</v>
      </c>
      <c r="O195" s="10">
        <f>H195</f>
        <v>550</v>
      </c>
      <c r="AG195" s="29"/>
      <c r="AH195" s="29"/>
    </row>
    <row r="196" spans="1:34" x14ac:dyDescent="0.2">
      <c r="A196" s="127">
        <v>1959.65995</v>
      </c>
      <c r="B196" s="10">
        <v>1293.6510000000001</v>
      </c>
      <c r="C196" s="10">
        <v>1986</v>
      </c>
      <c r="D196" s="28">
        <v>3</v>
      </c>
      <c r="E196" s="10">
        <v>29</v>
      </c>
      <c r="F196" s="10">
        <f>(C196-$AE$12)*EchelleFPAparam!$C$3/EchelleFPAparam!$E$3</f>
        <v>5.3571428571428572E-3</v>
      </c>
    </row>
    <row r="197" spans="1:34" x14ac:dyDescent="0.2">
      <c r="A197" s="127"/>
      <c r="B197" s="10">
        <f>B196+(D196-1)*2048-3072+(D196-2)*EchelleFPAparam!$B$3/EchelleFPAparam!$C$3</f>
        <v>2462.6509999999998</v>
      </c>
    </row>
    <row r="198" spans="1:34" x14ac:dyDescent="0.2">
      <c r="A198" s="127"/>
      <c r="B198" s="10">
        <f>B197*EchelleFPAparam!$C$3*COS(EchelleFPAparam!$AC$3)*$B$6</f>
        <v>44.758197184803748</v>
      </c>
    </row>
    <row r="199" spans="1:34" x14ac:dyDescent="0.2">
      <c r="A199" s="127"/>
      <c r="B199" s="10">
        <f>ATAN(B198/EchelleFPAparam!$E$3)</f>
        <v>2.9593340292721471E-2</v>
      </c>
      <c r="C199" s="29">
        <f>EchelleFPAparam!$M$3+$B199</f>
        <v>-2.6379369645611859E-2</v>
      </c>
      <c r="F199" s="10">
        <f>ASIN($E196*$A196/(COS(F196)*2*EchelleFPAparam!$S$3*COS(-$C199/2)))-$C199/2</f>
        <v>1.1367407110180408</v>
      </c>
      <c r="G199" s="29">
        <f>$F199*180/EchelleFPAparam!$O$3</f>
        <v>65.130444179873265</v>
      </c>
      <c r="H199" s="10">
        <v>550</v>
      </c>
      <c r="I199" s="10" t="str">
        <f>I195</f>
        <v>K</v>
      </c>
      <c r="J199" s="10">
        <f>A196</f>
        <v>1959.65995</v>
      </c>
      <c r="K199" s="10">
        <f>B196+(D196-1)*2198</f>
        <v>5689.6509999999998</v>
      </c>
      <c r="L199" s="30">
        <f>C196</f>
        <v>1986</v>
      </c>
      <c r="M199" s="10">
        <f>E196</f>
        <v>29</v>
      </c>
      <c r="N199" s="29">
        <f>G199</f>
        <v>65.130444179873265</v>
      </c>
      <c r="O199" s="10">
        <f>H199</f>
        <v>550</v>
      </c>
    </row>
    <row r="200" spans="1:34" x14ac:dyDescent="0.2">
      <c r="A200" s="127">
        <v>2249.1909900000001</v>
      </c>
      <c r="B200" s="10">
        <v>1365.5118</v>
      </c>
      <c r="C200" s="10">
        <v>930</v>
      </c>
      <c r="D200" s="28">
        <v>2</v>
      </c>
      <c r="E200" s="10">
        <v>25</v>
      </c>
      <c r="F200" s="10">
        <f>(C200-$AE$12)*EchelleFPAparam!$C$3/EchelleFPAparam!$E$3</f>
        <v>-7.2142857142857139E-3</v>
      </c>
    </row>
    <row r="201" spans="1:34" x14ac:dyDescent="0.2">
      <c r="A201" s="127"/>
      <c r="B201" s="10">
        <f>B200+(D200-1)*2048-3072+(D200-2)*EchelleFPAparam!$B$3/EchelleFPAparam!$C$3</f>
        <v>341.51180000000022</v>
      </c>
    </row>
    <row r="202" spans="1:34" x14ac:dyDescent="0.2">
      <c r="A202" s="127"/>
      <c r="B202" s="10">
        <f>B201*EchelleFPAparam!$C$3*COS(EchelleFPAparam!$AC$3)*$B$6</f>
        <v>6.2069097429303914</v>
      </c>
    </row>
    <row r="203" spans="1:34" x14ac:dyDescent="0.2">
      <c r="A203" s="127"/>
      <c r="B203" s="10">
        <f>ATAN(B202/EchelleFPAparam!$E$3)</f>
        <v>4.1050759770746657E-3</v>
      </c>
      <c r="C203" s="29">
        <f>EchelleFPAparam!$M$3+$B203</f>
        <v>-5.1867633961258666E-2</v>
      </c>
      <c r="F203" s="10">
        <f>ASIN($E200*$A200/(COS(F200)*2*EchelleFPAparam!$S$3*COS(-$C203/2)))-$C203/2</f>
        <v>1.1284583898221447</v>
      </c>
      <c r="G203" s="29">
        <f>$F203*180/EchelleFPAparam!$O$3</f>
        <v>64.65590213778701</v>
      </c>
      <c r="H203" s="10">
        <v>600</v>
      </c>
      <c r="I203" s="10" t="str">
        <f>I199</f>
        <v>K</v>
      </c>
      <c r="J203" s="10">
        <f>A200</f>
        <v>2249.1909900000001</v>
      </c>
      <c r="K203" s="10">
        <f>B200+(D200-1)*2198</f>
        <v>3563.5118000000002</v>
      </c>
      <c r="L203" s="30">
        <f>C200</f>
        <v>930</v>
      </c>
      <c r="M203" s="10">
        <f>E200</f>
        <v>25</v>
      </c>
      <c r="N203" s="29">
        <f>G203</f>
        <v>64.65590213778701</v>
      </c>
      <c r="O203" s="10">
        <f>H203</f>
        <v>600</v>
      </c>
    </row>
    <row r="204" spans="1:34" x14ac:dyDescent="0.2">
      <c r="A204" s="127">
        <v>2021.5403200000001</v>
      </c>
      <c r="B204" s="10">
        <v>1294.3558</v>
      </c>
      <c r="C204" s="10">
        <v>1772</v>
      </c>
      <c r="D204" s="28">
        <v>3</v>
      </c>
      <c r="E204" s="10">
        <v>28</v>
      </c>
      <c r="F204" s="10">
        <f>(C204-$AE$12)*EchelleFPAparam!$C$3/EchelleFPAparam!$E$3</f>
        <v>2.8095238095238091E-3</v>
      </c>
    </row>
    <row r="205" spans="1:34" x14ac:dyDescent="0.2">
      <c r="A205" s="127"/>
      <c r="B205" s="10">
        <f>B204+(D204-1)*2048-3072+(D204-2)*EchelleFPAparam!$B$3/EchelleFPAparam!$C$3</f>
        <v>2463.3558000000003</v>
      </c>
    </row>
    <row r="206" spans="1:34" x14ac:dyDescent="0.2">
      <c r="A206" s="127"/>
      <c r="B206" s="10">
        <f>B205*EchelleFPAparam!$C$3*COS(EchelleFPAparam!$AC$3)*$B$6</f>
        <v>44.771006786073222</v>
      </c>
    </row>
    <row r="207" spans="1:34" x14ac:dyDescent="0.2">
      <c r="A207" s="127"/>
      <c r="B207" s="10">
        <f>ATAN(B206/EchelleFPAparam!$E$3)</f>
        <v>2.96018048318261E-2</v>
      </c>
      <c r="C207" s="29">
        <f>EchelleFPAparam!$M$3+$B207</f>
        <v>-2.637090510650723E-2</v>
      </c>
      <c r="F207" s="10">
        <f>ASIN($E204*$A204/(COS(F204)*2*EchelleFPAparam!$S$3*COS(-$C207/2)))-$C207/2</f>
        <v>1.1284583041927756</v>
      </c>
      <c r="G207" s="29">
        <f>$F207*180/EchelleFPAparam!$O$3</f>
        <v>64.655897231585627</v>
      </c>
      <c r="H207" s="10">
        <v>600</v>
      </c>
      <c r="I207" s="10" t="s">
        <v>362</v>
      </c>
      <c r="J207" s="10">
        <f>A204</f>
        <v>2021.5403200000001</v>
      </c>
      <c r="K207" s="10">
        <f>B204+(D204-1)*2198</f>
        <v>5690.3558000000003</v>
      </c>
      <c r="L207" s="30">
        <f>C204</f>
        <v>1772</v>
      </c>
      <c r="M207" s="10">
        <f>E204</f>
        <v>28</v>
      </c>
      <c r="N207" s="29">
        <f>G207</f>
        <v>64.655897231585627</v>
      </c>
      <c r="O207" s="10">
        <f>H207</f>
        <v>600</v>
      </c>
    </row>
    <row r="208" spans="1:34" x14ac:dyDescent="0.2">
      <c r="A208" s="127">
        <v>2249.1909900000001</v>
      </c>
      <c r="B208" s="10">
        <v>505.51317999999998</v>
      </c>
      <c r="C208" s="10">
        <v>963</v>
      </c>
      <c r="D208" s="28">
        <v>3</v>
      </c>
      <c r="E208" s="10">
        <v>25</v>
      </c>
      <c r="F208" s="10">
        <f>(C208-$AE$12)*EchelleFPAparam!$C$3/EchelleFPAparam!$E$3</f>
        <v>-6.8214285714285712E-3</v>
      </c>
    </row>
    <row r="209" spans="1:15" x14ac:dyDescent="0.2">
      <c r="A209" s="127"/>
      <c r="B209" s="10">
        <f>B208+(D208-1)*2048-3072+(D208-2)*EchelleFPAparam!$B$3/EchelleFPAparam!$C$3</f>
        <v>1674.5131799999999</v>
      </c>
    </row>
    <row r="210" spans="1:15" x14ac:dyDescent="0.2">
      <c r="A210" s="127"/>
      <c r="B210" s="10">
        <f>B209*EchelleFPAparam!$C$3*COS(EchelleFPAparam!$AC$3)*$B$6</f>
        <v>30.433947440783435</v>
      </c>
    </row>
    <row r="211" spans="1:15" x14ac:dyDescent="0.2">
      <c r="A211" s="127"/>
      <c r="B211" s="10">
        <f>ATAN(B210/EchelleFPAparam!$E$3)</f>
        <v>2.0125554472225915E-2</v>
      </c>
      <c r="C211" s="29">
        <f>EchelleFPAparam!$M$3+$B211</f>
        <v>-3.5847155466107415E-2</v>
      </c>
      <c r="F211" s="10">
        <f>ASIN($E208*$A208/(COS(F208)*2*EchelleFPAparam!$S$3*COS(-$C211/2)))-$C211/2</f>
        <v>1.120095512315441</v>
      </c>
      <c r="G211" s="29">
        <f>$F211*180/EchelleFPAparam!$O$3</f>
        <v>64.176744559146513</v>
      </c>
      <c r="H211" s="10">
        <v>650</v>
      </c>
      <c r="I211" s="10" t="str">
        <f>I207</f>
        <v>K</v>
      </c>
      <c r="J211" s="10">
        <f>A208</f>
        <v>2249.1909900000001</v>
      </c>
      <c r="K211" s="10">
        <f>B208+(D208-1)*2198</f>
        <v>4901.5131799999999</v>
      </c>
      <c r="L211" s="30">
        <f>C208</f>
        <v>963</v>
      </c>
      <c r="M211" s="10">
        <f>E208</f>
        <v>25</v>
      </c>
      <c r="N211" s="29">
        <f>G211</f>
        <v>64.176744559146513</v>
      </c>
      <c r="O211" s="10">
        <f>H211</f>
        <v>650</v>
      </c>
    </row>
    <row r="212" spans="1:15" x14ac:dyDescent="0.2">
      <c r="A212" s="127">
        <v>2350.88724</v>
      </c>
      <c r="B212" s="10">
        <v>1616.3488</v>
      </c>
      <c r="C212" s="10">
        <v>631</v>
      </c>
      <c r="D212" s="28">
        <v>3</v>
      </c>
      <c r="E212" s="10">
        <v>24</v>
      </c>
      <c r="F212" s="10">
        <f>(C212-$AE$12)*EchelleFPAparam!$C$3/EchelleFPAparam!$E$3</f>
        <v>-1.0773809523809524E-2</v>
      </c>
    </row>
    <row r="213" spans="1:15" x14ac:dyDescent="0.2">
      <c r="A213" s="127"/>
      <c r="B213" s="10">
        <f>B212+(D212-1)*2048-3072+(D212-2)*EchelleFPAparam!$B$3/EchelleFPAparam!$C$3</f>
        <v>2785.3487999999998</v>
      </c>
    </row>
    <row r="214" spans="1:15" x14ac:dyDescent="0.2">
      <c r="A214" s="127"/>
      <c r="B214" s="10">
        <f>B213*EchelleFPAparam!$C$3*COS(EchelleFPAparam!$AC$3)*$B$6</f>
        <v>50.623166181020572</v>
      </c>
    </row>
    <row r="215" spans="1:15" x14ac:dyDescent="0.2">
      <c r="A215" s="127"/>
      <c r="B215" s="10">
        <f>ATAN(B214/EchelleFPAparam!$E$3)</f>
        <v>3.3468428018907523E-2</v>
      </c>
      <c r="C215" s="29">
        <f>EchelleFPAparam!$M$3+$B215</f>
        <v>-2.2504281919425807E-2</v>
      </c>
      <c r="F215" s="10">
        <f>ASIN($E212*$A212/(COS(F212)*2*EchelleFPAparam!$S$3*COS(-$C215/2)))-$C215/2</f>
        <v>1.1200718779266885</v>
      </c>
      <c r="G215" s="29">
        <f>$F215*180/EchelleFPAparam!$O$3</f>
        <v>64.175390408439625</v>
      </c>
      <c r="H215" s="10">
        <v>650</v>
      </c>
      <c r="I215" s="10" t="str">
        <f>I211</f>
        <v>K</v>
      </c>
      <c r="J215" s="10">
        <f>A212</f>
        <v>2350.88724</v>
      </c>
      <c r="K215" s="10">
        <f>B212+(D212-1)*2198</f>
        <v>6012.3487999999998</v>
      </c>
      <c r="L215" s="30">
        <f>C212</f>
        <v>631</v>
      </c>
      <c r="M215" s="10">
        <f>E212</f>
        <v>24</v>
      </c>
      <c r="N215" s="29">
        <f>G215</f>
        <v>64.175390408439625</v>
      </c>
      <c r="O215" s="10">
        <f>H215</f>
        <v>650</v>
      </c>
    </row>
    <row r="216" spans="1:15" x14ac:dyDescent="0.2">
      <c r="A216" s="127">
        <v>2249.1909900000001</v>
      </c>
      <c r="B216" s="10">
        <v>1848.6909000000001</v>
      </c>
      <c r="C216" s="10">
        <v>995</v>
      </c>
      <c r="D216" s="28">
        <v>3</v>
      </c>
      <c r="E216" s="10">
        <v>25</v>
      </c>
      <c r="F216" s="10">
        <f>(C216-$AE$12)*EchelleFPAparam!$C$3/EchelleFPAparam!$E$3</f>
        <v>-6.44047619047619E-3</v>
      </c>
    </row>
    <row r="217" spans="1:15" x14ac:dyDescent="0.2">
      <c r="A217" s="127"/>
      <c r="B217" s="10">
        <f>B216+(D216-1)*2048-3072+(D216-2)*EchelleFPAparam!$B$3/EchelleFPAparam!$C$3</f>
        <v>3017.6908999999996</v>
      </c>
    </row>
    <row r="218" spans="1:15" x14ac:dyDescent="0.2">
      <c r="A218" s="127"/>
      <c r="B218" s="10">
        <f>B217*EchelleFPAparam!$C$3*COS(EchelleFPAparam!$AC$3)*$B$6</f>
        <v>54.845938115058878</v>
      </c>
    </row>
    <row r="219" spans="1:15" x14ac:dyDescent="0.2">
      <c r="A219" s="127"/>
      <c r="B219" s="10">
        <f>ATAN(B218/EchelleFPAparam!$E$3)</f>
        <v>3.6257871633820542E-2</v>
      </c>
      <c r="C219" s="29">
        <f>EchelleFPAparam!$M$3+$B219</f>
        <v>-1.9714838304512788E-2</v>
      </c>
      <c r="F219" s="10">
        <f>ASIN($E216*$A216/(COS(F216)*2*EchelleFPAparam!$S$3*COS(-$C219/2)))-$C219/2</f>
        <v>1.1118030865268977</v>
      </c>
      <c r="G219" s="29">
        <f>$F219*180/EchelleFPAparam!$O$3</f>
        <v>63.701623566556414</v>
      </c>
      <c r="H219" s="10">
        <v>700</v>
      </c>
      <c r="I219" s="10" t="str">
        <f>I215</f>
        <v>K</v>
      </c>
      <c r="J219" s="10">
        <f>A216</f>
        <v>2249.1909900000001</v>
      </c>
      <c r="K219" s="10">
        <f>B216+(D216-1)*2198</f>
        <v>6244.6908999999996</v>
      </c>
      <c r="L219" s="30">
        <f>C216</f>
        <v>995</v>
      </c>
      <c r="M219" s="10">
        <f>E216</f>
        <v>25</v>
      </c>
      <c r="N219" s="29">
        <f>G219</f>
        <v>63.701623566556414</v>
      </c>
      <c r="O219" s="10">
        <f>H219</f>
        <v>700</v>
      </c>
    </row>
    <row r="220" spans="1:15" x14ac:dyDescent="0.2">
      <c r="A220" s="127">
        <v>2334.6783</v>
      </c>
      <c r="B220" s="10">
        <v>740.18349999999998</v>
      </c>
      <c r="C220" s="10">
        <v>670</v>
      </c>
      <c r="D220" s="28">
        <v>3</v>
      </c>
      <c r="E220" s="10">
        <v>24</v>
      </c>
      <c r="F220" s="10">
        <f>(C220-$AE$12)*EchelleFPAparam!$C$3/EchelleFPAparam!$E$3</f>
        <v>-1.0309523809523808E-2</v>
      </c>
    </row>
    <row r="221" spans="1:15" x14ac:dyDescent="0.2">
      <c r="A221" s="127"/>
      <c r="B221" s="10">
        <f>B220+(D220-1)*2048-3072+(D220-2)*EchelleFPAparam!$B$3/EchelleFPAparam!$C$3</f>
        <v>1909.1835000000001</v>
      </c>
    </row>
    <row r="222" spans="1:15" x14ac:dyDescent="0.2">
      <c r="A222" s="127"/>
      <c r="B222" s="10">
        <f>B221*EchelleFPAparam!$C$3*COS(EchelleFPAparam!$AC$3)*$B$6</f>
        <v>34.699034315042518</v>
      </c>
    </row>
    <row r="223" spans="1:15" x14ac:dyDescent="0.2">
      <c r="A223" s="127"/>
      <c r="B223" s="10">
        <f>ATAN(B222/EchelleFPAparam!$E$3)</f>
        <v>2.294506924340619E-2</v>
      </c>
      <c r="C223" s="29">
        <f>EchelleFPAparam!$M$3+$B223</f>
        <v>-3.3027640694927141E-2</v>
      </c>
      <c r="F223" s="10">
        <f>ASIN($E220*$A220/(COS(F220)*2*EchelleFPAparam!$S$3*COS(-$C223/2)))-$C223/2</f>
        <v>1.1118054312488685</v>
      </c>
      <c r="G223" s="29">
        <f>$F223*180/EchelleFPAparam!$O$3</f>
        <v>63.701757909227489</v>
      </c>
      <c r="H223" s="10">
        <v>700</v>
      </c>
      <c r="I223" s="10" t="str">
        <f>I219</f>
        <v>K</v>
      </c>
      <c r="J223" s="10">
        <f>A220</f>
        <v>2334.6783</v>
      </c>
      <c r="K223" s="10">
        <f>B220+(D220-1)*2198</f>
        <v>5136.1835000000001</v>
      </c>
      <c r="L223" s="30">
        <f>C220</f>
        <v>670</v>
      </c>
      <c r="M223" s="10">
        <f>E220</f>
        <v>24</v>
      </c>
      <c r="N223" s="29">
        <f>G223</f>
        <v>63.701757909227489</v>
      </c>
      <c r="O223" s="10">
        <f>H223</f>
        <v>700</v>
      </c>
    </row>
    <row r="224" spans="1:15" x14ac:dyDescent="0.2">
      <c r="A224" s="127">
        <v>2426.7148400000001</v>
      </c>
      <c r="B224" s="10">
        <v>894.09415999999999</v>
      </c>
      <c r="C224" s="10">
        <v>350</v>
      </c>
      <c r="D224" s="28">
        <v>3</v>
      </c>
      <c r="E224" s="10">
        <v>23</v>
      </c>
      <c r="F224" s="10">
        <f>(C224-$AE$12)*EchelleFPAparam!$C$3/EchelleFPAparam!$E$3</f>
        <v>-1.4119047619047618E-2</v>
      </c>
    </row>
    <row r="225" spans="1:15" x14ac:dyDescent="0.2">
      <c r="A225" s="127"/>
      <c r="B225" s="10">
        <f>B224+(D224-1)*2048-3072+(D224-2)*EchelleFPAparam!$B$3/EchelleFPAparam!$C$3</f>
        <v>2063.0941599999996</v>
      </c>
    </row>
    <row r="226" spans="1:15" x14ac:dyDescent="0.2">
      <c r="A226" s="127"/>
      <c r="B226" s="10">
        <f>B225*EchelleFPAparam!$C$3*COS(EchelleFPAparam!$AC$3)*$B$6</f>
        <v>37.49633026526984</v>
      </c>
    </row>
    <row r="227" spans="1:15" x14ac:dyDescent="0.2">
      <c r="A227" s="127"/>
      <c r="B227" s="10">
        <f>ATAN(B226/EchelleFPAparam!$E$3)</f>
        <v>2.4794078289260797E-2</v>
      </c>
      <c r="C227" s="29">
        <f>EchelleFPAparam!$M$3+$B227</f>
        <v>-3.1178631649072534E-2</v>
      </c>
      <c r="F227" s="10">
        <f>ASIN($E224*$A224/(COS(F224)*2*EchelleFPAparam!$S$3*COS(-$C227/2)))-$C227/2</f>
        <v>1.1034455661844422</v>
      </c>
      <c r="G227" s="29">
        <f>$F227*180/EchelleFPAparam!$O$3</f>
        <v>63.222772930812958</v>
      </c>
      <c r="H227" s="10">
        <v>750</v>
      </c>
      <c r="I227" s="10" t="str">
        <f>I223</f>
        <v>K</v>
      </c>
      <c r="J227" s="10">
        <f>A224</f>
        <v>2426.7148400000001</v>
      </c>
      <c r="K227" s="10">
        <f>B224+(D224-1)*2198</f>
        <v>5290.0941599999996</v>
      </c>
      <c r="L227" s="30">
        <f>C224</f>
        <v>350</v>
      </c>
      <c r="M227" s="10">
        <f>E224</f>
        <v>23</v>
      </c>
      <c r="N227" s="29">
        <f>G227</f>
        <v>63.222772930812958</v>
      </c>
      <c r="O227" s="10">
        <f>H227</f>
        <v>750</v>
      </c>
    </row>
    <row r="228" spans="1:15" x14ac:dyDescent="0.2">
      <c r="A228" s="127">
        <v>2429.88553</v>
      </c>
      <c r="B228" s="10">
        <v>1301.6722</v>
      </c>
      <c r="C228" s="10">
        <v>348</v>
      </c>
      <c r="D228" s="28">
        <v>3</v>
      </c>
      <c r="E228" s="10">
        <v>23</v>
      </c>
      <c r="F228" s="10">
        <f>(C228-$AE$12)*EchelleFPAparam!$C$3/EchelleFPAparam!$E$3</f>
        <v>-1.4142857142857141E-2</v>
      </c>
    </row>
    <row r="229" spans="1:15" x14ac:dyDescent="0.2">
      <c r="A229" s="127"/>
      <c r="B229" s="10">
        <f>B228+(D228-1)*2048-3072+(D228-2)*EchelleFPAparam!$B$3/EchelleFPAparam!$C$3</f>
        <v>2470.6722</v>
      </c>
    </row>
    <row r="230" spans="1:15" x14ac:dyDescent="0.2">
      <c r="A230" s="127"/>
      <c r="B230" s="10">
        <f>B229*EchelleFPAparam!$C$3*COS(EchelleFPAparam!$AC$3)*$B$6</f>
        <v>44.903980915936884</v>
      </c>
    </row>
    <row r="231" spans="1:15" x14ac:dyDescent="0.2">
      <c r="A231" s="127"/>
      <c r="B231" s="10">
        <f>ATAN(B230/EchelleFPAparam!$E$3)</f>
        <v>2.9689673414536134E-2</v>
      </c>
      <c r="C231" s="29">
        <f>EchelleFPAparam!$M$3+$B231</f>
        <v>-2.6283036523797196E-2</v>
      </c>
      <c r="F231" s="10">
        <f>ASIN($E228*$A228/(COS(F228)*2*EchelleFPAparam!$S$3*COS(-$C231/2)))-$C231/2</f>
        <v>1.1034286829805855</v>
      </c>
      <c r="G231" s="29">
        <f>$F231*180/EchelleFPAparam!$O$3</f>
        <v>63.221805594501603</v>
      </c>
      <c r="H231" s="10">
        <v>750</v>
      </c>
      <c r="I231" s="10" t="s">
        <v>362</v>
      </c>
      <c r="J231" s="10">
        <f>A228</f>
        <v>2429.88553</v>
      </c>
      <c r="K231" s="10">
        <f>B228+(D228-1)*2198</f>
        <v>5697.6722</v>
      </c>
      <c r="L231" s="30">
        <f>C228</f>
        <v>348</v>
      </c>
      <c r="M231" s="10">
        <f>E228</f>
        <v>23</v>
      </c>
      <c r="N231" s="29">
        <f>G231</f>
        <v>63.221805594501603</v>
      </c>
      <c r="O231" s="10">
        <f>H231</f>
        <v>750</v>
      </c>
    </row>
    <row r="232" spans="1:15" x14ac:dyDescent="0.2">
      <c r="A232" s="127">
        <v>2021.5403200000001</v>
      </c>
      <c r="B232" s="10">
        <v>462.80471999999997</v>
      </c>
      <c r="C232" s="10">
        <v>1639</v>
      </c>
      <c r="D232" s="28">
        <v>1</v>
      </c>
      <c r="E232" s="10">
        <v>28</v>
      </c>
      <c r="F232" s="10">
        <f>(C232-$AE$12)*EchelleFPAparam!$C$3/EchelleFPAparam!$E$3</f>
        <v>1.2261904761904762E-3</v>
      </c>
    </row>
    <row r="233" spans="1:15" x14ac:dyDescent="0.2">
      <c r="A233" s="127"/>
      <c r="B233" s="10">
        <f>B232+(D232-1)*2048-3072+(D232-2)*EchelleFPAparam!$B$3/EchelleFPAparam!$C$3</f>
        <v>-2754.1952799999999</v>
      </c>
    </row>
    <row r="234" spans="1:15" x14ac:dyDescent="0.2">
      <c r="A234" s="127"/>
      <c r="B234" s="10">
        <f>B233*EchelleFPAparam!$C$3*COS(EchelleFPAparam!$AC$3)*$B$6</f>
        <v>-50.056957087177913</v>
      </c>
    </row>
    <row r="235" spans="1:15" x14ac:dyDescent="0.2">
      <c r="A235" s="127"/>
      <c r="B235" s="10">
        <f>ATAN(B234/EchelleFPAparam!$E$3)</f>
        <v>-3.3094365746111562E-2</v>
      </c>
      <c r="C235" s="29">
        <f>EchelleFPAparam!$M$3+$B235</f>
        <v>-8.9067075684444885E-2</v>
      </c>
      <c r="F235" s="10">
        <f>ASIN($E232*$A232/(COS(F232)*2*EchelleFPAparam!$S$3*COS(-$C235/2)))-$C235/2</f>
        <v>1.1616515750693723</v>
      </c>
      <c r="G235" s="29">
        <f>$F235*180/EchelleFPAparam!$O$3</f>
        <v>66.557731532953667</v>
      </c>
      <c r="H235" s="10">
        <v>400</v>
      </c>
      <c r="I235" s="10" t="str">
        <f>I231</f>
        <v>K</v>
      </c>
      <c r="J235" s="10">
        <f>A232</f>
        <v>2021.5403200000001</v>
      </c>
      <c r="K235" s="10">
        <f>B232+(D232-1)*2198</f>
        <v>462.80471999999997</v>
      </c>
      <c r="L235" s="30">
        <f>C232</f>
        <v>1639</v>
      </c>
      <c r="M235" s="10">
        <f>E232</f>
        <v>28</v>
      </c>
      <c r="N235" s="29">
        <f>G235</f>
        <v>66.557731532953667</v>
      </c>
      <c r="O235" s="10">
        <f>H235</f>
        <v>400</v>
      </c>
    </row>
    <row r="236" spans="1:15" x14ac:dyDescent="0.2">
      <c r="A236" s="127">
        <v>2190.8505399999999</v>
      </c>
      <c r="B236" s="10">
        <v>294.20751000000001</v>
      </c>
      <c r="C236" s="10">
        <v>1099</v>
      </c>
      <c r="D236" s="28">
        <v>2</v>
      </c>
      <c r="E236" s="10">
        <v>26</v>
      </c>
      <c r="F236" s="10">
        <f>(C236-$AE$12)*EchelleFPAparam!$C$3/EchelleFPAparam!$E$3</f>
        <v>-5.2023809523809523E-3</v>
      </c>
    </row>
    <row r="237" spans="1:15" x14ac:dyDescent="0.2">
      <c r="A237" s="127"/>
      <c r="B237" s="10">
        <f>B236+(D236-1)*2048-3072+(D236-2)*EchelleFPAparam!$B$3/EchelleFPAparam!$C$3</f>
        <v>-729.79248999999982</v>
      </c>
    </row>
    <row r="238" spans="1:15" x14ac:dyDescent="0.2">
      <c r="A238" s="127"/>
      <c r="B238" s="10">
        <f>B237*EchelleFPAparam!$C$3*COS(EchelleFPAparam!$AC$3)*$B$6</f>
        <v>-13.263834855774899</v>
      </c>
    </row>
    <row r="239" spans="1:15" x14ac:dyDescent="0.2">
      <c r="A239" s="127"/>
      <c r="B239" s="10">
        <f>ATAN(B238/EchelleFPAparam!$E$3)</f>
        <v>-8.7721525355469419E-3</v>
      </c>
      <c r="C239" s="29">
        <f>EchelleFPAparam!$M$3+$B239</f>
        <v>-6.4744862473880269E-2</v>
      </c>
      <c r="F239" s="10">
        <f>ASIN($E236*$A236/(COS(F236)*2*EchelleFPAparam!$S$3*COS(-$C239/2)))-$C239/2</f>
        <v>1.1617117643366064</v>
      </c>
      <c r="G239" s="29">
        <f>$F239*180/EchelleFPAparam!$O$3</f>
        <v>66.561180123887212</v>
      </c>
      <c r="H239" s="10">
        <v>400</v>
      </c>
      <c r="I239" s="10" t="str">
        <f>I235</f>
        <v>K</v>
      </c>
      <c r="J239" s="10">
        <f>A236</f>
        <v>2190.8505399999999</v>
      </c>
      <c r="K239" s="10">
        <f>B236+(D236-1)*2198</f>
        <v>2492.2075100000002</v>
      </c>
      <c r="L239" s="30">
        <f>C236</f>
        <v>1099</v>
      </c>
      <c r="M239" s="10">
        <f>E236</f>
        <v>26</v>
      </c>
      <c r="N239" s="29">
        <f>G239</f>
        <v>66.561180123887212</v>
      </c>
      <c r="O239" s="10">
        <f>H239</f>
        <v>400</v>
      </c>
    </row>
    <row r="240" spans="1:15" x14ac:dyDescent="0.2">
      <c r="A240" s="127">
        <v>2477.5359800000001</v>
      </c>
      <c r="B240" s="10">
        <v>461.05748</v>
      </c>
      <c r="C240" s="10">
        <v>94</v>
      </c>
      <c r="D240" s="28">
        <v>2</v>
      </c>
      <c r="E240" s="10">
        <v>23</v>
      </c>
      <c r="F240" s="10">
        <f>(C240-$AE$12)*EchelleFPAparam!$C$3/EchelleFPAparam!$E$3</f>
        <v>-1.7166666666666667E-2</v>
      </c>
    </row>
    <row r="241" spans="1:15" x14ac:dyDescent="0.2">
      <c r="A241" s="127"/>
      <c r="B241" s="10">
        <f>B240+(D240-1)*2048-3072+(D240-2)*EchelleFPAparam!$B$3/EchelleFPAparam!$C$3</f>
        <v>-562.94252000000006</v>
      </c>
    </row>
    <row r="242" spans="1:15" x14ac:dyDescent="0.2">
      <c r="A242" s="127"/>
      <c r="B242" s="10">
        <f>B241*EchelleFPAparam!$C$3*COS(EchelleFPAparam!$AC$3)*$B$6</f>
        <v>-10.231369493229179</v>
      </c>
    </row>
    <row r="243" spans="1:15" x14ac:dyDescent="0.2">
      <c r="A243" s="127"/>
      <c r="B243" s="10">
        <f>ATAN(B242/EchelleFPAparam!$E$3)</f>
        <v>-6.7666754861912693E-3</v>
      </c>
      <c r="C243" s="29">
        <f>EchelleFPAparam!$M$3+$B243</f>
        <v>-6.2739385424524605E-2</v>
      </c>
      <c r="F243" s="10">
        <f>ASIN($E240*$A240/(COS(F240)*2*EchelleFPAparam!$S$3*COS(-$C243/2)))-$C243/2</f>
        <v>1.1617137942048679</v>
      </c>
      <c r="G243" s="29">
        <f>$F243*180/EchelleFPAparam!$O$3</f>
        <v>66.561296426769843</v>
      </c>
      <c r="H243" s="10">
        <v>400</v>
      </c>
      <c r="I243" s="10" t="str">
        <f>I239</f>
        <v>K</v>
      </c>
      <c r="J243" s="10">
        <f>A240</f>
        <v>2477.5359800000001</v>
      </c>
      <c r="K243" s="10">
        <f>B240+(D240-1)*2198</f>
        <v>2659.0574799999999</v>
      </c>
      <c r="L243" s="30">
        <f>C240</f>
        <v>94</v>
      </c>
      <c r="M243" s="10">
        <f>E240</f>
        <v>23</v>
      </c>
      <c r="N243" s="29">
        <f>G243</f>
        <v>66.561296426769843</v>
      </c>
      <c r="O243" s="10">
        <f>H243</f>
        <v>400</v>
      </c>
    </row>
    <row r="244" spans="1:15" x14ac:dyDescent="0.2">
      <c r="A244" s="127">
        <v>2054.9360700000002</v>
      </c>
      <c r="B244" s="10">
        <v>1574.5666000000001</v>
      </c>
      <c r="C244" s="10">
        <v>1655</v>
      </c>
      <c r="D244" s="28">
        <v>3</v>
      </c>
      <c r="E244" s="10">
        <v>28</v>
      </c>
      <c r="F244" s="10">
        <f>(C244-$AE$12)*EchelleFPAparam!$C$3/EchelleFPAparam!$E$3</f>
        <v>1.4166666666666666E-3</v>
      </c>
    </row>
    <row r="245" spans="1:15" x14ac:dyDescent="0.2">
      <c r="A245" s="127"/>
      <c r="B245" s="10">
        <f>B244+(D244-1)*2048-3072+(D244-2)*EchelleFPAparam!$B$3/EchelleFPAparam!$C$3</f>
        <v>2743.5666000000001</v>
      </c>
    </row>
    <row r="246" spans="1:15" x14ac:dyDescent="0.2">
      <c r="A246" s="127"/>
      <c r="B246" s="10">
        <f>B245*EchelleFPAparam!$C$3*COS(EchelleFPAparam!$AC$3)*$B$6</f>
        <v>49.86378292029265</v>
      </c>
    </row>
    <row r="247" spans="1:15" x14ac:dyDescent="0.2">
      <c r="A247" s="127"/>
      <c r="B247" s="10">
        <f>ATAN(B246/EchelleFPAparam!$E$3)</f>
        <v>3.2966744392376186E-2</v>
      </c>
      <c r="C247" s="29">
        <f>EchelleFPAparam!$M$3+$B247</f>
        <v>-2.3005965545957144E-2</v>
      </c>
      <c r="F247" s="10">
        <f>ASIN($E244*$A244/(COS(F244)*2*EchelleFPAparam!$S$3*COS(-$C247/2)))-$C247/2</f>
        <v>1.1617005789108148</v>
      </c>
      <c r="G247" s="29">
        <f>$F247*180/EchelleFPAparam!$O$3</f>
        <v>66.560539246206773</v>
      </c>
      <c r="H247" s="10">
        <v>400</v>
      </c>
      <c r="I247" s="10" t="str">
        <f>I243</f>
        <v>K</v>
      </c>
      <c r="J247" s="10">
        <f>A244</f>
        <v>2054.9360700000002</v>
      </c>
      <c r="K247" s="10">
        <f>B244+(D244-1)*2198</f>
        <v>5970.5666000000001</v>
      </c>
      <c r="L247" s="30">
        <f>C244</f>
        <v>1655</v>
      </c>
      <c r="M247" s="10">
        <f>E244</f>
        <v>28</v>
      </c>
      <c r="N247" s="29">
        <f>G247</f>
        <v>66.560539246206773</v>
      </c>
      <c r="O247" s="10">
        <f>H247</f>
        <v>400</v>
      </c>
    </row>
    <row r="248" spans="1:15" x14ac:dyDescent="0.2">
      <c r="A248" s="127">
        <v>2054.9360700000002</v>
      </c>
      <c r="B248" s="10">
        <v>240.68576999999999</v>
      </c>
      <c r="C248" s="10">
        <v>1622</v>
      </c>
      <c r="D248" s="28">
        <v>3</v>
      </c>
      <c r="E248" s="10">
        <v>28</v>
      </c>
      <c r="F248" s="10">
        <f>(C248-$AE$12)*EchelleFPAparam!$C$3/EchelleFPAparam!$E$3</f>
        <v>1.0238095238095236E-3</v>
      </c>
    </row>
    <row r="249" spans="1:15" x14ac:dyDescent="0.2">
      <c r="A249" s="127"/>
      <c r="B249" s="10">
        <f>B248+(D248-1)*2048-3072+(D248-2)*EchelleFPAparam!$B$3/EchelleFPAparam!$C$3</f>
        <v>1409.68577</v>
      </c>
    </row>
    <row r="250" spans="1:15" x14ac:dyDescent="0.2">
      <c r="A250" s="127"/>
      <c r="B250" s="10">
        <f>B249*EchelleFPAparam!$C$3*COS(EchelleFPAparam!$AC$3)*$B$6</f>
        <v>25.620761391797664</v>
      </c>
    </row>
    <row r="251" spans="1:15" x14ac:dyDescent="0.2">
      <c r="A251" s="127"/>
      <c r="B251" s="10">
        <f>ATAN(B250/EchelleFPAparam!$E$3)</f>
        <v>1.6943326481685651E-2</v>
      </c>
      <c r="C251" s="29">
        <f>EchelleFPAparam!$M$3+$B251</f>
        <v>-3.9029383456647679E-2</v>
      </c>
      <c r="F251" s="10">
        <f>ASIN($E248*$A248/(COS(F248)*2*EchelleFPAparam!$S$3*COS(-$C251/2)))-$C251/2</f>
        <v>1.1699891312591089</v>
      </c>
      <c r="G251" s="29">
        <f>$F251*180/EchelleFPAparam!$O$3</f>
        <v>67.035438307021664</v>
      </c>
      <c r="H251" s="10">
        <v>350</v>
      </c>
      <c r="I251" s="10" t="str">
        <f>I247</f>
        <v>K</v>
      </c>
      <c r="J251" s="10">
        <f>A248</f>
        <v>2054.9360700000002</v>
      </c>
      <c r="K251" s="10">
        <f>B248+(D248-1)*2198</f>
        <v>4636.68577</v>
      </c>
      <c r="L251" s="30">
        <f>C248</f>
        <v>1622</v>
      </c>
      <c r="M251" s="10">
        <f>E248</f>
        <v>28</v>
      </c>
      <c r="N251" s="29">
        <f>G251</f>
        <v>67.035438307021664</v>
      </c>
      <c r="O251" s="10">
        <f>H251</f>
        <v>350</v>
      </c>
    </row>
    <row r="252" spans="1:15" x14ac:dyDescent="0.2">
      <c r="A252" s="127">
        <v>2117.1263399999998</v>
      </c>
      <c r="B252" s="10">
        <v>168.56657000000001</v>
      </c>
      <c r="C252" s="10">
        <v>1350</v>
      </c>
      <c r="D252" s="28">
        <v>2</v>
      </c>
      <c r="E252" s="10">
        <v>27</v>
      </c>
      <c r="F252" s="10">
        <f>(C252-$AE$12)*EchelleFPAparam!$C$3/EchelleFPAparam!$E$3</f>
        <v>-2.2142857142857142E-3</v>
      </c>
    </row>
    <row r="253" spans="1:15" x14ac:dyDescent="0.2">
      <c r="A253" s="127"/>
      <c r="B253" s="10">
        <f>B252+(D252-1)*2048-3072+(D252-2)*EchelleFPAparam!$B$3/EchelleFPAparam!$C$3</f>
        <v>-855.43343000000004</v>
      </c>
    </row>
    <row r="254" spans="1:15" x14ac:dyDescent="0.2">
      <c r="A254" s="127"/>
      <c r="B254" s="10">
        <f>B253*EchelleFPAparam!$C$3*COS(EchelleFPAparam!$AC$3)*$B$6</f>
        <v>-15.547334209521779</v>
      </c>
    </row>
    <row r="255" spans="1:15" x14ac:dyDescent="0.2">
      <c r="A255" s="127"/>
      <c r="B255" s="10">
        <f>ATAN(B254/EchelleFPAparam!$E$3)</f>
        <v>-1.0282266065948193E-2</v>
      </c>
      <c r="C255" s="29">
        <f>EchelleFPAparam!$M$3+$B255</f>
        <v>-6.6254976004281527E-2</v>
      </c>
      <c r="F255" s="10">
        <f>ASIN($E252*$A252/(COS(F252)*2*EchelleFPAparam!$S$3*COS(-$C255/2)))-$C255/2</f>
        <v>1.1699968658995954</v>
      </c>
      <c r="G255" s="29">
        <f>$F255*180/EchelleFPAparam!$O$3</f>
        <v>67.035881469271033</v>
      </c>
      <c r="H255" s="10">
        <v>350</v>
      </c>
      <c r="I255" s="10" t="s">
        <v>362</v>
      </c>
      <c r="J255" s="10">
        <f>A252</f>
        <v>2117.1263399999998</v>
      </c>
      <c r="K255" s="10">
        <f>B252+(D252-1)*2198</f>
        <v>2366.56657</v>
      </c>
      <c r="L255" s="30">
        <f>C252</f>
        <v>1350</v>
      </c>
      <c r="M255" s="10">
        <f>E252</f>
        <v>27</v>
      </c>
      <c r="N255" s="29">
        <f>G255</f>
        <v>67.035881469271033</v>
      </c>
      <c r="O255" s="10">
        <f>H255</f>
        <v>350</v>
      </c>
    </row>
    <row r="256" spans="1:15" x14ac:dyDescent="0.2">
      <c r="A256" s="127">
        <v>2190.8505399999999</v>
      </c>
      <c r="B256" s="10">
        <v>1208.3188</v>
      </c>
      <c r="C256" s="10">
        <v>1067</v>
      </c>
      <c r="D256" s="28">
        <v>1</v>
      </c>
      <c r="E256" s="10">
        <v>26</v>
      </c>
      <c r="F256" s="10">
        <f>(C256-$AE$12)*EchelleFPAparam!$C$3/EchelleFPAparam!$E$3</f>
        <v>-5.5833333333333334E-3</v>
      </c>
    </row>
    <row r="257" spans="1:15" x14ac:dyDescent="0.2">
      <c r="A257" s="127"/>
      <c r="B257" s="10">
        <f>B256+(D256-1)*2048-3072+(D256-2)*EchelleFPAparam!$B$3/EchelleFPAparam!$C$3</f>
        <v>-2008.6812</v>
      </c>
    </row>
    <row r="258" spans="1:15" x14ac:dyDescent="0.2">
      <c r="A258" s="127"/>
      <c r="B258" s="10">
        <f>B257*EchelleFPAparam!$C$3*COS(EchelleFPAparam!$AC$3)*$B$6</f>
        <v>-36.50738542773955</v>
      </c>
    </row>
    <row r="259" spans="1:15" x14ac:dyDescent="0.2">
      <c r="A259" s="127"/>
      <c r="B259" s="10">
        <f>ATAN(B258/EchelleFPAparam!$E$3)</f>
        <v>-2.4140405741245197E-2</v>
      </c>
      <c r="C259" s="29">
        <f>EchelleFPAparam!$M$3+$B259</f>
        <v>-8.0113115679578531E-2</v>
      </c>
      <c r="F259" s="10">
        <f>ASIN($E256*$A256/(COS(F256)*2*EchelleFPAparam!$S$3*COS(-$C259/2)))-$C259/2</f>
        <v>1.1699898240443887</v>
      </c>
      <c r="G259" s="29">
        <f>$F259*180/EchelleFPAparam!$O$3</f>
        <v>67.035478000693715</v>
      </c>
      <c r="H259" s="10">
        <v>350</v>
      </c>
      <c r="I259" s="10" t="str">
        <f>I255</f>
        <v>K</v>
      </c>
      <c r="J259" s="10">
        <f>A256</f>
        <v>2190.8505399999999</v>
      </c>
      <c r="K259" s="10">
        <f>B256+(D256-1)*2198</f>
        <v>1208.3188</v>
      </c>
      <c r="L259" s="30">
        <f>C256</f>
        <v>1067</v>
      </c>
      <c r="M259" s="10">
        <f>E256</f>
        <v>26</v>
      </c>
      <c r="N259" s="29">
        <f>G259</f>
        <v>67.035478000693715</v>
      </c>
      <c r="O259" s="10">
        <f>H259</f>
        <v>350</v>
      </c>
    </row>
    <row r="260" spans="1:15" x14ac:dyDescent="0.2">
      <c r="A260" s="127">
        <v>2477.5359800000001</v>
      </c>
      <c r="B260" s="10">
        <v>1369.1648</v>
      </c>
      <c r="C260" s="10">
        <v>61</v>
      </c>
      <c r="D260" s="28">
        <v>1</v>
      </c>
      <c r="E260" s="10">
        <v>23</v>
      </c>
      <c r="F260" s="10">
        <f>(C260-$AE$12)*EchelleFPAparam!$C$3/EchelleFPAparam!$E$3</f>
        <v>-1.7559523809523806E-2</v>
      </c>
    </row>
    <row r="261" spans="1:15" x14ac:dyDescent="0.2">
      <c r="A261" s="127"/>
      <c r="B261" s="10">
        <f>B260+(D260-1)*2048-3072+(D260-2)*EchelleFPAparam!$B$3/EchelleFPAparam!$C$3</f>
        <v>-1847.8352</v>
      </c>
    </row>
    <row r="262" spans="1:15" x14ac:dyDescent="0.2">
      <c r="A262" s="127"/>
      <c r="B262" s="10">
        <f>B261*EchelleFPAparam!$C$3*COS(EchelleFPAparam!$AC$3)*$B$6</f>
        <v>-33.584041038141933</v>
      </c>
    </row>
    <row r="263" spans="1:15" x14ac:dyDescent="0.2">
      <c r="A263" s="127"/>
      <c r="B263" s="10">
        <f>ATAN(B262/EchelleFPAparam!$E$3)</f>
        <v>-2.2208015665000743E-2</v>
      </c>
      <c r="C263" s="29">
        <f>EchelleFPAparam!$M$3+$B263</f>
        <v>-7.818072560333407E-2</v>
      </c>
      <c r="F263" s="10">
        <f>ASIN($E260*$A260/(COS(F260)*2*EchelleFPAparam!$S$3*COS(-$C263/2)))-$C263/2</f>
        <v>1.1700267196861436</v>
      </c>
      <c r="G263" s="29">
        <f>$F263*180/EchelleFPAparam!$O$3</f>
        <v>67.037591965217459</v>
      </c>
      <c r="H263" s="10">
        <v>350</v>
      </c>
      <c r="I263" s="10" t="str">
        <f>I259</f>
        <v>K</v>
      </c>
      <c r="J263" s="10">
        <f>A260</f>
        <v>2477.5359800000001</v>
      </c>
      <c r="K263" s="10">
        <f>B260+(D260-1)*2198</f>
        <v>1369.1648</v>
      </c>
      <c r="L263" s="30">
        <f>C260</f>
        <v>61</v>
      </c>
      <c r="M263" s="10">
        <f>E260</f>
        <v>23</v>
      </c>
      <c r="N263" s="29">
        <f>G263</f>
        <v>67.037591965217459</v>
      </c>
      <c r="O263" s="10">
        <f>H263</f>
        <v>350</v>
      </c>
    </row>
    <row r="264" spans="1:15" x14ac:dyDescent="0.2">
      <c r="A264" s="127">
        <v>2054.9360700000002</v>
      </c>
      <c r="B264" s="10">
        <v>1119.7157</v>
      </c>
      <c r="C264" s="10">
        <v>1588</v>
      </c>
      <c r="D264" s="28">
        <v>2</v>
      </c>
      <c r="E264" s="10">
        <v>28</v>
      </c>
      <c r="F264" s="10">
        <f>(C264-$AE$12)*EchelleFPAparam!$C$3/EchelleFPAparam!$E$3</f>
        <v>6.19047619047619E-4</v>
      </c>
    </row>
    <row r="265" spans="1:15" x14ac:dyDescent="0.2">
      <c r="A265" s="127"/>
      <c r="B265" s="10">
        <f>B264+(D264-1)*2048-3072+(D264-2)*EchelleFPAparam!$B$3/EchelleFPAparam!$C$3</f>
        <v>95.715699999999742</v>
      </c>
    </row>
    <row r="266" spans="1:15" x14ac:dyDescent="0.2">
      <c r="A266" s="127"/>
      <c r="B266" s="10">
        <f>B265*EchelleFPAparam!$C$3*COS(EchelleFPAparam!$AC$3)*$B$6</f>
        <v>1.7396140071335764</v>
      </c>
    </row>
    <row r="267" spans="1:15" x14ac:dyDescent="0.2">
      <c r="A267" s="127"/>
      <c r="B267" s="10">
        <f>ATAN(B266/EchelleFPAparam!$E$3)</f>
        <v>1.1505378568360831E-3</v>
      </c>
      <c r="C267" s="29">
        <f>EchelleFPAparam!$M$3+$B267</f>
        <v>-5.4822172081497249E-2</v>
      </c>
      <c r="F267" s="10">
        <f>ASIN($E264*$A264/(COS(F264)*2*EchelleFPAparam!$S$3*COS(-$C267/2)))-$C267/2</f>
        <v>1.1782996075920744</v>
      </c>
      <c r="G267" s="29">
        <f>$F267*180/EchelleFPAparam!$O$3</f>
        <v>67.511593519609789</v>
      </c>
      <c r="H267" s="10">
        <v>300</v>
      </c>
      <c r="I267" s="10" t="str">
        <f>I263</f>
        <v>K</v>
      </c>
      <c r="J267" s="10">
        <f>A264</f>
        <v>2054.9360700000002</v>
      </c>
      <c r="K267" s="10">
        <f>B264+(D264-1)*2198</f>
        <v>3317.7156999999997</v>
      </c>
      <c r="L267" s="30">
        <f>C264</f>
        <v>1588</v>
      </c>
      <c r="M267" s="10">
        <f>E264</f>
        <v>28</v>
      </c>
      <c r="N267" s="29">
        <f>G267</f>
        <v>67.511593519609789</v>
      </c>
      <c r="O267" s="10">
        <f>H267</f>
        <v>300</v>
      </c>
    </row>
    <row r="268" spans="1:15" x14ac:dyDescent="0.2">
      <c r="A268" s="127">
        <v>2117.1263399999998</v>
      </c>
      <c r="B268" s="10">
        <v>1083.5843</v>
      </c>
      <c r="C268" s="10">
        <v>1318</v>
      </c>
      <c r="D268" s="28">
        <v>1</v>
      </c>
      <c r="E268" s="10">
        <v>27</v>
      </c>
      <c r="F268" s="10">
        <f>(C268-$AE$12)*EchelleFPAparam!$C$3/EchelleFPAparam!$E$3</f>
        <v>-2.5952380952380949E-3</v>
      </c>
    </row>
    <row r="269" spans="1:15" x14ac:dyDescent="0.2">
      <c r="A269" s="127"/>
      <c r="B269" s="10">
        <f>B268+(D268-1)*2048-3072+(D268-2)*EchelleFPAparam!$B$3/EchelleFPAparam!$C$3</f>
        <v>-2133.4157</v>
      </c>
    </row>
    <row r="270" spans="1:15" x14ac:dyDescent="0.2">
      <c r="A270" s="127"/>
      <c r="B270" s="10">
        <f>B269*EchelleFPAparam!$C$3*COS(EchelleFPAparam!$AC$3)*$B$6</f>
        <v>-38.774410412907109</v>
      </c>
    </row>
    <row r="271" spans="1:15" x14ac:dyDescent="0.2">
      <c r="A271" s="127"/>
      <c r="B271" s="10">
        <f>ATAN(B270/EchelleFPAparam!$E$3)</f>
        <v>-2.5638831960857048E-2</v>
      </c>
      <c r="C271" s="29">
        <f>EchelleFPAparam!$M$3+$B271</f>
        <v>-8.1611541899190371E-2</v>
      </c>
      <c r="F271" s="10">
        <f>ASIN($E268*$A268/(COS(F268)*2*EchelleFPAparam!$S$3*COS(-$C271/2)))-$C271/2</f>
        <v>1.1782904439299642</v>
      </c>
      <c r="G271" s="29">
        <f>$F271*180/EchelleFPAparam!$O$3</f>
        <v>67.511068480453744</v>
      </c>
      <c r="H271" s="10">
        <v>300</v>
      </c>
      <c r="I271" s="10" t="str">
        <f>I267</f>
        <v>K</v>
      </c>
      <c r="J271" s="10">
        <f>A268</f>
        <v>2117.1263399999998</v>
      </c>
      <c r="K271" s="10">
        <f>B268+(D268-1)*2198</f>
        <v>1083.5843</v>
      </c>
      <c r="L271" s="30">
        <f>C268</f>
        <v>1318</v>
      </c>
      <c r="M271" s="10">
        <f>E268</f>
        <v>27</v>
      </c>
      <c r="N271" s="29">
        <f>G271</f>
        <v>67.511068480453744</v>
      </c>
      <c r="O271" s="10">
        <f>H271</f>
        <v>300</v>
      </c>
    </row>
    <row r="272" spans="1:15" x14ac:dyDescent="0.2">
      <c r="A272" s="127">
        <v>2042.9532300000001</v>
      </c>
      <c r="B272" s="10">
        <v>62.957102999999996</v>
      </c>
      <c r="C272" s="10">
        <v>1549</v>
      </c>
      <c r="D272" s="28">
        <v>1</v>
      </c>
      <c r="E272" s="10">
        <v>28</v>
      </c>
      <c r="F272" s="10">
        <f>(C272-$AE$12)*EchelleFPAparam!$C$3/EchelleFPAparam!$E$3</f>
        <v>1.5476190476190475E-4</v>
      </c>
    </row>
    <row r="273" spans="1:35" x14ac:dyDescent="0.2">
      <c r="A273" s="127"/>
      <c r="B273" s="10">
        <f>B272+(D272-1)*2048-3072+(D272-2)*EchelleFPAparam!$B$3/EchelleFPAparam!$C$3</f>
        <v>-3154.0428969999998</v>
      </c>
    </row>
    <row r="274" spans="1:35" x14ac:dyDescent="0.2">
      <c r="A274" s="127"/>
      <c r="B274" s="10">
        <f>B273*EchelleFPAparam!$C$3*COS(EchelleFPAparam!$AC$3)*$B$6</f>
        <v>-57.324108821451219</v>
      </c>
    </row>
    <row r="275" spans="1:35" x14ac:dyDescent="0.2">
      <c r="A275" s="127"/>
      <c r="B275" s="10">
        <f>ATAN(B274/EchelleFPAparam!$E$3)</f>
        <v>-3.7894621038449573E-2</v>
      </c>
      <c r="C275" s="29">
        <f>EchelleFPAparam!$M$3+$B275</f>
        <v>-9.3867330976782903E-2</v>
      </c>
      <c r="F275" s="10">
        <f>ASIN($E272*$A272/(COS(F272)*2*EchelleFPAparam!$S$3*COS(-$C275/2)))-$C275/2</f>
        <v>1.1865209152760532</v>
      </c>
      <c r="G275" s="29">
        <f>$F275*180/EchelleFPAparam!$O$3</f>
        <v>67.982639745021558</v>
      </c>
      <c r="H275" s="10">
        <v>250</v>
      </c>
      <c r="I275" s="10" t="str">
        <f>I271</f>
        <v>K</v>
      </c>
      <c r="J275" s="10">
        <f>A272</f>
        <v>2042.9532300000001</v>
      </c>
      <c r="K275" s="10">
        <f>B272+(D272-1)*2198</f>
        <v>62.957102999999996</v>
      </c>
      <c r="L275" s="30">
        <f>C272</f>
        <v>1549</v>
      </c>
      <c r="M275" s="10">
        <f>E272</f>
        <v>28</v>
      </c>
      <c r="N275" s="29">
        <f>G275</f>
        <v>67.982639745021558</v>
      </c>
      <c r="O275" s="10">
        <f>H275</f>
        <v>250</v>
      </c>
    </row>
    <row r="276" spans="1:35" x14ac:dyDescent="0.2">
      <c r="A276" s="127">
        <v>1443.07365</v>
      </c>
      <c r="B276" s="10">
        <v>1211.4595999999999</v>
      </c>
      <c r="C276" s="10">
        <v>1989</v>
      </c>
      <c r="D276" s="28">
        <v>1</v>
      </c>
      <c r="E276" s="10">
        <v>39</v>
      </c>
      <c r="F276" s="10">
        <f>(C276-$AE$12)*EchelleFPAparam!$C$3/EchelleFPAparam!$E$3</f>
        <v>5.3928571428571428E-3</v>
      </c>
    </row>
    <row r="277" spans="1:35" x14ac:dyDescent="0.2">
      <c r="A277" s="127"/>
      <c r="B277" s="10">
        <f>B276+(D276-1)*2048-3072+(D276-2)*EchelleFPAparam!$B$3/EchelleFPAparam!$C$3</f>
        <v>-2005.5404000000001</v>
      </c>
    </row>
    <row r="278" spans="1:35" x14ac:dyDescent="0.2">
      <c r="A278" s="127"/>
      <c r="B278" s="10">
        <f>B277*EchelleFPAparam!$C$3*COS(EchelleFPAparam!$AC$3)*$B$6</f>
        <v>-36.450302005964382</v>
      </c>
    </row>
    <row r="279" spans="1:35" x14ac:dyDescent="0.2">
      <c r="A279" s="127"/>
      <c r="B279" s="10">
        <f>ATAN(B278/EchelleFPAparam!$E$3)</f>
        <v>-2.4102674118033809E-2</v>
      </c>
      <c r="C279" s="29">
        <f>EchelleFPAparam!$M$3+$B279</f>
        <v>-8.0075384056367133E-2</v>
      </c>
      <c r="F279" s="10">
        <f>ASIN($E276*$A276/(COS(F276)*2*EchelleFPAparam!$S$3*COS(-$C279/2)))-$C279/2</f>
        <v>1.1452292254914014</v>
      </c>
      <c r="G279" s="29">
        <f>$F279*180/EchelleFPAparam!$O$3</f>
        <v>65.616800226347692</v>
      </c>
      <c r="H279" s="10">
        <v>500</v>
      </c>
      <c r="I279" s="10" t="s">
        <v>356</v>
      </c>
      <c r="J279" s="10">
        <f>A276</f>
        <v>1443.07365</v>
      </c>
      <c r="K279" s="10">
        <f>B276+(D276-1)*2198</f>
        <v>1211.4595999999999</v>
      </c>
      <c r="L279" s="30">
        <f>C276</f>
        <v>1989</v>
      </c>
      <c r="M279" s="10">
        <f>E276</f>
        <v>39</v>
      </c>
      <c r="N279" s="29">
        <f>G279</f>
        <v>65.616800226347692</v>
      </c>
      <c r="O279" s="10">
        <f>H279</f>
        <v>500</v>
      </c>
    </row>
    <row r="280" spans="1:35" x14ac:dyDescent="0.2">
      <c r="A280" s="110">
        <v>1521.3688099999999</v>
      </c>
      <c r="B280" s="10">
        <v>1262.3152</v>
      </c>
      <c r="C280" s="10">
        <v>1573</v>
      </c>
      <c r="D280" s="28">
        <v>1</v>
      </c>
      <c r="E280" s="10">
        <v>37</v>
      </c>
      <c r="F280" s="10">
        <f>(C280-$AE$8)*EchelleFPAparam!$C$3/EchelleFPAparam!$E$3</f>
        <v>4.4047619047619041E-4</v>
      </c>
    </row>
    <row r="281" spans="1:35" x14ac:dyDescent="0.2">
      <c r="A281" s="110"/>
      <c r="B281" s="10">
        <f>B280+(D280-1)*2048-3072+(D280-2)*EchelleFPAparam!$B$3/EchelleFPAparam!$C$3</f>
        <v>-1954.6848</v>
      </c>
    </row>
    <row r="282" spans="1:35" x14ac:dyDescent="0.2">
      <c r="A282" s="110"/>
      <c r="B282" s="10">
        <f>B281*EchelleFPAparam!$C$3*COS(EchelleFPAparam!$AC$3)*$B$6</f>
        <v>-35.526011486214927</v>
      </c>
    </row>
    <row r="283" spans="1:35" x14ac:dyDescent="0.2">
      <c r="A283" s="110"/>
      <c r="B283" s="10">
        <f>ATAN(B282/EchelleFPAparam!$E$3)</f>
        <v>-2.3491717002940022E-2</v>
      </c>
      <c r="C283" s="29">
        <f>EchelleFPAparam!$M$3+$B283</f>
        <v>-7.9464426941273356E-2</v>
      </c>
      <c r="F283" s="10">
        <f>ASIN($E280*$A280/(COS(F280)*2*EchelleFPAparam!$S$3*COS(-$C283/2)))-$C283/2</f>
        <v>1.1452518269974146</v>
      </c>
      <c r="G283" s="29">
        <f>$F283*180/EchelleFPAparam!$O$3</f>
        <v>65.618095197233757</v>
      </c>
      <c r="H283" s="10">
        <v>500</v>
      </c>
      <c r="I283" s="10" t="str">
        <f>I279</f>
        <v>H</v>
      </c>
      <c r="J283" s="10">
        <f>A280</f>
        <v>1521.3688099999999</v>
      </c>
      <c r="K283" s="10">
        <f>B280+(D280-1)*2198</f>
        <v>1262.3152</v>
      </c>
      <c r="L283" s="30">
        <f>C280</f>
        <v>1573</v>
      </c>
      <c r="M283" s="10">
        <f>E280</f>
        <v>37</v>
      </c>
      <c r="N283" s="29">
        <f>G283</f>
        <v>65.618095197233757</v>
      </c>
      <c r="O283" s="10">
        <f>H283</f>
        <v>500</v>
      </c>
    </row>
    <row r="284" spans="1:35" x14ac:dyDescent="0.2">
      <c r="A284" s="110">
        <v>1524.37861</v>
      </c>
      <c r="B284" s="10">
        <v>1874.1641</v>
      </c>
      <c r="C284" s="10">
        <v>1572</v>
      </c>
      <c r="D284" s="28">
        <v>1</v>
      </c>
      <c r="E284" s="10">
        <v>37</v>
      </c>
      <c r="F284" s="10">
        <f>(C284-$AE$8)*EchelleFPAparam!$C$3/EchelleFPAparam!$E$3</f>
        <v>4.285714285714285E-4</v>
      </c>
      <c r="AG284" s="29">
        <f>N283</f>
        <v>65.618095197233757</v>
      </c>
      <c r="AH284" s="29">
        <f>O283</f>
        <v>500</v>
      </c>
      <c r="AI284" s="10">
        <f t="shared" ref="AI284:AI323" si="1">AG284+AH284*0.009525</f>
        <v>70.38059519723376</v>
      </c>
    </row>
    <row r="285" spans="1:35" x14ac:dyDescent="0.2">
      <c r="A285" s="110"/>
      <c r="B285" s="10">
        <f>B284+(D284-1)*2048-3072+(D284-2)*EchelleFPAparam!$B$3/EchelleFPAparam!$C$3</f>
        <v>-1342.8359</v>
      </c>
      <c r="AG285" s="29">
        <f>N287</f>
        <v>65.618101352241624</v>
      </c>
      <c r="AH285" s="29">
        <f>O287</f>
        <v>500</v>
      </c>
      <c r="AI285" s="10">
        <f t="shared" si="1"/>
        <v>70.380601352241627</v>
      </c>
    </row>
    <row r="286" spans="1:35" x14ac:dyDescent="0.2">
      <c r="A286" s="110"/>
      <c r="B286" s="10">
        <f>B285*EchelleFPAparam!$C$3*COS(EchelleFPAparam!$AC$3)*$B$6</f>
        <v>-24.405778163058191</v>
      </c>
      <c r="AG286" s="29">
        <f>N291</f>
        <v>65.616487133092406</v>
      </c>
      <c r="AH286" s="29">
        <f>O291</f>
        <v>500</v>
      </c>
      <c r="AI286" s="10">
        <f t="shared" si="1"/>
        <v>70.378987133092409</v>
      </c>
    </row>
    <row r="287" spans="1:35" x14ac:dyDescent="0.2">
      <c r="A287" s="110"/>
      <c r="B287" s="10">
        <f>ATAN(B286/EchelleFPAparam!$E$3)</f>
        <v>-1.6139986043718309E-2</v>
      </c>
      <c r="C287" s="29">
        <f>EchelleFPAparam!$M$3+$B287</f>
        <v>-7.2112695982051639E-2</v>
      </c>
      <c r="F287" s="10">
        <f>ASIN($E284*$A284/(COS(F284)*2*EchelleFPAparam!$S$3*COS(-$C287/2)))-$C287/2</f>
        <v>1.1452519344225689</v>
      </c>
      <c r="G287" s="29">
        <f>$F287*180/EchelleFPAparam!$O$3</f>
        <v>65.618101352241624</v>
      </c>
      <c r="H287" s="10">
        <v>500</v>
      </c>
      <c r="I287" s="10" t="str">
        <f>I283</f>
        <v>H</v>
      </c>
      <c r="J287" s="10">
        <f>A284</f>
        <v>1524.37861</v>
      </c>
      <c r="K287" s="10">
        <f>B284+(D284-1)*2198</f>
        <v>1874.1641</v>
      </c>
      <c r="L287" s="30">
        <f>C284</f>
        <v>1572</v>
      </c>
      <c r="M287" s="10">
        <f>E284</f>
        <v>37</v>
      </c>
      <c r="N287" s="29">
        <f>G287</f>
        <v>65.618101352241624</v>
      </c>
      <c r="O287" s="10">
        <f>H287</f>
        <v>500</v>
      </c>
      <c r="AG287" s="29">
        <f>N295</f>
        <v>65.618444008240388</v>
      </c>
      <c r="AH287" s="29">
        <f>O295</f>
        <v>500</v>
      </c>
      <c r="AI287" s="10">
        <f t="shared" si="1"/>
        <v>70.380944008240391</v>
      </c>
    </row>
    <row r="288" spans="1:35" x14ac:dyDescent="0.2">
      <c r="A288" s="110">
        <v>1440.61608</v>
      </c>
      <c r="B288" s="10">
        <v>692.53227000000004</v>
      </c>
      <c r="C288" s="10">
        <v>1989</v>
      </c>
      <c r="D288" s="28">
        <v>1</v>
      </c>
      <c r="E288" s="10">
        <v>39</v>
      </c>
      <c r="F288" s="10">
        <f>(C288-$AE$8)*EchelleFPAparam!$C$3/EchelleFPAparam!$E$3</f>
        <v>5.3928571428571428E-3</v>
      </c>
      <c r="AG288" s="29">
        <f>N299</f>
        <v>65.619182457780539</v>
      </c>
      <c r="AH288" s="29">
        <f>O299</f>
        <v>500</v>
      </c>
      <c r="AI288" s="10">
        <f t="shared" si="1"/>
        <v>70.381682457780542</v>
      </c>
    </row>
    <row r="289" spans="1:35" x14ac:dyDescent="0.2">
      <c r="A289" s="110"/>
      <c r="B289" s="10">
        <f>B288+(D288-1)*2048-3072+(D288-2)*EchelleFPAparam!$B$3/EchelleFPAparam!$C$3</f>
        <v>-2524.4677299999998</v>
      </c>
      <c r="AG289" s="29">
        <f>N303</f>
        <v>65.61922651832117</v>
      </c>
      <c r="AH289" s="29">
        <f>O303</f>
        <v>500</v>
      </c>
      <c r="AI289" s="10">
        <f t="shared" si="1"/>
        <v>70.381726518321173</v>
      </c>
    </row>
    <row r="290" spans="1:35" x14ac:dyDescent="0.2">
      <c r="A290" s="110"/>
      <c r="B290" s="10">
        <f>B289*EchelleFPAparam!$C$3*COS(EchelleFPAparam!$AC$3)*$B$6</f>
        <v>-45.881704084750098</v>
      </c>
      <c r="AG290" s="29">
        <f>N307</f>
        <v>65.61957402286545</v>
      </c>
      <c r="AH290" s="29">
        <f>O307</f>
        <v>500</v>
      </c>
      <c r="AI290" s="10">
        <f t="shared" si="1"/>
        <v>70.382074022865453</v>
      </c>
    </row>
    <row r="291" spans="1:35" x14ac:dyDescent="0.2">
      <c r="A291" s="110"/>
      <c r="B291" s="10">
        <f>ATAN(B290/EchelleFPAparam!$E$3)</f>
        <v>-3.0335733403233353E-2</v>
      </c>
      <c r="C291" s="29">
        <f>EchelleFPAparam!$M$3+$B291</f>
        <v>-8.6308443341566676E-2</v>
      </c>
      <c r="F291" s="10">
        <f>ASIN($E288*$A288/(COS(F288)*2*EchelleFPAparam!$S$3*COS(-$C291/2)))-$C291/2</f>
        <v>1.1452237609831502</v>
      </c>
      <c r="G291" s="29">
        <f>$F291*180/EchelleFPAparam!$O$3</f>
        <v>65.616487133092406</v>
      </c>
      <c r="H291" s="10">
        <v>500</v>
      </c>
      <c r="I291" s="10" t="str">
        <f>I287</f>
        <v>H</v>
      </c>
      <c r="J291" s="10">
        <f>A288</f>
        <v>1440.61608</v>
      </c>
      <c r="K291" s="10">
        <f>B288+(D288-1)*2198</f>
        <v>692.53227000000004</v>
      </c>
      <c r="L291" s="30">
        <f>C288</f>
        <v>1989</v>
      </c>
      <c r="M291" s="10">
        <f>E288</f>
        <v>39</v>
      </c>
      <c r="N291" s="29">
        <f>G291</f>
        <v>65.616487133092406</v>
      </c>
      <c r="O291" s="10">
        <f>H291</f>
        <v>500</v>
      </c>
      <c r="AG291" s="29">
        <f>N311</f>
        <v>65.619341443502293</v>
      </c>
      <c r="AH291" s="29">
        <f>O311</f>
        <v>500</v>
      </c>
      <c r="AI291" s="10">
        <f t="shared" si="1"/>
        <v>70.381841443502296</v>
      </c>
    </row>
    <row r="292" spans="1:35" x14ac:dyDescent="0.2">
      <c r="A292" s="110">
        <v>1563.97632</v>
      </c>
      <c r="B292" s="10">
        <v>1330.4154000000001</v>
      </c>
      <c r="C292" s="10">
        <v>1347</v>
      </c>
      <c r="D292" s="28">
        <v>1</v>
      </c>
      <c r="E292" s="10">
        <v>36</v>
      </c>
      <c r="F292" s="10">
        <f>(C292-$AE$8)*EchelleFPAparam!$C$3/EchelleFPAparam!$E$3</f>
        <v>-2.2499999999999998E-3</v>
      </c>
      <c r="AG292" s="29">
        <f>N315</f>
        <v>65.617526556961352</v>
      </c>
      <c r="AH292" s="29">
        <f>O315</f>
        <v>500</v>
      </c>
      <c r="AI292" s="10">
        <f t="shared" si="1"/>
        <v>70.380026556961354</v>
      </c>
    </row>
    <row r="293" spans="1:35" x14ac:dyDescent="0.2">
      <c r="A293" s="110"/>
      <c r="B293" s="10">
        <f>B292+(D292-1)*2048-3072+(D292-2)*EchelleFPAparam!$B$3/EchelleFPAparam!$C$3</f>
        <v>-1886.5845999999999</v>
      </c>
      <c r="AG293" s="29">
        <f>N319</f>
        <v>65.619606282719445</v>
      </c>
      <c r="AH293" s="29">
        <f>O319</f>
        <v>500</v>
      </c>
      <c r="AI293" s="10">
        <f t="shared" si="1"/>
        <v>70.382106282719448</v>
      </c>
    </row>
    <row r="294" spans="1:35" x14ac:dyDescent="0.2">
      <c r="A294" s="110"/>
      <c r="B294" s="10">
        <f>B293*EchelleFPAparam!$C$3*COS(EchelleFPAparam!$AC$3)*$B$6</f>
        <v>-34.288303755836338</v>
      </c>
      <c r="AG294" s="29">
        <f>N323</f>
        <v>65.620372203014597</v>
      </c>
      <c r="AH294" s="29">
        <f>O323</f>
        <v>500</v>
      </c>
      <c r="AI294" s="10">
        <f t="shared" si="1"/>
        <v>70.3828722030146</v>
      </c>
    </row>
    <row r="295" spans="1:35" x14ac:dyDescent="0.2">
      <c r="A295" s="110"/>
      <c r="B295" s="10">
        <f>ATAN(B294/EchelleFPAparam!$E$3)</f>
        <v>-2.2673563353830323E-2</v>
      </c>
      <c r="C295" s="29">
        <f>EchelleFPAparam!$M$3+$B295</f>
        <v>-7.8646273292163657E-2</v>
      </c>
      <c r="F295" s="10">
        <f>ASIN($E292*$A292/(COS(F292)*2*EchelleFPAparam!$S$3*COS(-$C295/2)))-$C295/2</f>
        <v>1.1452579148980373</v>
      </c>
      <c r="G295" s="29">
        <f>$F295*180/EchelleFPAparam!$O$3</f>
        <v>65.618444008240388</v>
      </c>
      <c r="H295" s="10">
        <v>500</v>
      </c>
      <c r="I295" s="10" t="str">
        <f>I291</f>
        <v>H</v>
      </c>
      <c r="J295" s="10">
        <f>A292</f>
        <v>1563.97632</v>
      </c>
      <c r="K295" s="10">
        <f>B292+(D292-1)*2198</f>
        <v>1330.4154000000001</v>
      </c>
      <c r="L295" s="30">
        <f>C292</f>
        <v>1347</v>
      </c>
      <c r="M295" s="10">
        <f>E292</f>
        <v>36</v>
      </c>
      <c r="N295" s="29">
        <f>G295</f>
        <v>65.618444008240388</v>
      </c>
      <c r="O295" s="10">
        <f>H295</f>
        <v>500</v>
      </c>
      <c r="AG295" s="29">
        <f>N327</f>
        <v>65.62010419408746</v>
      </c>
      <c r="AH295" s="29">
        <f>O327</f>
        <v>500</v>
      </c>
      <c r="AI295" s="10">
        <f t="shared" si="1"/>
        <v>70.382604194087463</v>
      </c>
    </row>
    <row r="296" spans="1:35" x14ac:dyDescent="0.2">
      <c r="A296" s="110">
        <v>1657.7574400000001</v>
      </c>
      <c r="B296" s="10">
        <v>1670.3742999999999</v>
      </c>
      <c r="C296" s="10">
        <v>853</v>
      </c>
      <c r="D296" s="28">
        <v>1</v>
      </c>
      <c r="E296" s="10">
        <v>34</v>
      </c>
      <c r="F296" s="10">
        <f>(C296-$AE$8)*EchelleFPAparam!$C$3/EchelleFPAparam!$E$3</f>
        <v>-8.1309523809523793E-3</v>
      </c>
      <c r="AG296" s="29">
        <f>N331</f>
        <v>65.62000931009365</v>
      </c>
      <c r="AH296" s="29">
        <f>O331</f>
        <v>500</v>
      </c>
      <c r="AI296" s="10">
        <f t="shared" si="1"/>
        <v>70.382509310093653</v>
      </c>
    </row>
    <row r="297" spans="1:35" x14ac:dyDescent="0.2">
      <c r="A297" s="110"/>
      <c r="B297" s="10">
        <f>B296+(D296-1)*2048-3072+(D296-2)*EchelleFPAparam!$B$3/EchelleFPAparam!$C$3</f>
        <v>-1546.6257000000001</v>
      </c>
      <c r="AG297" s="29">
        <f>N335</f>
        <v>65.620419656406398</v>
      </c>
      <c r="AH297" s="29">
        <f>O335</f>
        <v>500</v>
      </c>
      <c r="AI297" s="10">
        <f t="shared" si="1"/>
        <v>70.382919656406401</v>
      </c>
    </row>
    <row r="298" spans="1:35" x14ac:dyDescent="0.2">
      <c r="A298" s="110"/>
      <c r="B298" s="10">
        <f>B297*EchelleFPAparam!$C$3*COS(EchelleFPAparam!$AC$3)*$B$6</f>
        <v>-28.109617664738174</v>
      </c>
      <c r="AG298" s="29">
        <f>N339</f>
        <v>65.620944189892327</v>
      </c>
      <c r="AH298" s="29">
        <f>O339</f>
        <v>500</v>
      </c>
      <c r="AI298" s="10">
        <f t="shared" si="1"/>
        <v>70.38344418989233</v>
      </c>
    </row>
    <row r="299" spans="1:35" x14ac:dyDescent="0.2">
      <c r="A299" s="110"/>
      <c r="B299" s="10">
        <f>ATAN(B298/EchelleFPAparam!$E$3)</f>
        <v>-1.8588875572356972E-2</v>
      </c>
      <c r="C299" s="29">
        <f>EchelleFPAparam!$M$3+$B299</f>
        <v>-7.4561585510690309E-2</v>
      </c>
      <c r="F299" s="10">
        <f>ASIN($E296*$A296/(COS(F296)*2*EchelleFPAparam!$S$3*COS(-$C299/2)))-$C299/2</f>
        <v>1.1452708032740633</v>
      </c>
      <c r="G299" s="29">
        <f>$F299*180/EchelleFPAparam!$O$3</f>
        <v>65.619182457780539</v>
      </c>
      <c r="H299" s="10">
        <v>500</v>
      </c>
      <c r="I299" s="10" t="str">
        <f>I295</f>
        <v>H</v>
      </c>
      <c r="J299" s="10">
        <f>A296</f>
        <v>1657.7574400000001</v>
      </c>
      <c r="K299" s="10">
        <f>B296+(D296-1)*2198</f>
        <v>1670.3742999999999</v>
      </c>
      <c r="L299" s="30">
        <f>C296</f>
        <v>853</v>
      </c>
      <c r="M299" s="10">
        <f>E296</f>
        <v>34</v>
      </c>
      <c r="N299" s="29">
        <f>G299</f>
        <v>65.619182457780539</v>
      </c>
      <c r="O299" s="10">
        <f>H299</f>
        <v>500</v>
      </c>
      <c r="AG299" s="29">
        <f>N343</f>
        <v>65.62063795989107</v>
      </c>
      <c r="AH299" s="29">
        <f>O343</f>
        <v>500</v>
      </c>
      <c r="AI299" s="10">
        <f t="shared" si="1"/>
        <v>70.383137959891073</v>
      </c>
    </row>
    <row r="300" spans="1:35" x14ac:dyDescent="0.2">
      <c r="A300" s="110">
        <v>1605.57952</v>
      </c>
      <c r="B300" s="10">
        <v>745.43257000000006</v>
      </c>
      <c r="C300" s="10">
        <v>1110</v>
      </c>
      <c r="D300" s="28">
        <v>1</v>
      </c>
      <c r="E300" s="10">
        <v>35</v>
      </c>
      <c r="F300" s="10">
        <f>(C300-$AE$8)*EchelleFPAparam!$C$3/EchelleFPAparam!$E$3</f>
        <v>-5.0714285714285713E-3</v>
      </c>
      <c r="AG300" s="29">
        <f>N347</f>
        <v>65.62030771864876</v>
      </c>
      <c r="AH300" s="29">
        <f>O347</f>
        <v>500</v>
      </c>
      <c r="AI300" s="10">
        <f t="shared" si="1"/>
        <v>70.382807718648763</v>
      </c>
    </row>
    <row r="301" spans="1:35" x14ac:dyDescent="0.2">
      <c r="A301" s="110"/>
      <c r="B301" s="10">
        <f>B300+(D300-1)*2048-3072+(D300-2)*EchelleFPAparam!$B$3/EchelleFPAparam!$C$3</f>
        <v>-2471.5674300000001</v>
      </c>
      <c r="AG301" s="29">
        <f>N351</f>
        <v>65.619908497889</v>
      </c>
      <c r="AH301" s="29">
        <f>O351</f>
        <v>500</v>
      </c>
      <c r="AI301" s="10">
        <f t="shared" si="1"/>
        <v>70.382408497889003</v>
      </c>
    </row>
    <row r="302" spans="1:35" x14ac:dyDescent="0.2">
      <c r="A302" s="110"/>
      <c r="B302" s="10">
        <f>B301*EchelleFPAparam!$C$3*COS(EchelleFPAparam!$AC$3)*$B$6</f>
        <v>-44.920251544972729</v>
      </c>
      <c r="AG302" s="29">
        <f>N355</f>
        <v>65.619431161842286</v>
      </c>
      <c r="AH302" s="29">
        <f>O355</f>
        <v>500</v>
      </c>
      <c r="AI302" s="10">
        <f t="shared" si="1"/>
        <v>70.381931161842289</v>
      </c>
    </row>
    <row r="303" spans="1:35" x14ac:dyDescent="0.2">
      <c r="A303" s="110"/>
      <c r="B303" s="10">
        <f>ATAN(B302/EchelleFPAparam!$E$3)</f>
        <v>-2.9700424926359964E-2</v>
      </c>
      <c r="C303" s="29">
        <f>EchelleFPAparam!$M$3+$B303</f>
        <v>-8.5673134864693301E-2</v>
      </c>
      <c r="F303" s="10">
        <f>ASIN($E300*$A300/(COS(F300)*2*EchelleFPAparam!$S$3*COS(-$C303/2)))-$C303/2</f>
        <v>1.1452715722755791</v>
      </c>
      <c r="G303" s="29">
        <f>$F303*180/EchelleFPAparam!$O$3</f>
        <v>65.61922651832117</v>
      </c>
      <c r="H303" s="10">
        <v>500</v>
      </c>
      <c r="I303" s="10" t="s">
        <v>356</v>
      </c>
      <c r="J303" s="10">
        <f>A300</f>
        <v>1605.57952</v>
      </c>
      <c r="K303" s="10">
        <f>B300+(D300-1)*2198</f>
        <v>745.43257000000006</v>
      </c>
      <c r="L303" s="30">
        <f>C300</f>
        <v>1110</v>
      </c>
      <c r="M303" s="10">
        <f>E300</f>
        <v>35</v>
      </c>
      <c r="N303" s="29">
        <f>G303</f>
        <v>65.61922651832117</v>
      </c>
      <c r="O303" s="10">
        <f>H303</f>
        <v>500</v>
      </c>
      <c r="AG303" s="29">
        <f>N359</f>
        <v>65.617516385478879</v>
      </c>
      <c r="AH303" s="29">
        <f>O359</f>
        <v>500</v>
      </c>
      <c r="AI303" s="10">
        <f t="shared" si="1"/>
        <v>70.380016385478882</v>
      </c>
    </row>
    <row r="304" spans="1:35" x14ac:dyDescent="0.2">
      <c r="A304" s="110">
        <v>1707.4674500000001</v>
      </c>
      <c r="B304" s="10">
        <v>1583.692</v>
      </c>
      <c r="C304" s="10">
        <v>583</v>
      </c>
      <c r="D304" s="28">
        <v>1</v>
      </c>
      <c r="E304" s="10">
        <v>33</v>
      </c>
      <c r="F304" s="10">
        <f>(C304-$AE$8)*EchelleFPAparam!$C$3/EchelleFPAparam!$E$3</f>
        <v>-1.1345238095238096E-2</v>
      </c>
      <c r="AG304" s="29">
        <f>N363</f>
        <v>65.619015762114159</v>
      </c>
      <c r="AH304" s="29">
        <f>O363</f>
        <v>500</v>
      </c>
      <c r="AI304" s="10">
        <f t="shared" si="1"/>
        <v>70.381515762114162</v>
      </c>
    </row>
    <row r="305" spans="1:35" x14ac:dyDescent="0.2">
      <c r="A305" s="110"/>
      <c r="B305" s="10">
        <f>B304+(D304-1)*2048-3072+(D304-2)*EchelleFPAparam!$B$3/EchelleFPAparam!$C$3</f>
        <v>-1633.308</v>
      </c>
      <c r="AG305" s="29">
        <f>N367</f>
        <v>65.139245917744063</v>
      </c>
      <c r="AH305" s="29">
        <f>O367</f>
        <v>550</v>
      </c>
      <c r="AI305" s="10">
        <f t="shared" si="1"/>
        <v>70.377995917744059</v>
      </c>
    </row>
    <row r="306" spans="1:35" x14ac:dyDescent="0.2">
      <c r="A306" s="110"/>
      <c r="B306" s="10">
        <f>B305*EchelleFPAparam!$C$3*COS(EchelleFPAparam!$AC$3)*$B$6</f>
        <v>-29.685051404976768</v>
      </c>
      <c r="AG306" s="29">
        <f>N371</f>
        <v>65.141807398074107</v>
      </c>
      <c r="AH306" s="29">
        <f>O371</f>
        <v>550</v>
      </c>
      <c r="AI306" s="10">
        <f t="shared" si="1"/>
        <v>70.380557398074103</v>
      </c>
    </row>
    <row r="307" spans="1:35" x14ac:dyDescent="0.2">
      <c r="A307" s="110"/>
      <c r="B307" s="10">
        <f>ATAN(B306/EchelleFPAparam!$E$3)</f>
        <v>-1.9630448556566798E-2</v>
      </c>
      <c r="C307" s="29">
        <f>EchelleFPAparam!$M$3+$B307</f>
        <v>-7.5603158494900125E-2</v>
      </c>
      <c r="F307" s="10">
        <f>ASIN($E304*$A304/(COS(F304)*2*EchelleFPAparam!$S$3*COS(-$C307/2)))-$C307/2</f>
        <v>1.1452776373741318</v>
      </c>
      <c r="G307" s="29">
        <f>$F307*180/EchelleFPAparam!$O$3</f>
        <v>65.61957402286545</v>
      </c>
      <c r="H307" s="10">
        <v>500</v>
      </c>
      <c r="I307" s="10" t="str">
        <f>I303</f>
        <v>H</v>
      </c>
      <c r="J307" s="10">
        <f>A304</f>
        <v>1707.4674500000001</v>
      </c>
      <c r="K307" s="10">
        <f>B304+(D304-1)*2198</f>
        <v>1583.692</v>
      </c>
      <c r="L307" s="30">
        <f>C304</f>
        <v>583</v>
      </c>
      <c r="M307" s="10">
        <f>E304</f>
        <v>33</v>
      </c>
      <c r="N307" s="29">
        <f>G307</f>
        <v>65.61957402286545</v>
      </c>
      <c r="O307" s="10">
        <f>H307</f>
        <v>500</v>
      </c>
      <c r="AG307" s="29">
        <f>N375</f>
        <v>65.141172028847578</v>
      </c>
      <c r="AH307" s="29">
        <f>O375</f>
        <v>550</v>
      </c>
      <c r="AI307" s="10">
        <f t="shared" si="1"/>
        <v>70.379922028847574</v>
      </c>
    </row>
    <row r="308" spans="1:35" x14ac:dyDescent="0.2">
      <c r="A308" s="110">
        <v>1762.16579</v>
      </c>
      <c r="B308" s="10">
        <v>1834.7373</v>
      </c>
      <c r="C308" s="10">
        <v>292</v>
      </c>
      <c r="D308" s="28">
        <v>1</v>
      </c>
      <c r="E308" s="10">
        <v>32</v>
      </c>
      <c r="F308" s="10">
        <f>(C308-$AE$8)*EchelleFPAparam!$C$3/EchelleFPAparam!$E$3</f>
        <v>-1.4809523809523809E-2</v>
      </c>
      <c r="AG308" s="29">
        <f>N379</f>
        <v>65.142450297101021</v>
      </c>
      <c r="AH308" s="29">
        <f>O379</f>
        <v>550</v>
      </c>
      <c r="AI308" s="10">
        <f t="shared" si="1"/>
        <v>70.381200297101017</v>
      </c>
    </row>
    <row r="309" spans="1:35" x14ac:dyDescent="0.2">
      <c r="A309" s="110"/>
      <c r="B309" s="10">
        <f>B308+(D308-1)*2048-3072+(D308-2)*EchelleFPAparam!$B$3/EchelleFPAparam!$C$3</f>
        <v>-1382.2627</v>
      </c>
      <c r="AG309" s="29">
        <f>N383</f>
        <v>65.138634583517273</v>
      </c>
      <c r="AH309" s="29">
        <f>O383</f>
        <v>550</v>
      </c>
      <c r="AI309" s="10">
        <f t="shared" si="1"/>
        <v>70.377384583517269</v>
      </c>
    </row>
    <row r="310" spans="1:35" x14ac:dyDescent="0.2">
      <c r="A310" s="110"/>
      <c r="B310" s="10">
        <f>B309*EchelleFPAparam!$C$3*COS(EchelleFPAparam!$AC$3)*$B$6</f>
        <v>-25.122352492415381</v>
      </c>
      <c r="AG310" s="29">
        <f>N387</f>
        <v>64.667343797624454</v>
      </c>
      <c r="AH310" s="29">
        <f>O387</f>
        <v>600</v>
      </c>
      <c r="AI310" s="10">
        <f t="shared" si="1"/>
        <v>70.382343797624458</v>
      </c>
    </row>
    <row r="311" spans="1:35" x14ac:dyDescent="0.2">
      <c r="A311" s="110"/>
      <c r="B311" s="10">
        <f>ATAN(B310/EchelleFPAparam!$E$3)</f>
        <v>-1.661378375945937E-2</v>
      </c>
      <c r="C311" s="29">
        <f>EchelleFPAparam!$M$3+$B311</f>
        <v>-7.2586493697792701E-2</v>
      </c>
      <c r="F311" s="10">
        <f>ASIN($E308*$A308/(COS(F308)*2*EchelleFPAparam!$S$3*COS(-$C311/2)))-$C311/2</f>
        <v>1.1452735780984127</v>
      </c>
      <c r="G311" s="29">
        <f>$F311*180/EchelleFPAparam!$O$3</f>
        <v>65.619341443502293</v>
      </c>
      <c r="H311" s="10">
        <v>500</v>
      </c>
      <c r="I311" s="10" t="str">
        <f>I307</f>
        <v>H</v>
      </c>
      <c r="J311" s="10">
        <f>A308</f>
        <v>1762.16579</v>
      </c>
      <c r="K311" s="10">
        <f>B308+(D308-1)*2198</f>
        <v>1834.7373</v>
      </c>
      <c r="L311" s="30">
        <f>C308</f>
        <v>292</v>
      </c>
      <c r="M311" s="10">
        <f>E308</f>
        <v>32</v>
      </c>
      <c r="N311" s="29">
        <f>G311</f>
        <v>65.619341443502293</v>
      </c>
      <c r="O311" s="10">
        <f>H311</f>
        <v>500</v>
      </c>
      <c r="AG311" s="29">
        <f>N391</f>
        <v>64.666351976006794</v>
      </c>
      <c r="AH311" s="29">
        <f>O391</f>
        <v>600</v>
      </c>
      <c r="AI311" s="10">
        <f t="shared" si="1"/>
        <v>70.381351976006798</v>
      </c>
    </row>
    <row r="312" spans="1:35" x14ac:dyDescent="0.2">
      <c r="A312" s="110">
        <v>1476.9505899999999</v>
      </c>
      <c r="B312" s="10">
        <v>364.68027999999998</v>
      </c>
      <c r="C312" s="10">
        <v>1787</v>
      </c>
      <c r="D312" s="28">
        <v>1</v>
      </c>
      <c r="E312" s="10">
        <v>38</v>
      </c>
      <c r="F312" s="10">
        <f>(C312-$AE$8)*EchelleFPAparam!$C$3/EchelleFPAparam!$E$3</f>
        <v>2.988095238095238E-3</v>
      </c>
      <c r="AG312" s="29">
        <f>N395</f>
        <v>64.189185725123579</v>
      </c>
      <c r="AH312" s="29">
        <f>O395</f>
        <v>650</v>
      </c>
      <c r="AI312" s="10">
        <f t="shared" si="1"/>
        <v>70.380435725123576</v>
      </c>
    </row>
    <row r="313" spans="1:35" x14ac:dyDescent="0.2">
      <c r="A313" s="110"/>
      <c r="B313" s="10">
        <f>B312+(D312-1)*2048-3072+(D312-2)*EchelleFPAparam!$B$3/EchelleFPAparam!$C$3</f>
        <v>-2852.31972</v>
      </c>
      <c r="AG313" s="29">
        <f>N399</f>
        <v>64.18929173271961</v>
      </c>
      <c r="AH313" s="29">
        <f>O399</f>
        <v>650</v>
      </c>
      <c r="AI313" s="10">
        <f t="shared" si="1"/>
        <v>70.380541732719607</v>
      </c>
    </row>
    <row r="314" spans="1:35" x14ac:dyDescent="0.2">
      <c r="A314" s="110"/>
      <c r="B314" s="10">
        <f>B313*EchelleFPAparam!$C$3*COS(EchelleFPAparam!$AC$3)*$B$6</f>
        <v>-51.840349469682963</v>
      </c>
      <c r="AG314" s="29">
        <f>N403</f>
        <v>64.185551888983255</v>
      </c>
      <c r="AH314" s="29">
        <f>O403</f>
        <v>650</v>
      </c>
      <c r="AI314" s="10">
        <f t="shared" si="1"/>
        <v>70.376801888983252</v>
      </c>
    </row>
    <row r="315" spans="1:35" x14ac:dyDescent="0.2">
      <c r="A315" s="110"/>
      <c r="B315" s="10">
        <f>ATAN(B314/EchelleFPAparam!$E$3)</f>
        <v>-3.4272520210162749E-2</v>
      </c>
      <c r="C315" s="29">
        <f>EchelleFPAparam!$M$3+$B315</f>
        <v>-9.0245230148496086E-2</v>
      </c>
      <c r="F315" s="10">
        <f>ASIN($E312*$A312/(COS(F312)*2*EchelleFPAparam!$S$3*COS(-$C315/2)))-$C315/2</f>
        <v>1.1452419023522551</v>
      </c>
      <c r="G315" s="29">
        <f>$F315*180/EchelleFPAparam!$O$3</f>
        <v>65.617526556961352</v>
      </c>
      <c r="H315" s="10">
        <v>500</v>
      </c>
      <c r="I315" s="10" t="str">
        <f>I311</f>
        <v>H</v>
      </c>
      <c r="J315" s="10">
        <f>A312</f>
        <v>1476.9505899999999</v>
      </c>
      <c r="K315" s="10">
        <f>B312+(D312-1)*2198</f>
        <v>364.68027999999998</v>
      </c>
      <c r="L315" s="30">
        <f>C312</f>
        <v>1787</v>
      </c>
      <c r="M315" s="10">
        <f>E312</f>
        <v>38</v>
      </c>
      <c r="N315" s="29">
        <f>G315</f>
        <v>65.617526556961352</v>
      </c>
      <c r="O315" s="10">
        <f>H315</f>
        <v>500</v>
      </c>
      <c r="AG315" s="29">
        <f>N407</f>
        <v>66.092008819903839</v>
      </c>
      <c r="AH315" s="29">
        <f>O407</f>
        <v>450</v>
      </c>
      <c r="AI315" s="10">
        <f t="shared" si="1"/>
        <v>70.378258819903834</v>
      </c>
    </row>
    <row r="316" spans="1:35" x14ac:dyDescent="0.2">
      <c r="A316" s="110">
        <v>1452.1804999999999</v>
      </c>
      <c r="B316" s="10">
        <v>989.25217999999995</v>
      </c>
      <c r="C316" s="10">
        <v>1988</v>
      </c>
      <c r="D316" s="28">
        <v>2</v>
      </c>
      <c r="E316" s="10">
        <v>39</v>
      </c>
      <c r="F316" s="10">
        <f>(C316-$AE$8)*EchelleFPAparam!$C$3/EchelleFPAparam!$E$3</f>
        <v>5.3809523809523804E-3</v>
      </c>
      <c r="AG316" s="29">
        <f>N411</f>
        <v>66.094453939534802</v>
      </c>
      <c r="AH316" s="29">
        <f>O411</f>
        <v>450</v>
      </c>
      <c r="AI316" s="10">
        <f t="shared" si="1"/>
        <v>70.380703939534797</v>
      </c>
    </row>
    <row r="317" spans="1:35" x14ac:dyDescent="0.2">
      <c r="A317" s="110"/>
      <c r="B317" s="10">
        <f>B316+(D316-1)*2048-3072+(D316-2)*EchelleFPAparam!$B$3/EchelleFPAparam!$C$3</f>
        <v>-34.747820000000047</v>
      </c>
      <c r="AG317" s="29">
        <f>N415</f>
        <v>66.093861584090433</v>
      </c>
      <c r="AH317" s="29">
        <f>O415</f>
        <v>450</v>
      </c>
      <c r="AI317" s="10">
        <f t="shared" si="1"/>
        <v>70.380111584090429</v>
      </c>
    </row>
    <row r="318" spans="1:35" x14ac:dyDescent="0.2">
      <c r="A318" s="110"/>
      <c r="B318" s="10">
        <f>B317*EchelleFPAparam!$C$3*COS(EchelleFPAparam!$AC$3)*$B$6</f>
        <v>-0.63153478885236669</v>
      </c>
      <c r="AG318" s="29">
        <f>N419</f>
        <v>66.093845348032545</v>
      </c>
      <c r="AH318" s="29">
        <f>O419</f>
        <v>450</v>
      </c>
      <c r="AI318" s="10">
        <f t="shared" si="1"/>
        <v>70.38009534803254</v>
      </c>
    </row>
    <row r="319" spans="1:35" x14ac:dyDescent="0.2">
      <c r="A319" s="110"/>
      <c r="B319" s="10">
        <f>ATAN(B318/EchelleFPAparam!$E$3)</f>
        <v>-4.1768171436966345E-4</v>
      </c>
      <c r="C319" s="29">
        <f>EchelleFPAparam!$M$3+$B319</f>
        <v>-5.6390391652702994E-2</v>
      </c>
      <c r="F319" s="10">
        <f>ASIN($E316*$A316/(COS(F316)*2*EchelleFPAparam!$S$3*COS(-$C319/2)))-$C319/2</f>
        <v>1.1452782004148085</v>
      </c>
      <c r="G319" s="29">
        <f>$F319*180/EchelleFPAparam!$O$3</f>
        <v>65.619606282719445</v>
      </c>
      <c r="H319" s="10">
        <v>500</v>
      </c>
      <c r="I319" s="10" t="str">
        <f>I315</f>
        <v>H</v>
      </c>
      <c r="J319" s="10">
        <f>A316</f>
        <v>1452.1804999999999</v>
      </c>
      <c r="K319" s="10">
        <f>B316+(D316-1)*2198</f>
        <v>3187.25218</v>
      </c>
      <c r="L319" s="30">
        <f>C316</f>
        <v>1988</v>
      </c>
      <c r="M319" s="10">
        <f>E316</f>
        <v>39</v>
      </c>
      <c r="N319" s="29">
        <f>G319</f>
        <v>65.619606282719445</v>
      </c>
      <c r="O319" s="10">
        <f>H319</f>
        <v>500</v>
      </c>
      <c r="AG319" s="29">
        <f>N423</f>
        <v>66.569131536734105</v>
      </c>
      <c r="AH319" s="29">
        <f>O423</f>
        <v>400</v>
      </c>
      <c r="AI319" s="10">
        <f t="shared" si="1"/>
        <v>70.379131536734107</v>
      </c>
    </row>
    <row r="320" spans="1:35" x14ac:dyDescent="0.2">
      <c r="A320" s="110">
        <v>1533.91572</v>
      </c>
      <c r="B320" s="10">
        <v>1670.3874000000001</v>
      </c>
      <c r="C320" s="10">
        <v>1570</v>
      </c>
      <c r="D320" s="28">
        <v>2</v>
      </c>
      <c r="E320" s="10">
        <v>37</v>
      </c>
      <c r="F320" s="10">
        <f>(C320-$AE$8)*EchelleFPAparam!$C$3/EchelleFPAparam!$E$3</f>
        <v>4.0476190476190473E-4</v>
      </c>
      <c r="AG320" s="29">
        <f>N427</f>
        <v>66.571205760956715</v>
      </c>
      <c r="AH320" s="29">
        <f>O427</f>
        <v>400</v>
      </c>
      <c r="AI320" s="10">
        <f t="shared" si="1"/>
        <v>70.381205760956718</v>
      </c>
    </row>
    <row r="321" spans="1:35" x14ac:dyDescent="0.2">
      <c r="A321" s="110"/>
      <c r="B321" s="10">
        <f>B320+(D320-1)*2048-3072+(D320-2)*EchelleFPAparam!$B$3/EchelleFPAparam!$C$3</f>
        <v>646.38740000000007</v>
      </c>
      <c r="AG321" s="29">
        <f>N431</f>
        <v>66.570680206607236</v>
      </c>
      <c r="AH321" s="29">
        <f>O431</f>
        <v>400</v>
      </c>
      <c r="AI321" s="10">
        <f t="shared" si="1"/>
        <v>70.380680206607238</v>
      </c>
    </row>
    <row r="322" spans="1:35" x14ac:dyDescent="0.2">
      <c r="A322" s="110"/>
      <c r="B322" s="10">
        <f>B321*EchelleFPAparam!$C$3*COS(EchelleFPAparam!$AC$3)*$B$6</f>
        <v>11.747963762210976</v>
      </c>
      <c r="AG322" s="29">
        <f>N435</f>
        <v>67.043500733512488</v>
      </c>
      <c r="AH322" s="29">
        <f>O435</f>
        <v>350</v>
      </c>
      <c r="AI322" s="10">
        <f t="shared" si="1"/>
        <v>70.377250733512483</v>
      </c>
    </row>
    <row r="323" spans="1:35" x14ac:dyDescent="0.2">
      <c r="A323" s="110"/>
      <c r="B323" s="10">
        <f>ATAN(B322/EchelleFPAparam!$E$3)</f>
        <v>7.7696609539315174E-3</v>
      </c>
      <c r="C323" s="29">
        <f>EchelleFPAparam!$M$3+$B323</f>
        <v>-4.8203048984401815E-2</v>
      </c>
      <c r="F323" s="10">
        <f>ASIN($E320*$A320/(COS(F320)*2*EchelleFPAparam!$S$3*COS(-$C323/2)))-$C323/2</f>
        <v>1.1452915682459643</v>
      </c>
      <c r="G323" s="29">
        <f>$F323*180/EchelleFPAparam!$O$3</f>
        <v>65.620372203014597</v>
      </c>
      <c r="H323" s="10">
        <v>500</v>
      </c>
      <c r="I323" s="10" t="str">
        <f>I319</f>
        <v>H</v>
      </c>
      <c r="J323" s="10">
        <f>A320</f>
        <v>1533.91572</v>
      </c>
      <c r="K323" s="10">
        <f>B320+(D320-1)*2198</f>
        <v>3868.3874000000001</v>
      </c>
      <c r="L323" s="30">
        <f>C320</f>
        <v>1570</v>
      </c>
      <c r="M323" s="10">
        <f>E320</f>
        <v>37</v>
      </c>
      <c r="N323" s="29">
        <f>G323</f>
        <v>65.620372203014597</v>
      </c>
      <c r="O323" s="10">
        <f>H323</f>
        <v>500</v>
      </c>
      <c r="AG323" s="29">
        <f>N439</f>
        <v>67.043921062847176</v>
      </c>
      <c r="AH323" s="29">
        <f>O439</f>
        <v>350</v>
      </c>
      <c r="AI323" s="10">
        <f t="shared" si="1"/>
        <v>70.37767106284717</v>
      </c>
    </row>
    <row r="324" spans="1:35" x14ac:dyDescent="0.2">
      <c r="A324" s="110">
        <v>1577.6153899999999</v>
      </c>
      <c r="B324" s="10">
        <v>1899.8431</v>
      </c>
      <c r="C324" s="10">
        <v>1342</v>
      </c>
      <c r="D324" s="28">
        <v>2</v>
      </c>
      <c r="E324" s="10">
        <v>36</v>
      </c>
      <c r="F324" s="10">
        <f>(C324-$AE$8)*EchelleFPAparam!$C$3/EchelleFPAparam!$E$3</f>
        <v>-2.3095238095238091E-3</v>
      </c>
    </row>
    <row r="325" spans="1:35" x14ac:dyDescent="0.2">
      <c r="A325" s="110"/>
      <c r="B325" s="10">
        <f>B324+(D324-1)*2048-3072+(D324-2)*EchelleFPAparam!$B$3/EchelleFPAparam!$C$3</f>
        <v>875.84310000000005</v>
      </c>
      <c r="AG325" s="10">
        <f>INDEX(LINEST(AG284:AG323,AH284:AH323),2)</f>
        <v>70.379359177254031</v>
      </c>
      <c r="AH325" s="10">
        <f>INDEX(LINEST(AG284:AG323,AH284:AH323),1)</f>
        <v>-9.5222124746210425E-3</v>
      </c>
      <c r="AI325" s="10">
        <f>GEOMEAN(AI297:AI323)</f>
        <v>70.380437962887314</v>
      </c>
    </row>
    <row r="326" spans="1:35" x14ac:dyDescent="0.2">
      <c r="A326" s="110"/>
      <c r="B326" s="10">
        <f>B325*EchelleFPAparam!$C$3*COS(EchelleFPAparam!$AC$3)*$B$6</f>
        <v>15.918275944398857</v>
      </c>
      <c r="AG326" s="29"/>
      <c r="AH326" s="29"/>
    </row>
    <row r="327" spans="1:35" x14ac:dyDescent="0.2">
      <c r="A327" s="110"/>
      <c r="B327" s="10">
        <f>ATAN(B326/EchelleFPAparam!$E$3)</f>
        <v>1.052757134071544E-2</v>
      </c>
      <c r="C327" s="29">
        <f>EchelleFPAparam!$M$3+$B327</f>
        <v>-4.5445138597617889E-2</v>
      </c>
      <c r="F327" s="10">
        <f>ASIN($E324*$A324/(COS(F324)*2*EchelleFPAparam!$S$3*COS(-$C327/2)))-$C327/2</f>
        <v>1.1452868906076918</v>
      </c>
      <c r="G327" s="29">
        <f>$F327*180/EchelleFPAparam!$O$3</f>
        <v>65.62010419408746</v>
      </c>
      <c r="H327" s="10">
        <v>500</v>
      </c>
      <c r="I327" s="10" t="s">
        <v>356</v>
      </c>
      <c r="J327" s="10">
        <f>A324</f>
        <v>1577.6153899999999</v>
      </c>
      <c r="K327" s="10">
        <f>B324+(D324-1)*2198</f>
        <v>4097.8431</v>
      </c>
      <c r="L327" s="30">
        <f>C324</f>
        <v>1342</v>
      </c>
      <c r="M327" s="10">
        <f>E324</f>
        <v>36</v>
      </c>
      <c r="N327" s="29">
        <f>G327</f>
        <v>65.62010419408746</v>
      </c>
      <c r="O327" s="10">
        <f>H327</f>
        <v>500</v>
      </c>
      <c r="AG327" s="29"/>
      <c r="AH327" s="29"/>
    </row>
    <row r="328" spans="1:35" x14ac:dyDescent="0.2">
      <c r="A328" s="110">
        <v>1568.5307399999999</v>
      </c>
      <c r="B328" s="10">
        <v>38.243917000000003</v>
      </c>
      <c r="C328" s="10">
        <v>1343</v>
      </c>
      <c r="D328" s="28">
        <v>2</v>
      </c>
      <c r="E328" s="10">
        <v>36</v>
      </c>
      <c r="F328" s="10">
        <f>(C328-$AE$8)*EchelleFPAparam!$C$3/EchelleFPAparam!$E$3</f>
        <v>-2.2976190476190475E-3</v>
      </c>
      <c r="AG328" s="29"/>
      <c r="AH328" s="29"/>
    </row>
    <row r="329" spans="1:35" x14ac:dyDescent="0.2">
      <c r="A329" s="110"/>
      <c r="B329" s="10">
        <f>B328+(D328-1)*2048-3072+(D328-2)*EchelleFPAparam!$B$3/EchelleFPAparam!$C$3</f>
        <v>-985.75608300000022</v>
      </c>
    </row>
    <row r="330" spans="1:35" x14ac:dyDescent="0.2">
      <c r="A330" s="110"/>
      <c r="B330" s="10">
        <f>B329*EchelleFPAparam!$C$3*COS(EchelleFPAparam!$AC$3)*$B$6</f>
        <v>-17.915922775510531</v>
      </c>
      <c r="AG330" s="29"/>
      <c r="AH330" s="29"/>
    </row>
    <row r="331" spans="1:35" x14ac:dyDescent="0.2">
      <c r="A331" s="110"/>
      <c r="B331" s="10">
        <f>ATAN(B330/EchelleFPAparam!$E$3)</f>
        <v>-1.1848600771254976E-2</v>
      </c>
      <c r="C331" s="29">
        <f>EchelleFPAparam!$M$3+$B331</f>
        <v>-6.7821310709588301E-2</v>
      </c>
      <c r="F331" s="10">
        <f>ASIN($E328*$A328/(COS(F328)*2*EchelleFPAparam!$S$3*COS(-$C331/2)))-$C331/2</f>
        <v>1.1452852345695679</v>
      </c>
      <c r="G331" s="29">
        <f>$F331*180/EchelleFPAparam!$O$3</f>
        <v>65.62000931009365</v>
      </c>
      <c r="H331" s="10">
        <v>500</v>
      </c>
      <c r="I331" s="10" t="str">
        <f>I327</f>
        <v>H</v>
      </c>
      <c r="J331" s="10">
        <f>A328</f>
        <v>1568.5307399999999</v>
      </c>
      <c r="K331" s="10">
        <f>B328+(D328-1)*2198</f>
        <v>2236.2439169999998</v>
      </c>
      <c r="L331" s="30">
        <f>C328</f>
        <v>1343</v>
      </c>
      <c r="M331" s="10">
        <f>E328</f>
        <v>36</v>
      </c>
      <c r="N331" s="29">
        <f>G331</f>
        <v>65.62000931009365</v>
      </c>
      <c r="O331" s="10">
        <f>H331</f>
        <v>500</v>
      </c>
      <c r="AG331" s="29"/>
      <c r="AH331" s="29"/>
    </row>
    <row r="332" spans="1:35" x14ac:dyDescent="0.2">
      <c r="A332" s="110">
        <v>1497.80375</v>
      </c>
      <c r="B332" s="10">
        <v>424.75698</v>
      </c>
      <c r="C332" s="10">
        <v>1784</v>
      </c>
      <c r="D332" s="28">
        <v>3</v>
      </c>
      <c r="E332" s="10">
        <v>38</v>
      </c>
      <c r="F332" s="10">
        <f>(C332-$AE$8)*EchelleFPAparam!$C$3/EchelleFPAparam!$E$3</f>
        <v>2.952380952380952E-3</v>
      </c>
      <c r="AG332" s="29"/>
      <c r="AH332" s="29"/>
    </row>
    <row r="333" spans="1:35" x14ac:dyDescent="0.2">
      <c r="A333" s="110"/>
      <c r="B333" s="10">
        <f>B332+(D332-1)*2048-3072+(D332-2)*EchelleFPAparam!$B$3/EchelleFPAparam!$C$3</f>
        <v>1593.7569800000001</v>
      </c>
    </row>
    <row r="334" spans="1:35" x14ac:dyDescent="0.2">
      <c r="A334" s="110"/>
      <c r="B334" s="10">
        <f>B333*EchelleFPAparam!$C$3*COS(EchelleFPAparam!$AC$3)*$B$6</f>
        <v>28.966219401570637</v>
      </c>
      <c r="AG334" s="29"/>
      <c r="AH334" s="29"/>
    </row>
    <row r="335" spans="1:35" x14ac:dyDescent="0.2">
      <c r="A335" s="110"/>
      <c r="B335" s="10">
        <f>ATAN(B334/EchelleFPAparam!$E$3)</f>
        <v>1.915520934749888E-2</v>
      </c>
      <c r="C335" s="29">
        <f>EchelleFPAparam!$M$3+$B335</f>
        <v>-3.6817500590834454E-2</v>
      </c>
      <c r="F335" s="10">
        <f>ASIN($E332*$A332/(COS(F332)*2*EchelleFPAparam!$S$3*COS(-$C335/2)))-$C335/2</f>
        <v>1.1452923964639048</v>
      </c>
      <c r="G335" s="29">
        <f>$F335*180/EchelleFPAparam!$O$3</f>
        <v>65.620419656406398</v>
      </c>
      <c r="H335" s="10">
        <v>500</v>
      </c>
      <c r="I335" s="10" t="str">
        <f>I331</f>
        <v>H</v>
      </c>
      <c r="J335" s="10">
        <f>A332</f>
        <v>1497.80375</v>
      </c>
      <c r="K335" s="10">
        <f>B332+(D332-1)*2198</f>
        <v>4820.7569800000001</v>
      </c>
      <c r="L335" s="30">
        <f>C332</f>
        <v>1784</v>
      </c>
      <c r="M335" s="10">
        <f>E332</f>
        <v>38</v>
      </c>
      <c r="N335" s="29">
        <f>G335</f>
        <v>65.620419656406398</v>
      </c>
      <c r="O335" s="10">
        <f>H335</f>
        <v>500</v>
      </c>
      <c r="AG335" s="29"/>
      <c r="AH335" s="29"/>
    </row>
    <row r="336" spans="1:35" x14ac:dyDescent="0.2">
      <c r="A336" s="110">
        <v>1500.9407900000001</v>
      </c>
      <c r="B336" s="10">
        <v>1135.2399</v>
      </c>
      <c r="C336" s="10">
        <v>1784</v>
      </c>
      <c r="D336" s="28">
        <v>3</v>
      </c>
      <c r="E336" s="10">
        <v>38</v>
      </c>
      <c r="F336" s="10">
        <f>(C336-$AE$8)*EchelleFPAparam!$C$3/EchelleFPAparam!$E$3</f>
        <v>2.952380952380952E-3</v>
      </c>
      <c r="AG336" s="29"/>
      <c r="AH336" s="29"/>
    </row>
    <row r="337" spans="1:34" x14ac:dyDescent="0.2">
      <c r="A337" s="110"/>
      <c r="B337" s="10">
        <f>B336+(D336-1)*2048-3072+(D336-2)*EchelleFPAparam!$B$3/EchelleFPAparam!$C$3</f>
        <v>2304.2399000000005</v>
      </c>
    </row>
    <row r="338" spans="1:34" x14ac:dyDescent="0.2">
      <c r="A338" s="110"/>
      <c r="B338" s="10">
        <f>B337*EchelleFPAparam!$C$3*COS(EchelleFPAparam!$AC$3)*$B$6</f>
        <v>41.879106623428378</v>
      </c>
      <c r="AG338" s="29"/>
      <c r="AH338" s="29"/>
    </row>
    <row r="339" spans="1:34" x14ac:dyDescent="0.2">
      <c r="A339" s="110"/>
      <c r="B339" s="10">
        <f>ATAN(B338/EchelleFPAparam!$E$3)</f>
        <v>2.7690742126225125E-2</v>
      </c>
      <c r="C339" s="29">
        <f>EchelleFPAparam!$M$3+$B339</f>
        <v>-2.8281967812108205E-2</v>
      </c>
      <c r="F339" s="10">
        <f>ASIN($E336*$A336/(COS(F336)*2*EchelleFPAparam!$S$3*COS(-$C339/2)))-$C339/2</f>
        <v>1.1453015513004063</v>
      </c>
      <c r="G339" s="29">
        <f>$F339*180/EchelleFPAparam!$O$3</f>
        <v>65.620944189892327</v>
      </c>
      <c r="H339" s="10">
        <v>500</v>
      </c>
      <c r="I339" s="10" t="str">
        <f>I335</f>
        <v>H</v>
      </c>
      <c r="J339" s="10">
        <f>A336</f>
        <v>1500.9407900000001</v>
      </c>
      <c r="K339" s="10">
        <f>B336+(D336-1)*2198</f>
        <v>5531.2399000000005</v>
      </c>
      <c r="L339" s="30">
        <f>C336</f>
        <v>1784</v>
      </c>
      <c r="M339" s="10">
        <f>E336</f>
        <v>38</v>
      </c>
      <c r="N339" s="29">
        <f>G339</f>
        <v>65.620944189892327</v>
      </c>
      <c r="O339" s="10">
        <f>H339</f>
        <v>500</v>
      </c>
      <c r="AG339" s="29"/>
      <c r="AH339" s="29"/>
    </row>
    <row r="340" spans="1:34" x14ac:dyDescent="0.2">
      <c r="A340" s="110">
        <v>1539.91786</v>
      </c>
      <c r="B340" s="10">
        <v>781.95209</v>
      </c>
      <c r="C340" s="10">
        <v>1568</v>
      </c>
      <c r="D340" s="28">
        <v>3</v>
      </c>
      <c r="E340" s="10">
        <v>37</v>
      </c>
      <c r="F340" s="10">
        <f>(C340-$AE$8)*EchelleFPAparam!$C$3/EchelleFPAparam!$E$3</f>
        <v>3.8095238095238091E-4</v>
      </c>
      <c r="AG340" s="29"/>
      <c r="AH340" s="29"/>
    </row>
    <row r="341" spans="1:34" x14ac:dyDescent="0.2">
      <c r="A341" s="110"/>
      <c r="B341" s="10">
        <f>B340+(D340-1)*2048-3072+(D340-2)*EchelleFPAparam!$B$3/EchelleFPAparam!$C$3</f>
        <v>1950.9520899999998</v>
      </c>
    </row>
    <row r="342" spans="1:34" x14ac:dyDescent="0.2">
      <c r="A342" s="110"/>
      <c r="B342" s="10">
        <f>B341*EchelleFPAparam!$C$3*COS(EchelleFPAparam!$AC$3)*$B$6</f>
        <v>35.458170216699401</v>
      </c>
      <c r="AG342" s="29"/>
      <c r="AH342" s="29"/>
    </row>
    <row r="343" spans="1:34" x14ac:dyDescent="0.2">
      <c r="A343" s="110"/>
      <c r="B343" s="10">
        <f>ATAN(B342/EchelleFPAparam!$E$3)</f>
        <v>2.344687314787175E-2</v>
      </c>
      <c r="C343" s="29">
        <f>EchelleFPAparam!$M$3+$B343</f>
        <v>-3.2525836790461581E-2</v>
      </c>
      <c r="F343" s="10">
        <f>ASIN($E340*$A340/(COS(F340)*2*EchelleFPAparam!$S$3*COS(-$C343/2)))-$C343/2</f>
        <v>1.145296206578537</v>
      </c>
      <c r="G343" s="29">
        <f>$F343*180/EchelleFPAparam!$O$3</f>
        <v>65.62063795989107</v>
      </c>
      <c r="H343" s="10">
        <v>500</v>
      </c>
      <c r="I343" s="10" t="str">
        <f>I339</f>
        <v>H</v>
      </c>
      <c r="J343" s="10">
        <f>A340</f>
        <v>1539.91786</v>
      </c>
      <c r="K343" s="10">
        <f>B340+(D340-1)*2198</f>
        <v>5177.9520899999998</v>
      </c>
      <c r="L343" s="30">
        <f>C340</f>
        <v>1568</v>
      </c>
      <c r="M343" s="10">
        <f>E340</f>
        <v>37</v>
      </c>
      <c r="N343" s="29">
        <f>G343</f>
        <v>65.62063795989107</v>
      </c>
      <c r="O343" s="10">
        <f>H343</f>
        <v>500</v>
      </c>
      <c r="AG343" s="29"/>
      <c r="AH343" s="29"/>
    </row>
    <row r="344" spans="1:34" x14ac:dyDescent="0.2">
      <c r="A344" s="110">
        <v>1582.44111</v>
      </c>
      <c r="B344" s="10">
        <v>729.57956000000001</v>
      </c>
      <c r="C344" s="10">
        <v>1340</v>
      </c>
      <c r="D344" s="28">
        <v>3</v>
      </c>
      <c r="E344" s="10">
        <v>36</v>
      </c>
      <c r="F344" s="10">
        <f>(C344-$AE$8)*EchelleFPAparam!$C$3/EchelleFPAparam!$E$3</f>
        <v>-2.3333333333333331E-3</v>
      </c>
      <c r="AG344" s="29"/>
      <c r="AH344" s="29"/>
    </row>
    <row r="345" spans="1:34" x14ac:dyDescent="0.2">
      <c r="A345" s="110"/>
      <c r="B345" s="10">
        <f>B344+(D344-1)*2048-3072+(D344-2)*EchelleFPAparam!$B$3/EchelleFPAparam!$C$3</f>
        <v>1898.5795600000001</v>
      </c>
    </row>
    <row r="346" spans="1:34" x14ac:dyDescent="0.2">
      <c r="A346" s="110"/>
      <c r="B346" s="10">
        <f>B345*EchelleFPAparam!$C$3*COS(EchelleFPAparam!$AC$3)*$B$6</f>
        <v>34.506309792787512</v>
      </c>
      <c r="AG346" s="29"/>
      <c r="AH346" s="29"/>
    </row>
    <row r="347" spans="1:34" x14ac:dyDescent="0.2">
      <c r="A347" s="110"/>
      <c r="B347" s="10">
        <f>ATAN(B346/EchelleFPAparam!$E$3)</f>
        <v>2.2817672657888199E-2</v>
      </c>
      <c r="C347" s="29">
        <f>EchelleFPAparam!$M$3+$B347</f>
        <v>-3.3155037280445131E-2</v>
      </c>
      <c r="F347" s="10">
        <f>ASIN($E344*$A344/(COS(F344)*2*EchelleFPAparam!$S$3*COS(-$C347/2)))-$C347/2</f>
        <v>1.1452904427814479</v>
      </c>
      <c r="G347" s="29">
        <f>$F347*180/EchelleFPAparam!$O$3</f>
        <v>65.62030771864876</v>
      </c>
      <c r="H347" s="10">
        <v>500</v>
      </c>
      <c r="I347" s="10" t="str">
        <f>I343</f>
        <v>H</v>
      </c>
      <c r="J347" s="10">
        <f>A344</f>
        <v>1582.44111</v>
      </c>
      <c r="K347" s="10">
        <f>B344+(D344-1)*2198</f>
        <v>5125.5795600000001</v>
      </c>
      <c r="L347" s="30">
        <f>C344</f>
        <v>1340</v>
      </c>
      <c r="M347" s="10">
        <f>E344</f>
        <v>36</v>
      </c>
      <c r="N347" s="29">
        <f>G347</f>
        <v>65.62030771864876</v>
      </c>
      <c r="O347" s="10">
        <f>H347</f>
        <v>500</v>
      </c>
      <c r="AG347" s="29"/>
      <c r="AH347" s="29"/>
    </row>
    <row r="348" spans="1:34" x14ac:dyDescent="0.2">
      <c r="A348" s="110">
        <v>1631.97136</v>
      </c>
      <c r="B348" s="10">
        <v>1646.3426999999999</v>
      </c>
      <c r="C348" s="10">
        <v>1095</v>
      </c>
      <c r="D348" s="28">
        <v>3</v>
      </c>
      <c r="E348" s="10">
        <v>35</v>
      </c>
      <c r="F348" s="10">
        <f>(C348-$AE$8)*EchelleFPAparam!$C$3/EchelleFPAparam!$E$3</f>
        <v>-5.2499999999999995E-3</v>
      </c>
      <c r="AG348" s="29"/>
      <c r="AH348" s="29"/>
    </row>
    <row r="349" spans="1:34" x14ac:dyDescent="0.2">
      <c r="A349" s="110"/>
      <c r="B349" s="10">
        <f>B348+(D348-1)*2048-3072+(D348-2)*EchelleFPAparam!$B$3/EchelleFPAparam!$C$3</f>
        <v>2815.3427000000001</v>
      </c>
    </row>
    <row r="350" spans="1:34" x14ac:dyDescent="0.2">
      <c r="A350" s="110"/>
      <c r="B350" s="10">
        <f>B349*EchelleFPAparam!$C$3*COS(EchelleFPAparam!$AC$3)*$B$6</f>
        <v>51.16829940961906</v>
      </c>
      <c r="AG350" s="29"/>
      <c r="AH350" s="29"/>
    </row>
    <row r="351" spans="1:34" x14ac:dyDescent="0.2">
      <c r="A351" s="110"/>
      <c r="B351" s="10">
        <f>ATAN(B350/EchelleFPAparam!$E$3)</f>
        <v>3.3828557810089969E-2</v>
      </c>
      <c r="C351" s="29">
        <f>EchelleFPAparam!$M$3+$B351</f>
        <v>-2.2144152128243361E-2</v>
      </c>
      <c r="F351" s="10">
        <f>ASIN($E348*$A348/(COS(F348)*2*EchelleFPAparam!$S$3*COS(-$C351/2)))-$C351/2</f>
        <v>1.1452834750646448</v>
      </c>
      <c r="G351" s="29">
        <f>$F351*180/EchelleFPAparam!$O$3</f>
        <v>65.619908497889</v>
      </c>
      <c r="H351" s="10">
        <v>500</v>
      </c>
      <c r="I351" s="10" t="s">
        <v>356</v>
      </c>
      <c r="J351" s="10">
        <f>A348</f>
        <v>1631.97136</v>
      </c>
      <c r="K351" s="10">
        <f>B348+(D348-1)*2198</f>
        <v>6042.3427000000001</v>
      </c>
      <c r="L351" s="30">
        <f>C348</f>
        <v>1095</v>
      </c>
      <c r="M351" s="10">
        <f>E348</f>
        <v>35</v>
      </c>
      <c r="N351" s="29">
        <f>G351</f>
        <v>65.619908497889</v>
      </c>
      <c r="O351" s="10">
        <f>H351</f>
        <v>500</v>
      </c>
      <c r="AG351" s="29"/>
      <c r="AH351" s="29"/>
    </row>
    <row r="352" spans="1:34" x14ac:dyDescent="0.2">
      <c r="A352" s="110">
        <v>1678.97191</v>
      </c>
      <c r="B352" s="10">
        <v>1448.1569999999999</v>
      </c>
      <c r="C352" s="10">
        <v>838</v>
      </c>
      <c r="D352" s="28">
        <v>3</v>
      </c>
      <c r="E352" s="10">
        <v>34</v>
      </c>
      <c r="F352" s="10">
        <f>(C352-$AE$8)*EchelleFPAparam!$C$3/EchelleFPAparam!$E$3</f>
        <v>-8.3095238095238083E-3</v>
      </c>
      <c r="AG352" s="29"/>
      <c r="AH352" s="29"/>
    </row>
    <row r="353" spans="1:34" x14ac:dyDescent="0.2">
      <c r="A353" s="110"/>
      <c r="B353" s="10">
        <f>B352+(D352-1)*2048-3072+(D352-2)*EchelleFPAparam!$B$3/EchelleFPAparam!$C$3</f>
        <v>2617.1570000000002</v>
      </c>
    </row>
    <row r="354" spans="1:34" x14ac:dyDescent="0.2">
      <c r="A354" s="110"/>
      <c r="B354" s="10">
        <f>B353*EchelleFPAparam!$C$3*COS(EchelleFPAparam!$AC$3)*$B$6</f>
        <v>47.566313322346303</v>
      </c>
      <c r="AG354" s="29"/>
      <c r="AH354" s="29"/>
    </row>
    <row r="355" spans="1:34" x14ac:dyDescent="0.2">
      <c r="A355" s="110"/>
      <c r="B355" s="10">
        <f>ATAN(B354/EchelleFPAparam!$E$3)</f>
        <v>3.1448829895553407E-2</v>
      </c>
      <c r="C355" s="29">
        <f>EchelleFPAparam!$M$3+$B355</f>
        <v>-2.4523880042779923E-2</v>
      </c>
      <c r="F355" s="10">
        <f>ASIN($E352*$A352/(COS(F352)*2*EchelleFPAparam!$S$3*COS(-$C355/2)))-$C355/2</f>
        <v>1.145275143978868</v>
      </c>
      <c r="G355" s="29">
        <f>$F355*180/EchelleFPAparam!$O$3</f>
        <v>65.619431161842286</v>
      </c>
      <c r="H355" s="10">
        <v>500</v>
      </c>
      <c r="I355" s="10" t="str">
        <f>I351</f>
        <v>H</v>
      </c>
      <c r="J355" s="10">
        <f>A352</f>
        <v>1678.97191</v>
      </c>
      <c r="K355" s="10">
        <f>B352+(D352-1)*2198</f>
        <v>5844.1570000000002</v>
      </c>
      <c r="L355" s="30">
        <f>C352</f>
        <v>838</v>
      </c>
      <c r="M355" s="10">
        <f>E352</f>
        <v>34</v>
      </c>
      <c r="N355" s="29">
        <f>G355</f>
        <v>65.619431161842286</v>
      </c>
      <c r="O355" s="10">
        <f>H355</f>
        <v>500</v>
      </c>
    </row>
    <row r="356" spans="1:34" x14ac:dyDescent="0.2">
      <c r="A356" s="110">
        <v>1784.76261</v>
      </c>
      <c r="B356" s="10">
        <v>1647.8027</v>
      </c>
      <c r="C356" s="10">
        <v>268</v>
      </c>
      <c r="D356" s="28">
        <v>3</v>
      </c>
      <c r="E356" s="10">
        <v>32</v>
      </c>
      <c r="F356" s="10">
        <f>(C356-$AE$8)*EchelleFPAparam!$C$3/EchelleFPAparam!$E$3</f>
        <v>-1.5095238095238094E-2</v>
      </c>
      <c r="AG356" s="29"/>
      <c r="AH356" s="29"/>
    </row>
    <row r="357" spans="1:34" x14ac:dyDescent="0.2">
      <c r="A357" s="110"/>
      <c r="B357" s="10">
        <f>B356+(D356-1)*2048-3072+(D356-2)*EchelleFPAparam!$B$3/EchelleFPAparam!$C$3</f>
        <v>2816.8027000000002</v>
      </c>
      <c r="AG357" s="29"/>
      <c r="AH357" s="29"/>
    </row>
    <row r="358" spans="1:34" x14ac:dyDescent="0.2">
      <c r="A358" s="110"/>
      <c r="B358" s="10">
        <f>B357*EchelleFPAparam!$C$3*COS(EchelleFPAparam!$AC$3)*$B$6</f>
        <v>51.194834622237423</v>
      </c>
      <c r="AG358" s="29"/>
      <c r="AH358" s="29"/>
    </row>
    <row r="359" spans="1:34" x14ac:dyDescent="0.2">
      <c r="A359" s="110"/>
      <c r="B359" s="10">
        <f>ATAN(B358/EchelleFPAparam!$E$3)</f>
        <v>3.3846087467720533E-2</v>
      </c>
      <c r="C359" s="29">
        <f>EchelleFPAparam!$M$3+$B359</f>
        <v>-2.2126622470612797E-2</v>
      </c>
      <c r="F359" s="10">
        <f>ASIN($E356*$A356/(COS(F356)*2*EchelleFPAparam!$S$3*COS(-$C359/2)))-$C359/2</f>
        <v>1.1452417248263935</v>
      </c>
      <c r="G359" s="29">
        <f>$F359*180/EchelleFPAparam!$O$3</f>
        <v>65.617516385478879</v>
      </c>
      <c r="H359" s="10">
        <v>500</v>
      </c>
      <c r="I359" s="10" t="str">
        <f>I355</f>
        <v>H</v>
      </c>
      <c r="J359" s="10">
        <f>A356</f>
        <v>1784.76261</v>
      </c>
      <c r="K359" s="10">
        <f>B356+(D356-1)*2198</f>
        <v>6043.8027000000002</v>
      </c>
      <c r="L359" s="30">
        <f>C356</f>
        <v>268</v>
      </c>
      <c r="M359" s="10">
        <f>E356</f>
        <v>32</v>
      </c>
      <c r="N359" s="29">
        <f>G359</f>
        <v>65.617516385478879</v>
      </c>
      <c r="O359" s="10">
        <f>H359</f>
        <v>500</v>
      </c>
      <c r="AG359" s="29"/>
      <c r="AH359" s="29"/>
    </row>
    <row r="360" spans="1:34" x14ac:dyDescent="0.2">
      <c r="A360" s="110">
        <v>1723.54297</v>
      </c>
      <c r="B360" s="10">
        <v>215.49804</v>
      </c>
      <c r="C360" s="10">
        <v>569</v>
      </c>
      <c r="D360" s="28">
        <v>3</v>
      </c>
      <c r="E360" s="10">
        <v>33</v>
      </c>
      <c r="F360" s="10">
        <f>(C360-$AE$8)*EchelleFPAparam!$C$3/EchelleFPAparam!$E$3</f>
        <v>-1.1511904761904761E-2</v>
      </c>
      <c r="AG360" s="29"/>
      <c r="AH360" s="29"/>
    </row>
    <row r="361" spans="1:34" x14ac:dyDescent="0.2">
      <c r="A361" s="110"/>
      <c r="B361" s="10">
        <f>B360+(D360-1)*2048-3072+(D360-2)*EchelleFPAparam!$B$3/EchelleFPAparam!$C$3</f>
        <v>1384.4980400000004</v>
      </c>
      <c r="AG361" s="29"/>
      <c r="AH361" s="29"/>
    </row>
    <row r="362" spans="1:34" x14ac:dyDescent="0.2">
      <c r="A362" s="110"/>
      <c r="B362" s="10">
        <f>B361*EchelleFPAparam!$C$3*COS(EchelleFPAparam!$AC$3)*$B$6</f>
        <v>25.162979356918349</v>
      </c>
    </row>
    <row r="363" spans="1:34" x14ac:dyDescent="0.2">
      <c r="A363" s="110"/>
      <c r="B363" s="10">
        <f>ATAN(B362/EchelleFPAparam!$E$3)</f>
        <v>1.6640645951032762E-2</v>
      </c>
      <c r="C363" s="29">
        <f>EchelleFPAparam!$M$3+$B363</f>
        <v>-3.9332063987300568E-2</v>
      </c>
      <c r="F363" s="10">
        <f>ASIN($E360*$A360/(COS(F360)*2*EchelleFPAparam!$S$3*COS(-$C363/2)))-$C363/2</f>
        <v>1.1452678938857932</v>
      </c>
      <c r="G363" s="29">
        <f>$F363*180/EchelleFPAparam!$O$3</f>
        <v>65.619015762114159</v>
      </c>
      <c r="H363" s="10">
        <v>500</v>
      </c>
      <c r="I363" s="10" t="str">
        <f>I359</f>
        <v>H</v>
      </c>
      <c r="J363" s="10">
        <f>A360</f>
        <v>1723.54297</v>
      </c>
      <c r="K363" s="10">
        <f>B360+(D360-1)*2198</f>
        <v>4611.4980400000004</v>
      </c>
      <c r="L363" s="30">
        <f>C360</f>
        <v>569</v>
      </c>
      <c r="M363" s="10">
        <f>E360</f>
        <v>33</v>
      </c>
      <c r="N363" s="29">
        <f>G363</f>
        <v>65.619015762114159</v>
      </c>
      <c r="O363" s="10">
        <f>H363</f>
        <v>500</v>
      </c>
    </row>
    <row r="364" spans="1:34" x14ac:dyDescent="0.2">
      <c r="A364" s="110">
        <v>1476.67118</v>
      </c>
      <c r="B364" s="10">
        <v>1593.2059999999999</v>
      </c>
      <c r="C364" s="10">
        <v>1820</v>
      </c>
      <c r="D364" s="28">
        <v>1</v>
      </c>
      <c r="E364" s="10">
        <v>38</v>
      </c>
      <c r="F364" s="10">
        <f>(C364-$AE$8)*EchelleFPAparam!$C$3/EchelleFPAparam!$E$3</f>
        <v>3.3809523809523803E-3</v>
      </c>
    </row>
    <row r="365" spans="1:34" x14ac:dyDescent="0.2">
      <c r="A365" s="110"/>
      <c r="B365" s="10">
        <f>B364+(D364-1)*2048-3072+(D364-2)*EchelleFPAparam!$B$3/EchelleFPAparam!$C$3</f>
        <v>-1623.7940000000001</v>
      </c>
    </row>
    <row r="366" spans="1:34" x14ac:dyDescent="0.2">
      <c r="A366" s="110"/>
      <c r="B366" s="10">
        <f>B365*EchelleFPAparam!$C$3*COS(EchelleFPAparam!$AC$3)*$B$6</f>
        <v>-29.512136327681521</v>
      </c>
    </row>
    <row r="367" spans="1:34" x14ac:dyDescent="0.2">
      <c r="A367" s="110"/>
      <c r="B367" s="10">
        <f>ATAN(B366/EchelleFPAparam!$E$3)</f>
        <v>-1.9516130541065799E-2</v>
      </c>
      <c r="C367" s="29">
        <f>EchelleFPAparam!$M$3+$B367</f>
        <v>-7.5488840479399133E-2</v>
      </c>
      <c r="F367" s="10">
        <f>ASIN($E364*$A364/(COS(F364)*2*EchelleFPAparam!$S$3*COS(-$C367/2)))-$C367/2</f>
        <v>1.136894330326053</v>
      </c>
      <c r="G367" s="29">
        <f>$F367*180/EchelleFPAparam!$O$3</f>
        <v>65.139245917744063</v>
      </c>
      <c r="H367" s="10">
        <v>550</v>
      </c>
      <c r="I367" s="10" t="str">
        <f>I363</f>
        <v>H</v>
      </c>
      <c r="J367" s="10">
        <f>A364</f>
        <v>1476.67118</v>
      </c>
      <c r="K367" s="10">
        <f>B364+(D364-1)*2198</f>
        <v>1593.2059999999999</v>
      </c>
      <c r="L367" s="30">
        <f>C364</f>
        <v>1820</v>
      </c>
      <c r="M367" s="10">
        <f>E364</f>
        <v>38</v>
      </c>
      <c r="N367" s="29">
        <f>G367</f>
        <v>65.139245917744063</v>
      </c>
      <c r="O367" s="10">
        <f>H367</f>
        <v>550</v>
      </c>
    </row>
    <row r="368" spans="1:34" x14ac:dyDescent="0.2">
      <c r="A368" s="110">
        <v>1524.37861</v>
      </c>
      <c r="B368" s="10">
        <v>980.54431</v>
      </c>
      <c r="C368" s="10">
        <v>1605</v>
      </c>
      <c r="D368" s="28">
        <v>2</v>
      </c>
      <c r="E368" s="10">
        <v>37</v>
      </c>
      <c r="F368" s="10">
        <f>(C368-$AE$8)*EchelleFPAparam!$C$3/EchelleFPAparam!$E$3</f>
        <v>8.2142857142857148E-4</v>
      </c>
    </row>
    <row r="369" spans="1:15" x14ac:dyDescent="0.2">
      <c r="A369" s="110"/>
      <c r="B369" s="10">
        <f>B368+(D368-1)*2048-3072+(D368-2)*EchelleFPAparam!$B$3/EchelleFPAparam!$C$3</f>
        <v>-43.455689999999777</v>
      </c>
    </row>
    <row r="370" spans="1:15" x14ac:dyDescent="0.2">
      <c r="A370" s="110"/>
      <c r="B370" s="10">
        <f>B369*EchelleFPAparam!$C$3*COS(EchelleFPAparam!$AC$3)*$B$6</f>
        <v>-0.78979861207361279</v>
      </c>
    </row>
    <row r="371" spans="1:15" x14ac:dyDescent="0.2">
      <c r="A371" s="110"/>
      <c r="B371" s="10">
        <f>ATAN(B370/EchelleFPAparam!$E$3)</f>
        <v>-5.223535319051468E-4</v>
      </c>
      <c r="C371" s="29">
        <f>EchelleFPAparam!$M$3+$B371</f>
        <v>-5.6495063470238478E-2</v>
      </c>
      <c r="F371" s="10">
        <f>ASIN($E368*$A368/(COS(F368)*2*EchelleFPAparam!$S$3*COS(-$C371/2)))-$C371/2</f>
        <v>1.1369390365921979</v>
      </c>
      <c r="G371" s="29">
        <f>$F371*180/EchelleFPAparam!$O$3</f>
        <v>65.141807398074107</v>
      </c>
      <c r="H371" s="10">
        <v>550</v>
      </c>
      <c r="I371" s="10" t="str">
        <f>I367</f>
        <v>H</v>
      </c>
      <c r="J371" s="10">
        <f>A368</f>
        <v>1524.37861</v>
      </c>
      <c r="K371" s="10">
        <f>B368+(D368-1)*2198</f>
        <v>3178.5443100000002</v>
      </c>
      <c r="L371" s="30">
        <f>C368</f>
        <v>1605</v>
      </c>
      <c r="M371" s="10">
        <f>E368</f>
        <v>37</v>
      </c>
      <c r="N371" s="29">
        <f>G371</f>
        <v>65.141807398074107</v>
      </c>
      <c r="O371" s="10">
        <f>H371</f>
        <v>550</v>
      </c>
    </row>
    <row r="372" spans="1:15" x14ac:dyDescent="0.2">
      <c r="A372" s="110">
        <v>1710.34501</v>
      </c>
      <c r="B372" s="10">
        <v>1222.5952</v>
      </c>
      <c r="C372" s="10">
        <v>614</v>
      </c>
      <c r="D372" s="28">
        <v>2</v>
      </c>
      <c r="E372" s="10">
        <v>33</v>
      </c>
      <c r="F372" s="10">
        <f>(C372-$AE$8)*EchelleFPAparam!$C$3/EchelleFPAparam!$E$3</f>
        <v>-1.0976190476190476E-2</v>
      </c>
    </row>
    <row r="373" spans="1:15" x14ac:dyDescent="0.2">
      <c r="A373" s="110"/>
      <c r="B373" s="10">
        <f>B372+(D372-1)*2048-3072+(D372-2)*EchelleFPAparam!$B$3/EchelleFPAparam!$C$3</f>
        <v>198.59519999999975</v>
      </c>
    </row>
    <row r="374" spans="1:15" x14ac:dyDescent="0.2">
      <c r="A374" s="110"/>
      <c r="B374" s="10">
        <f>B373*EchelleFPAparam!$C$3*COS(EchelleFPAparam!$AC$3)*$B$6</f>
        <v>3.6094286691681146</v>
      </c>
    </row>
    <row r="375" spans="1:15" x14ac:dyDescent="0.2">
      <c r="A375" s="110"/>
      <c r="B375" s="10">
        <f>ATAN(B374/EchelleFPAparam!$E$3)</f>
        <v>2.38718373867715E-3</v>
      </c>
      <c r="C375" s="29">
        <f>EchelleFPAparam!$M$3+$B375</f>
        <v>-5.3585526199656182E-2</v>
      </c>
      <c r="F375" s="10">
        <f>ASIN($E372*$A372/(COS(F372)*2*EchelleFPAparam!$S$3*COS(-$C375/2)))-$C375/2</f>
        <v>1.1369279473070653</v>
      </c>
      <c r="G375" s="29">
        <f>$F375*180/EchelleFPAparam!$O$3</f>
        <v>65.141172028847578</v>
      </c>
      <c r="H375" s="10">
        <v>550</v>
      </c>
      <c r="I375" s="10" t="s">
        <v>356</v>
      </c>
      <c r="J375" s="10">
        <f>A372</f>
        <v>1710.34501</v>
      </c>
      <c r="K375" s="10">
        <f>B372+(D372-1)*2198</f>
        <v>3420.5951999999997</v>
      </c>
      <c r="L375" s="30">
        <f>C372</f>
        <v>614</v>
      </c>
      <c r="M375" s="10">
        <f>E372</f>
        <v>33</v>
      </c>
      <c r="N375" s="29">
        <f>G375</f>
        <v>65.141172028847578</v>
      </c>
      <c r="O375" s="10">
        <f>H375</f>
        <v>550</v>
      </c>
    </row>
    <row r="376" spans="1:15" x14ac:dyDescent="0.2">
      <c r="A376" s="110">
        <v>1533.91572</v>
      </c>
      <c r="B376" s="10">
        <v>810.21148000000005</v>
      </c>
      <c r="C376" s="10">
        <v>1602</v>
      </c>
      <c r="D376" s="28">
        <v>3</v>
      </c>
      <c r="E376" s="10">
        <v>37</v>
      </c>
      <c r="F376" s="10">
        <f>(C376-$AE$8)*EchelleFPAparam!$C$3/EchelleFPAparam!$E$3</f>
        <v>7.8571428571428564E-4</v>
      </c>
    </row>
    <row r="377" spans="1:15" x14ac:dyDescent="0.2">
      <c r="A377" s="110"/>
      <c r="B377" s="10">
        <f>B376+(D376-1)*2048-3072+(D376-2)*EchelleFPAparam!$B$3/EchelleFPAparam!$C$3</f>
        <v>1979.2114799999999</v>
      </c>
    </row>
    <row r="378" spans="1:15" x14ac:dyDescent="0.2">
      <c r="A378" s="110"/>
      <c r="B378" s="10">
        <f>B377*EchelleFPAparam!$C$3*COS(EchelleFPAparam!$AC$3)*$B$6</f>
        <v>35.971779067463174</v>
      </c>
    </row>
    <row r="379" spans="1:15" x14ac:dyDescent="0.2">
      <c r="A379" s="110"/>
      <c r="B379" s="10">
        <f>ATAN(B378/EchelleFPAparam!$E$3)</f>
        <v>2.3786372113731503E-2</v>
      </c>
      <c r="C379" s="29">
        <f>EchelleFPAparam!$M$3+$B379</f>
        <v>-3.2186337824601827E-2</v>
      </c>
      <c r="F379" s="10">
        <f>ASIN($E376*$A376/(COS(F376)*2*EchelleFPAparam!$S$3*COS(-$C379/2)))-$C379/2</f>
        <v>1.1369502572971411</v>
      </c>
      <c r="G379" s="29">
        <f>$F379*180/EchelleFPAparam!$O$3</f>
        <v>65.142450297101021</v>
      </c>
      <c r="H379" s="10">
        <v>550</v>
      </c>
      <c r="I379" s="10" t="str">
        <f>I375</f>
        <v>H</v>
      </c>
      <c r="J379" s="10">
        <f>A376</f>
        <v>1533.91572</v>
      </c>
      <c r="K379" s="10">
        <f>B376+(D376-1)*2198</f>
        <v>5206.2114799999999</v>
      </c>
      <c r="L379" s="30">
        <f>C376</f>
        <v>1602</v>
      </c>
      <c r="M379" s="10">
        <f>E376</f>
        <v>37</v>
      </c>
      <c r="N379" s="29">
        <f>G379</f>
        <v>65.142450297101021</v>
      </c>
      <c r="O379" s="10">
        <f>H379</f>
        <v>550</v>
      </c>
    </row>
    <row r="380" spans="1:15" x14ac:dyDescent="0.2">
      <c r="A380" s="110">
        <v>1777.5582999999999</v>
      </c>
      <c r="B380" s="10">
        <v>1610.6702</v>
      </c>
      <c r="C380" s="10">
        <v>308</v>
      </c>
      <c r="D380" s="28">
        <v>3</v>
      </c>
      <c r="E380" s="10">
        <v>32</v>
      </c>
      <c r="F380" s="10">
        <f>(C380-$AE$8)*EchelleFPAparam!$C$3/EchelleFPAparam!$E$3</f>
        <v>-1.4619047619047618E-2</v>
      </c>
    </row>
    <row r="381" spans="1:15" x14ac:dyDescent="0.2">
      <c r="A381" s="110"/>
      <c r="B381" s="10">
        <f>B380+(D380-1)*2048-3072+(D380-2)*EchelleFPAparam!$B$3/EchelleFPAparam!$C$3</f>
        <v>2779.6702000000005</v>
      </c>
    </row>
    <row r="382" spans="1:15" x14ac:dyDescent="0.2">
      <c r="A382" s="110"/>
      <c r="B382" s="10">
        <f>B381*EchelleFPAparam!$C$3*COS(EchelleFPAparam!$AC$3)*$B$6</f>
        <v>50.5199587437777</v>
      </c>
    </row>
    <row r="383" spans="1:15" x14ac:dyDescent="0.2">
      <c r="A383" s="110"/>
      <c r="B383" s="10">
        <f>ATAN(B382/EchelleFPAparam!$E$3)</f>
        <v>3.3400245406970196E-2</v>
      </c>
      <c r="C383" s="29">
        <f>EchelleFPAparam!$M$3+$B383</f>
        <v>-2.2572464531363134E-2</v>
      </c>
      <c r="F383" s="10">
        <f>ASIN($E380*$A380/(COS(F380)*2*EchelleFPAparam!$S$3*COS(-$C383/2)))-$C383/2</f>
        <v>1.1368836605308079</v>
      </c>
      <c r="G383" s="29">
        <f>$F383*180/EchelleFPAparam!$O$3</f>
        <v>65.138634583517273</v>
      </c>
      <c r="H383" s="10">
        <v>550</v>
      </c>
      <c r="I383" s="10" t="str">
        <f>I379</f>
        <v>H</v>
      </c>
      <c r="J383" s="10">
        <f>A380</f>
        <v>1777.5582999999999</v>
      </c>
      <c r="K383" s="10">
        <f>B380+(D380-1)*2198</f>
        <v>6006.6702000000005</v>
      </c>
      <c r="L383" s="30">
        <f>C380</f>
        <v>308</v>
      </c>
      <c r="M383" s="10">
        <f>E380</f>
        <v>32</v>
      </c>
      <c r="N383" s="29">
        <f>G383</f>
        <v>65.138634583517273</v>
      </c>
      <c r="O383" s="10">
        <f>H383</f>
        <v>550</v>
      </c>
    </row>
    <row r="384" spans="1:15" x14ac:dyDescent="0.2">
      <c r="A384" s="110">
        <v>1476.9505899999999</v>
      </c>
      <c r="B384" s="10">
        <v>744.12644999999998</v>
      </c>
      <c r="C384" s="10">
        <v>1852</v>
      </c>
      <c r="D384" s="28">
        <v>2</v>
      </c>
      <c r="E384" s="10">
        <v>38</v>
      </c>
      <c r="F384" s="10">
        <f>(C384-$AE$8)*EchelleFPAparam!$C$3/EchelleFPAparam!$E$3</f>
        <v>3.7619047619047619E-3</v>
      </c>
    </row>
    <row r="385" spans="1:15" x14ac:dyDescent="0.2">
      <c r="A385" s="110"/>
      <c r="B385" s="10">
        <f>B384+(D384-1)*2048-3072+(D384-2)*EchelleFPAparam!$B$3/EchelleFPAparam!$C$3</f>
        <v>-279.87355000000025</v>
      </c>
    </row>
    <row r="386" spans="1:15" x14ac:dyDescent="0.2">
      <c r="A386" s="110"/>
      <c r="B386" s="10">
        <f>B385*EchelleFPAparam!$C$3*COS(EchelleFPAparam!$AC$3)*$B$6</f>
        <v>-5.0866466818526224</v>
      </c>
    </row>
    <row r="387" spans="1:15" x14ac:dyDescent="0.2">
      <c r="A387" s="110"/>
      <c r="B387" s="10">
        <f>ATAN(B386/EchelleFPAparam!$E$3)</f>
        <v>-3.364171621830698E-3</v>
      </c>
      <c r="C387" s="29">
        <f>EchelleFPAparam!$M$3+$B387</f>
        <v>-5.9336881560164027E-2</v>
      </c>
      <c r="F387" s="10">
        <f>ASIN($E384*$A384/(COS(F384)*2*EchelleFPAparam!$S$3*COS(-$C387/2)))-$C387/2</f>
        <v>1.1286580844611513</v>
      </c>
      <c r="G387" s="29">
        <f>$F387*180/EchelleFPAparam!$O$3</f>
        <v>64.667343797624454</v>
      </c>
      <c r="H387" s="10">
        <v>600</v>
      </c>
      <c r="I387" s="10" t="str">
        <f>I383</f>
        <v>H</v>
      </c>
      <c r="J387" s="10">
        <f>A384</f>
        <v>1476.9505899999999</v>
      </c>
      <c r="K387" s="10">
        <f>B384+(D384-1)*2198</f>
        <v>2942.1264499999997</v>
      </c>
      <c r="L387" s="30">
        <f>C384</f>
        <v>1852</v>
      </c>
      <c r="M387" s="10">
        <f>E384</f>
        <v>38</v>
      </c>
      <c r="N387" s="29">
        <f>G387</f>
        <v>64.667343797624454</v>
      </c>
      <c r="O387" s="10">
        <f>H387</f>
        <v>600</v>
      </c>
    </row>
    <row r="388" spans="1:15" x14ac:dyDescent="0.2">
      <c r="A388" s="110">
        <v>1710.34501</v>
      </c>
      <c r="B388" s="10">
        <v>346.62148000000002</v>
      </c>
      <c r="C388" s="10">
        <v>647</v>
      </c>
      <c r="D388" s="28">
        <v>3</v>
      </c>
      <c r="E388" s="10">
        <v>33</v>
      </c>
      <c r="F388" s="10">
        <f>(C388-$AE$8)*EchelleFPAparam!$C$3/EchelleFPAparam!$E$3</f>
        <v>-1.0583333333333332E-2</v>
      </c>
    </row>
    <row r="389" spans="1:15" x14ac:dyDescent="0.2">
      <c r="A389" s="110"/>
      <c r="B389" s="10">
        <f>B388+(D388-1)*2048-3072+(D388-2)*EchelleFPAparam!$B$3/EchelleFPAparam!$C$3</f>
        <v>1515.6214799999998</v>
      </c>
    </row>
    <row r="390" spans="1:15" x14ac:dyDescent="0.2">
      <c r="A390" s="110"/>
      <c r="B390" s="10">
        <f>B389*EchelleFPAparam!$C$3*COS(EchelleFPAparam!$AC$3)*$B$6</f>
        <v>27.546122069007783</v>
      </c>
    </row>
    <row r="391" spans="1:15" x14ac:dyDescent="0.2">
      <c r="A391" s="110"/>
      <c r="B391" s="10">
        <f>ATAN(B390/EchelleFPAparam!$E$3)</f>
        <v>1.8216319501052441E-2</v>
      </c>
      <c r="C391" s="29">
        <f>EchelleFPAparam!$M$3+$B391</f>
        <v>-3.7756390437280893E-2</v>
      </c>
      <c r="F391" s="10">
        <f>ASIN($E388*$A388/(COS(F388)*2*EchelleFPAparam!$S$3*COS(-$C391/2)))-$C391/2</f>
        <v>1.128640773908075</v>
      </c>
      <c r="G391" s="29">
        <f>$F391*180/EchelleFPAparam!$O$3</f>
        <v>64.666351976006794</v>
      </c>
      <c r="H391" s="10">
        <v>600</v>
      </c>
      <c r="I391" s="10" t="str">
        <f>I387</f>
        <v>H</v>
      </c>
      <c r="J391" s="10">
        <f>A388</f>
        <v>1710.34501</v>
      </c>
      <c r="K391" s="10">
        <f>B388+(D388-1)*2198</f>
        <v>4742.6214799999998</v>
      </c>
      <c r="L391" s="30">
        <f>C388</f>
        <v>647</v>
      </c>
      <c r="M391" s="10">
        <f>E388</f>
        <v>33</v>
      </c>
      <c r="N391" s="29">
        <f>G391</f>
        <v>64.666351976006794</v>
      </c>
      <c r="O391" s="10">
        <f>H391</f>
        <v>600</v>
      </c>
    </row>
    <row r="392" spans="1:15" x14ac:dyDescent="0.2">
      <c r="A392" s="110">
        <v>1476.67118</v>
      </c>
      <c r="B392" s="10">
        <v>2007.6048000000001</v>
      </c>
      <c r="C392" s="10">
        <v>1887</v>
      </c>
      <c r="D392" s="28">
        <v>2</v>
      </c>
      <c r="E392" s="10">
        <v>38</v>
      </c>
      <c r="F392" s="10">
        <f>(C392-$AE$8)*EchelleFPAparam!$C$3/EchelleFPAparam!$E$3</f>
        <v>4.1785714285714282E-3</v>
      </c>
    </row>
    <row r="393" spans="1:15" x14ac:dyDescent="0.2">
      <c r="A393" s="110"/>
      <c r="B393" s="10">
        <f>B392+(D392-1)*2048-3072+(D392-2)*EchelleFPAparam!$B$3/EchelleFPAparam!$C$3</f>
        <v>983.60480000000007</v>
      </c>
    </row>
    <row r="394" spans="1:15" x14ac:dyDescent="0.2">
      <c r="A394" s="110"/>
      <c r="B394" s="10">
        <f>B393*EchelleFPAparam!$C$3*COS(EchelleFPAparam!$AC$3)*$B$6</f>
        <v>17.876823630437062</v>
      </c>
    </row>
    <row r="395" spans="1:15" x14ac:dyDescent="0.2">
      <c r="A395" s="110"/>
      <c r="B395" s="10">
        <f>ATAN(B394/EchelleFPAparam!$E$3)</f>
        <v>1.1822745170596611E-2</v>
      </c>
      <c r="C395" s="29">
        <f>EchelleFPAparam!$M$3+$B395</f>
        <v>-4.4149964767736721E-2</v>
      </c>
      <c r="F395" s="10">
        <f>ASIN($E392*$A392/(COS(F392)*2*EchelleFPAparam!$S$3*COS(-$C395/2)))-$C395/2</f>
        <v>1.1203126516277357</v>
      </c>
      <c r="G395" s="29">
        <f>$F395*180/EchelleFPAparam!$O$3</f>
        <v>64.189185725123579</v>
      </c>
      <c r="H395" s="10">
        <v>650</v>
      </c>
      <c r="I395" s="10" t="str">
        <f>I391</f>
        <v>H</v>
      </c>
      <c r="J395" s="10">
        <f>A392</f>
        <v>1476.67118</v>
      </c>
      <c r="K395" s="10">
        <f>B392+(D392-1)*2198</f>
        <v>4205.6048000000001</v>
      </c>
      <c r="L395" s="30">
        <f>C392</f>
        <v>1887</v>
      </c>
      <c r="M395" s="10">
        <f>E392</f>
        <v>38</v>
      </c>
      <c r="N395" s="29">
        <f>G395</f>
        <v>64.189185725123579</v>
      </c>
      <c r="O395" s="10">
        <f>H395</f>
        <v>650</v>
      </c>
    </row>
    <row r="396" spans="1:15" x14ac:dyDescent="0.2">
      <c r="A396" s="110">
        <v>1521.3688099999999</v>
      </c>
      <c r="B396" s="10">
        <v>808.29742999999996</v>
      </c>
      <c r="C396" s="10">
        <v>1672</v>
      </c>
      <c r="D396" s="28">
        <v>3</v>
      </c>
      <c r="E396" s="10">
        <v>37</v>
      </c>
      <c r="F396" s="10">
        <f>(C396-$AE$8)*EchelleFPAparam!$C$3/EchelleFPAparam!$E$3</f>
        <v>1.6190476190476189E-3</v>
      </c>
    </row>
    <row r="397" spans="1:15" x14ac:dyDescent="0.2">
      <c r="A397" s="110"/>
      <c r="B397" s="10">
        <f>B396+(D396-1)*2048-3072+(D396-2)*EchelleFPAparam!$B$3/EchelleFPAparam!$C$3</f>
        <v>1977.2974299999996</v>
      </c>
    </row>
    <row r="398" spans="1:15" x14ac:dyDescent="0.2">
      <c r="A398" s="110"/>
      <c r="B398" s="10">
        <f>B397*EchelleFPAparam!$C$3*COS(EchelleFPAparam!$AC$3)*$B$6</f>
        <v>35.936991585468533</v>
      </c>
    </row>
    <row r="399" spans="1:15" x14ac:dyDescent="0.2">
      <c r="A399" s="110"/>
      <c r="B399" s="10">
        <f>ATAN(B398/EchelleFPAparam!$E$3)</f>
        <v>2.376337752229047E-2</v>
      </c>
      <c r="C399" s="29">
        <f>EchelleFPAparam!$M$3+$B399</f>
        <v>-3.220933241604286E-2</v>
      </c>
      <c r="F399" s="10">
        <f>ASIN($E396*$A396/(COS(F396)*2*EchelleFPAparam!$S$3*COS(-$C399/2)))-$C399/2</f>
        <v>1.1203145018093459</v>
      </c>
      <c r="G399" s="29">
        <f>$F399*180/EchelleFPAparam!$O$3</f>
        <v>64.18929173271961</v>
      </c>
      <c r="H399" s="10">
        <v>650</v>
      </c>
      <c r="I399" s="10" t="s">
        <v>356</v>
      </c>
      <c r="J399" s="10">
        <f>A396</f>
        <v>1521.3688099999999</v>
      </c>
      <c r="K399" s="10">
        <f>B396+(D396-1)*2198</f>
        <v>5204.2974299999996</v>
      </c>
      <c r="L399" s="30">
        <f>C396</f>
        <v>1672</v>
      </c>
      <c r="M399" s="10">
        <f>E396</f>
        <v>37</v>
      </c>
      <c r="N399" s="29">
        <f>G399</f>
        <v>64.18929173271961</v>
      </c>
      <c r="O399" s="10">
        <f>H399</f>
        <v>650</v>
      </c>
    </row>
    <row r="400" spans="1:15" x14ac:dyDescent="0.2">
      <c r="A400" s="110">
        <v>1762.16579</v>
      </c>
      <c r="B400" s="10">
        <v>1413.8149000000001</v>
      </c>
      <c r="C400" s="10">
        <v>391</v>
      </c>
      <c r="D400" s="28">
        <v>3</v>
      </c>
      <c r="E400" s="10">
        <v>32</v>
      </c>
      <c r="F400" s="10">
        <f>(C400-$AE$8)*EchelleFPAparam!$C$3/EchelleFPAparam!$E$3</f>
        <v>-1.3630952380952381E-2</v>
      </c>
    </row>
    <row r="401" spans="1:15" x14ac:dyDescent="0.2">
      <c r="A401" s="110"/>
      <c r="B401" s="10">
        <f>B400+(D400-1)*2048-3072+(D400-2)*EchelleFPAparam!$B$3/EchelleFPAparam!$C$3</f>
        <v>2582.8149000000003</v>
      </c>
    </row>
    <row r="402" spans="1:15" x14ac:dyDescent="0.2">
      <c r="A402" s="110"/>
      <c r="B402" s="10">
        <f>B401*EchelleFPAparam!$C$3*COS(EchelleFPAparam!$AC$3)*$B$6</f>
        <v>46.942152414633334</v>
      </c>
    </row>
    <row r="403" spans="1:15" x14ac:dyDescent="0.2">
      <c r="A403" s="110"/>
      <c r="B403" s="10">
        <f>ATAN(B402/EchelleFPAparam!$E$3)</f>
        <v>3.1036427876751028E-2</v>
      </c>
      <c r="C403" s="29">
        <f>EchelleFPAparam!$M$3+$B403</f>
        <v>-2.4936282061582302E-2</v>
      </c>
      <c r="F403" s="10">
        <f>ASIN($E400*$A400/(COS(F400)*2*EchelleFPAparam!$S$3*COS(-$C403/2)))-$C403/2</f>
        <v>1.1202492292216721</v>
      </c>
      <c r="G403" s="29">
        <f>$F403*180/EchelleFPAparam!$O$3</f>
        <v>64.185551888983255</v>
      </c>
      <c r="H403" s="10">
        <v>650</v>
      </c>
      <c r="I403" s="10" t="str">
        <f>I399</f>
        <v>H</v>
      </c>
      <c r="J403" s="10">
        <f>A400</f>
        <v>1762.16579</v>
      </c>
      <c r="K403" s="10">
        <f>B400+(D400-1)*2198</f>
        <v>5809.8149000000003</v>
      </c>
      <c r="L403" s="30">
        <f>C400</f>
        <v>391</v>
      </c>
      <c r="M403" s="10">
        <f>E400</f>
        <v>32</v>
      </c>
      <c r="N403" s="29">
        <f>G403</f>
        <v>64.185551888983255</v>
      </c>
      <c r="O403" s="10">
        <f>H403</f>
        <v>650</v>
      </c>
    </row>
    <row r="404" spans="1:15" x14ac:dyDescent="0.2">
      <c r="A404" s="110">
        <v>1524.37861</v>
      </c>
      <c r="B404" s="10">
        <v>599.46078</v>
      </c>
      <c r="C404" s="10">
        <v>1539</v>
      </c>
      <c r="D404" s="28">
        <v>1</v>
      </c>
      <c r="E404" s="10">
        <v>37</v>
      </c>
      <c r="F404" s="10">
        <f>(C404-$AE$8)*EchelleFPAparam!$C$3/EchelleFPAparam!$E$3</f>
        <v>3.571428571428571E-5</v>
      </c>
    </row>
    <row r="405" spans="1:15" x14ac:dyDescent="0.2">
      <c r="A405" s="110"/>
      <c r="B405" s="10">
        <f>B404+(D404-1)*2048-3072+(D404-2)*EchelleFPAparam!$B$3/EchelleFPAparam!$C$3</f>
        <v>-2617.5392200000001</v>
      </c>
    </row>
    <row r="406" spans="1:15" x14ac:dyDescent="0.2">
      <c r="A406" s="110"/>
      <c r="B406" s="10">
        <f>B405*EchelleFPAparam!$C$3*COS(EchelleFPAparam!$AC$3)*$B$6</f>
        <v>-47.57326009561136</v>
      </c>
    </row>
    <row r="407" spans="1:15" x14ac:dyDescent="0.2">
      <c r="A407" s="110"/>
      <c r="B407" s="10">
        <f>ATAN(B406/EchelleFPAparam!$E$3)</f>
        <v>-3.1453419779130229E-2</v>
      </c>
      <c r="C407" s="29">
        <f>EchelleFPAparam!$M$3+$B407</f>
        <v>-8.7426129717463552E-2</v>
      </c>
      <c r="F407" s="10">
        <f>ASIN($E404*$A404/(COS(F404)*2*EchelleFPAparam!$S$3*COS(-$C407/2)))-$C407/2</f>
        <v>1.1535231802052528</v>
      </c>
      <c r="G407" s="29">
        <f>$F407*180/EchelleFPAparam!$O$3</f>
        <v>66.092008819903839</v>
      </c>
      <c r="H407" s="10">
        <v>450</v>
      </c>
      <c r="I407" s="10" t="str">
        <f>I403</f>
        <v>H</v>
      </c>
      <c r="J407" s="10">
        <f>A404</f>
        <v>1524.37861</v>
      </c>
      <c r="K407" s="10">
        <f>B404+(D404-1)*2198</f>
        <v>599.46078</v>
      </c>
      <c r="L407" s="30">
        <f>C404</f>
        <v>1539</v>
      </c>
      <c r="M407" s="10">
        <f>E404</f>
        <v>37</v>
      </c>
      <c r="N407" s="29">
        <f>G407</f>
        <v>66.092008819903839</v>
      </c>
      <c r="O407" s="10">
        <f>H407</f>
        <v>450</v>
      </c>
    </row>
    <row r="408" spans="1:15" x14ac:dyDescent="0.2">
      <c r="A408" s="110">
        <v>1710.34501</v>
      </c>
      <c r="B408" s="10">
        <v>830.08321999999998</v>
      </c>
      <c r="C408" s="10">
        <v>546</v>
      </c>
      <c r="D408" s="28">
        <v>1</v>
      </c>
      <c r="E408" s="10">
        <v>33</v>
      </c>
      <c r="F408" s="10">
        <f>(C408-$AE$8)*EchelleFPAparam!$C$3/EchelleFPAparam!$E$3</f>
        <v>-1.1785714285714287E-2</v>
      </c>
    </row>
    <row r="409" spans="1:15" x14ac:dyDescent="0.2">
      <c r="A409" s="110"/>
      <c r="B409" s="10">
        <f>B408+(D408-1)*2048-3072+(D408-2)*EchelleFPAparam!$B$3/EchelleFPAparam!$C$3</f>
        <v>-2386.91678</v>
      </c>
    </row>
    <row r="410" spans="1:15" x14ac:dyDescent="0.2">
      <c r="A410" s="110"/>
      <c r="B410" s="10">
        <f>B409*EchelleFPAparam!$C$3*COS(EchelleFPAparam!$AC$3)*$B$6</f>
        <v>-43.381742643580772</v>
      </c>
    </row>
    <row r="411" spans="1:15" x14ac:dyDescent="0.2">
      <c r="A411" s="110"/>
      <c r="B411" s="10">
        <f>ATAN(B410/EchelleFPAparam!$E$3)</f>
        <v>-2.868375954460747E-2</v>
      </c>
      <c r="C411" s="29">
        <f>EchelleFPAparam!$M$3+$B411</f>
        <v>-8.4656469482940797E-2</v>
      </c>
      <c r="F411" s="10">
        <f>ASIN($E408*$A408/(COS(F408)*2*EchelleFPAparam!$S$3*COS(-$C411/2)))-$C411/2</f>
        <v>1.1535658555940487</v>
      </c>
      <c r="G411" s="29">
        <f>$F411*180/EchelleFPAparam!$O$3</f>
        <v>66.094453939534802</v>
      </c>
      <c r="H411" s="10">
        <v>450</v>
      </c>
      <c r="I411" s="10" t="str">
        <f>I407</f>
        <v>H</v>
      </c>
      <c r="J411" s="10">
        <f>A408</f>
        <v>1710.34501</v>
      </c>
      <c r="K411" s="10">
        <f>B408+(D408-1)*2198</f>
        <v>830.08321999999998</v>
      </c>
      <c r="L411" s="30">
        <f>C408</f>
        <v>546</v>
      </c>
      <c r="M411" s="10">
        <f>E408</f>
        <v>33</v>
      </c>
      <c r="N411" s="29">
        <f>G411</f>
        <v>66.094453939534802</v>
      </c>
      <c r="O411" s="10">
        <f>H411</f>
        <v>450</v>
      </c>
    </row>
    <row r="412" spans="1:15" x14ac:dyDescent="0.2">
      <c r="A412" s="110">
        <v>1673.1084000000001</v>
      </c>
      <c r="B412" s="10">
        <v>1135.8883000000001</v>
      </c>
      <c r="C412" s="10">
        <v>809</v>
      </c>
      <c r="D412" s="28">
        <v>2</v>
      </c>
      <c r="E412" s="10">
        <v>34</v>
      </c>
      <c r="F412" s="10">
        <f>(C412-$AE$8)*EchelleFPAparam!$C$3/EchelleFPAparam!$E$3</f>
        <v>-8.6547619047619029E-3</v>
      </c>
    </row>
    <row r="413" spans="1:15" x14ac:dyDescent="0.2">
      <c r="A413" s="110"/>
      <c r="B413" s="10">
        <f>B412+(D412-1)*2048-3072+(D412-2)*EchelleFPAparam!$B$3/EchelleFPAparam!$C$3</f>
        <v>111.88830000000007</v>
      </c>
    </row>
    <row r="414" spans="1:15" x14ac:dyDescent="0.2">
      <c r="A414" s="110"/>
      <c r="B414" s="10">
        <f>B413*EchelleFPAparam!$C$3*COS(EchelleFPAparam!$AC$3)*$B$6</f>
        <v>2.0335478287717099</v>
      </c>
    </row>
    <row r="415" spans="1:15" x14ac:dyDescent="0.2">
      <c r="A415" s="110"/>
      <c r="B415" s="10">
        <f>ATAN(B414/EchelleFPAparam!$E$3)</f>
        <v>1.3449382292578744E-3</v>
      </c>
      <c r="C415" s="29">
        <f>EchelleFPAparam!$M$3+$B415</f>
        <v>-5.4627771709075457E-2</v>
      </c>
      <c r="F415" s="10">
        <f>ASIN($E412*$A412/(COS(F412)*2*EchelleFPAparam!$S$3*COS(-$C415/2)))-$C415/2</f>
        <v>1.1535555170410496</v>
      </c>
      <c r="G415" s="29">
        <f>$F415*180/EchelleFPAparam!$O$3</f>
        <v>66.093861584090433</v>
      </c>
      <c r="H415" s="10">
        <v>450</v>
      </c>
      <c r="I415" s="10" t="str">
        <f>I411</f>
        <v>H</v>
      </c>
      <c r="J415" s="10">
        <f>A412</f>
        <v>1673.1084000000001</v>
      </c>
      <c r="K415" s="10">
        <f>B412+(D412-1)*2198</f>
        <v>3333.8883000000001</v>
      </c>
      <c r="L415" s="30">
        <f>C412</f>
        <v>809</v>
      </c>
      <c r="M415" s="10">
        <f>E412</f>
        <v>34</v>
      </c>
      <c r="N415" s="29">
        <f>G415</f>
        <v>66.093861584090433</v>
      </c>
      <c r="O415" s="10">
        <f>H415</f>
        <v>450</v>
      </c>
    </row>
    <row r="416" spans="1:15" x14ac:dyDescent="0.2">
      <c r="A416" s="110">
        <v>1678.97191</v>
      </c>
      <c r="B416" s="10">
        <v>117.10402000000001</v>
      </c>
      <c r="C416" s="10">
        <v>806</v>
      </c>
      <c r="D416" s="28">
        <v>3</v>
      </c>
      <c r="E416" s="10">
        <v>34</v>
      </c>
      <c r="F416" s="10">
        <f>(C416-$AE$8)*EchelleFPAparam!$C$3/EchelleFPAparam!$E$3</f>
        <v>-8.6904761904761894E-3</v>
      </c>
    </row>
    <row r="417" spans="1:15" x14ac:dyDescent="0.2">
      <c r="A417" s="110"/>
      <c r="B417" s="10">
        <f>B416+(D416-1)*2048-3072+(D416-2)*EchelleFPAparam!$B$3/EchelleFPAparam!$C$3</f>
        <v>1286.1040199999998</v>
      </c>
    </row>
    <row r="418" spans="1:15" x14ac:dyDescent="0.2">
      <c r="A418" s="110"/>
      <c r="B418" s="10">
        <f>B417*EchelleFPAparam!$C$3*COS(EchelleFPAparam!$AC$3)*$B$6</f>
        <v>23.374687410976534</v>
      </c>
    </row>
    <row r="419" spans="1:15" x14ac:dyDescent="0.2">
      <c r="A419" s="110"/>
      <c r="B419" s="10">
        <f>ATAN(B418/EchelleFPAparam!$E$3)</f>
        <v>1.5458217947620331E-2</v>
      </c>
      <c r="C419" s="29">
        <f>EchelleFPAparam!$M$3+$B419</f>
        <v>-4.0514491990712997E-2</v>
      </c>
      <c r="F419" s="10">
        <f>ASIN($E416*$A416/(COS(F416)*2*EchelleFPAparam!$S$3*COS(-$C419/2)))-$C419/2</f>
        <v>1.1535552336683779</v>
      </c>
      <c r="G419" s="29">
        <f>$F419*180/EchelleFPAparam!$O$3</f>
        <v>66.093845348032545</v>
      </c>
      <c r="H419" s="10">
        <v>450</v>
      </c>
      <c r="I419" s="10" t="str">
        <f>I415</f>
        <v>H</v>
      </c>
      <c r="J419" s="10">
        <f>A416</f>
        <v>1678.97191</v>
      </c>
      <c r="K419" s="10">
        <f>B416+(D416-1)*2198</f>
        <v>4513.1040199999998</v>
      </c>
      <c r="L419" s="30">
        <f>C416</f>
        <v>806</v>
      </c>
      <c r="M419" s="10">
        <f>E416</f>
        <v>34</v>
      </c>
      <c r="N419" s="29">
        <f>G419</f>
        <v>66.093845348032545</v>
      </c>
      <c r="O419" s="10">
        <f>H419</f>
        <v>450</v>
      </c>
    </row>
    <row r="420" spans="1:15" x14ac:dyDescent="0.2">
      <c r="A420" s="110">
        <v>1533.91572</v>
      </c>
      <c r="B420" s="10">
        <v>1278.8091999999999</v>
      </c>
      <c r="C420" s="10">
        <v>1503</v>
      </c>
      <c r="D420" s="28">
        <v>1</v>
      </c>
      <c r="E420" s="10">
        <v>37</v>
      </c>
      <c r="F420" s="10">
        <f>(C420-$AE$8)*EchelleFPAparam!$C$3/EchelleFPAparam!$E$3</f>
        <v>-3.9285714285714282E-4</v>
      </c>
    </row>
    <row r="421" spans="1:15" x14ac:dyDescent="0.2">
      <c r="A421" s="110"/>
      <c r="B421" s="10">
        <f>B420+(D420-1)*2048-3072+(D420-2)*EchelleFPAparam!$B$3/EchelleFPAparam!$C$3</f>
        <v>-1938.1908000000001</v>
      </c>
    </row>
    <row r="422" spans="1:15" x14ac:dyDescent="0.2">
      <c r="A422" s="110"/>
      <c r="B422" s="10">
        <f>B421*EchelleFPAparam!$C$3*COS(EchelleFPAparam!$AC$3)*$B$6</f>
        <v>-35.226236282840134</v>
      </c>
    </row>
    <row r="423" spans="1:15" x14ac:dyDescent="0.2">
      <c r="A423" s="110"/>
      <c r="B423" s="10">
        <f>ATAN(B422/EchelleFPAparam!$E$3)</f>
        <v>-2.3293561453565766E-2</v>
      </c>
      <c r="C423" s="29">
        <f>EchelleFPAparam!$M$3+$B423</f>
        <v>-7.9266271391899096E-2</v>
      </c>
      <c r="F423" s="10">
        <f>ASIN($E420*$A420/(COS(F420)*2*EchelleFPAparam!$S$3*COS(-$C423/2)))-$C423/2</f>
        <v>1.1618505426730201</v>
      </c>
      <c r="G423" s="29">
        <f>$F423*180/EchelleFPAparam!$O$3</f>
        <v>66.569131536734105</v>
      </c>
      <c r="H423" s="10">
        <v>400</v>
      </c>
      <c r="I423" s="10" t="s">
        <v>356</v>
      </c>
      <c r="J423" s="10">
        <f>A420</f>
        <v>1533.91572</v>
      </c>
      <c r="K423" s="10">
        <f>B420+(D420-1)*2198</f>
        <v>1278.8091999999999</v>
      </c>
      <c r="L423" s="30">
        <f>C420</f>
        <v>1503</v>
      </c>
      <c r="M423" s="10">
        <f>E420</f>
        <v>37</v>
      </c>
      <c r="N423" s="29">
        <f>G423</f>
        <v>66.569131536734105</v>
      </c>
      <c r="O423" s="10">
        <f>H423</f>
        <v>400</v>
      </c>
    </row>
    <row r="424" spans="1:15" x14ac:dyDescent="0.2">
      <c r="A424" s="110">
        <v>1678.97191</v>
      </c>
      <c r="B424" s="10">
        <v>993.26868999999999</v>
      </c>
      <c r="C424" s="10">
        <v>772</v>
      </c>
      <c r="D424" s="28">
        <v>2</v>
      </c>
      <c r="E424" s="10">
        <v>34</v>
      </c>
      <c r="F424" s="10">
        <f>(C424-$AE$8)*EchelleFPAparam!$C$3/EchelleFPAparam!$E$3</f>
        <v>-9.0952380952380937E-3</v>
      </c>
    </row>
    <row r="425" spans="1:15" x14ac:dyDescent="0.2">
      <c r="A425" s="110"/>
      <c r="B425" s="10">
        <f>B424+(D424-1)*2048-3072+(D424-2)*EchelleFPAparam!$B$3/EchelleFPAparam!$C$3</f>
        <v>-30.731310000000121</v>
      </c>
    </row>
    <row r="426" spans="1:15" x14ac:dyDescent="0.2">
      <c r="A426" s="110"/>
      <c r="B426" s="10">
        <f>B425*EchelleFPAparam!$C$3*COS(EchelleFPAparam!$AC$3)*$B$6</f>
        <v>-0.55853551019910519</v>
      </c>
    </row>
    <row r="427" spans="1:15" x14ac:dyDescent="0.2">
      <c r="A427" s="110"/>
      <c r="B427" s="10">
        <f>ATAN(B426/EchelleFPAparam!$E$3)</f>
        <v>-3.6940177565715596E-4</v>
      </c>
      <c r="C427" s="29">
        <f>EchelleFPAparam!$M$3+$B427</f>
        <v>-5.6342111713990485E-2</v>
      </c>
      <c r="F427" s="10">
        <f>ASIN($E424*$A424/(COS(F424)*2*EchelleFPAparam!$S$3*COS(-$C427/2)))-$C427/2</f>
        <v>1.1618867447156642</v>
      </c>
      <c r="G427" s="29">
        <f>$F427*180/EchelleFPAparam!$O$3</f>
        <v>66.571205760956715</v>
      </c>
      <c r="H427" s="10">
        <v>400</v>
      </c>
      <c r="I427" s="10" t="str">
        <f>I423</f>
        <v>H</v>
      </c>
      <c r="J427" s="10">
        <f>A424</f>
        <v>1678.97191</v>
      </c>
      <c r="K427" s="10">
        <f>B424+(D424-1)*2198</f>
        <v>3191.2686899999999</v>
      </c>
      <c r="L427" s="30">
        <f>C424</f>
        <v>772</v>
      </c>
      <c r="M427" s="10">
        <f>E424</f>
        <v>34</v>
      </c>
      <c r="N427" s="29">
        <f>G427</f>
        <v>66.571205760956715</v>
      </c>
      <c r="O427" s="10">
        <f>H427</f>
        <v>400</v>
      </c>
    </row>
    <row r="428" spans="1:15" x14ac:dyDescent="0.2">
      <c r="A428" s="110">
        <v>1500.9407900000001</v>
      </c>
      <c r="B428" s="10">
        <v>692.66560000000004</v>
      </c>
      <c r="C428" s="10">
        <v>1717</v>
      </c>
      <c r="D428" s="28">
        <v>2</v>
      </c>
      <c r="E428" s="10">
        <v>38</v>
      </c>
      <c r="F428" s="10">
        <f>(C428-$AE$8)*EchelleFPAparam!$C$3/EchelleFPAparam!$E$3</f>
        <v>2.1547619047619045E-3</v>
      </c>
    </row>
    <row r="429" spans="1:15" x14ac:dyDescent="0.2">
      <c r="A429" s="110"/>
      <c r="B429" s="10">
        <f>B428+(D428-1)*2048-3072+(D428-2)*EchelleFPAparam!$B$3/EchelleFPAparam!$C$3</f>
        <v>-331.33439999999973</v>
      </c>
    </row>
    <row r="430" spans="1:15" x14ac:dyDescent="0.2">
      <c r="A430" s="110"/>
      <c r="B430" s="10">
        <f>B429*EchelleFPAparam!$C$3*COS(EchelleFPAparam!$AC$3)*$B$6</f>
        <v>-6.0219375012166276</v>
      </c>
    </row>
    <row r="431" spans="1:15" x14ac:dyDescent="0.2">
      <c r="A431" s="110"/>
      <c r="B431" s="10">
        <f>ATAN(B430/EchelleFPAparam!$E$3)</f>
        <v>-3.9827418391040091E-3</v>
      </c>
      <c r="C431" s="29">
        <f>EchelleFPAparam!$M$3+$B431</f>
        <v>-5.9955451777437337E-2</v>
      </c>
      <c r="F431" s="10">
        <f>ASIN($E428*$A428/(COS(F428)*2*EchelleFPAparam!$S$3*COS(-$C431/2)))-$C431/2</f>
        <v>1.161877572061732</v>
      </c>
      <c r="G431" s="29">
        <f>$F431*180/EchelleFPAparam!$O$3</f>
        <v>66.570680206607236</v>
      </c>
      <c r="H431" s="10">
        <v>400</v>
      </c>
      <c r="I431" s="10" t="str">
        <f>I427</f>
        <v>H</v>
      </c>
      <c r="J431" s="10">
        <f>A428</f>
        <v>1500.9407900000001</v>
      </c>
      <c r="K431" s="10">
        <f>B428+(D428-1)*2198</f>
        <v>2890.6656000000003</v>
      </c>
      <c r="L431" s="30">
        <f>C428</f>
        <v>1717</v>
      </c>
      <c r="M431" s="10">
        <f>E428</f>
        <v>38</v>
      </c>
      <c r="N431" s="29">
        <f>G431</f>
        <v>66.570680206607236</v>
      </c>
      <c r="O431" s="10">
        <f>H431</f>
        <v>400</v>
      </c>
    </row>
    <row r="432" spans="1:15" x14ac:dyDescent="0.2">
      <c r="A432" s="110">
        <v>1678.97191</v>
      </c>
      <c r="B432" s="10">
        <v>1903.8811000000001</v>
      </c>
      <c r="C432" s="10">
        <v>740</v>
      </c>
      <c r="D432" s="28">
        <v>1</v>
      </c>
      <c r="E432" s="10">
        <v>34</v>
      </c>
      <c r="F432" s="10">
        <f>(C432-$AE$8)*EchelleFPAparam!$C$3/EchelleFPAparam!$E$3</f>
        <v>-9.4761904761904766E-3</v>
      </c>
    </row>
    <row r="433" spans="1:35" x14ac:dyDescent="0.2">
      <c r="A433" s="110"/>
      <c r="B433" s="10">
        <f>B432+(D432-1)*2048-3072+(D432-2)*EchelleFPAparam!$B$3/EchelleFPAparam!$C$3</f>
        <v>-1313.1188999999999</v>
      </c>
    </row>
    <row r="434" spans="1:35" x14ac:dyDescent="0.2">
      <c r="A434" s="110"/>
      <c r="B434" s="10">
        <f>B433*EchelleFPAparam!$C$3*COS(EchelleFPAparam!$AC$3)*$B$6</f>
        <v>-23.865677537455607</v>
      </c>
    </row>
    <row r="435" spans="1:35" x14ac:dyDescent="0.2">
      <c r="A435" s="110"/>
      <c r="B435" s="10">
        <f>ATAN(B434/EchelleFPAparam!$E$3)</f>
        <v>-1.5782867636542956E-2</v>
      </c>
      <c r="C435" s="29">
        <f>EchelleFPAparam!$M$3+$B435</f>
        <v>-7.1755577574876286E-2</v>
      </c>
      <c r="F435" s="10">
        <f>ASIN($E432*$A432/(COS(F432)*2*EchelleFPAparam!$S$3*COS(-$C435/2)))-$C435/2</f>
        <v>1.1701298471491526</v>
      </c>
      <c r="G435" s="29">
        <f>$F435*180/EchelleFPAparam!$O$3</f>
        <v>67.043500733512488</v>
      </c>
      <c r="H435" s="10">
        <v>350</v>
      </c>
      <c r="I435" s="10" t="str">
        <f>I431</f>
        <v>H</v>
      </c>
      <c r="J435" s="10">
        <f>A432</f>
        <v>1678.97191</v>
      </c>
      <c r="K435" s="10">
        <f>B432+(D432-1)*2198</f>
        <v>1903.8811000000001</v>
      </c>
      <c r="L435" s="30">
        <f>C432</f>
        <v>740</v>
      </c>
      <c r="M435" s="10">
        <f>E432</f>
        <v>34</v>
      </c>
      <c r="N435" s="29">
        <f>G435</f>
        <v>67.043500733512488</v>
      </c>
      <c r="O435" s="10">
        <f>H435</f>
        <v>350</v>
      </c>
    </row>
    <row r="436" spans="1:35" x14ac:dyDescent="0.2">
      <c r="A436" s="110">
        <v>1589.50215</v>
      </c>
      <c r="B436" s="10">
        <v>499.26665000000003</v>
      </c>
      <c r="C436" s="10">
        <v>1238</v>
      </c>
      <c r="D436" s="28">
        <v>2</v>
      </c>
      <c r="E436" s="10">
        <v>36</v>
      </c>
      <c r="F436" s="10">
        <f>(C436-$AE$8)*EchelleFPAparam!$C$3/EchelleFPAparam!$E$3</f>
        <v>-3.5476190476190477E-3</v>
      </c>
    </row>
    <row r="437" spans="1:35" x14ac:dyDescent="0.2">
      <c r="A437" s="110"/>
      <c r="B437" s="10">
        <f>B436+(D436-1)*2048-3072+(D436-2)*EchelleFPAparam!$B$3/EchelleFPAparam!$C$3</f>
        <v>-524.73334999999997</v>
      </c>
    </row>
    <row r="438" spans="1:35" x14ac:dyDescent="0.2">
      <c r="A438" s="110"/>
      <c r="B438" s="10">
        <f>B437*EchelleFPAparam!$C$3*COS(EchelleFPAparam!$AC$3)*$B$6</f>
        <v>-9.5369253494476638</v>
      </c>
    </row>
    <row r="439" spans="1:35" x14ac:dyDescent="0.2">
      <c r="A439" s="110"/>
      <c r="B439" s="10">
        <f>ATAN(B438/EchelleFPAparam!$E$3)</f>
        <v>-6.30740666583388E-3</v>
      </c>
      <c r="C439" s="29">
        <f>EchelleFPAparam!$M$3+$B439</f>
        <v>-6.2280116604167213E-2</v>
      </c>
      <c r="F439" s="10">
        <f>ASIN($E436*$A436/(COS(F436)*2*EchelleFPAparam!$S$3*COS(-$C439/2)))-$C439/2</f>
        <v>1.170137183280094</v>
      </c>
      <c r="G439" s="29">
        <f>$F439*180/EchelleFPAparam!$O$3</f>
        <v>67.043921062847176</v>
      </c>
      <c r="H439" s="10">
        <v>350</v>
      </c>
      <c r="I439" s="126" t="s">
        <v>356</v>
      </c>
      <c r="J439" s="10">
        <f>A436</f>
        <v>1589.50215</v>
      </c>
      <c r="K439" s="10">
        <f>B436+(D436-1)*2198</f>
        <v>2697.26665</v>
      </c>
      <c r="L439" s="30">
        <f>C436</f>
        <v>1238</v>
      </c>
      <c r="M439" s="10">
        <f>E436</f>
        <v>36</v>
      </c>
      <c r="N439" s="29">
        <f>G439</f>
        <v>67.043921062847176</v>
      </c>
      <c r="O439" s="10">
        <f>H439</f>
        <v>350</v>
      </c>
    </row>
    <row r="440" spans="1:35" x14ac:dyDescent="0.2">
      <c r="A440" s="128">
        <v>1220.78757</v>
      </c>
      <c r="B440" s="10">
        <v>18.218665999999999</v>
      </c>
      <c r="C440" s="10">
        <v>1057</v>
      </c>
      <c r="D440" s="28">
        <v>1</v>
      </c>
      <c r="E440" s="10">
        <v>46</v>
      </c>
      <c r="F440" s="10">
        <f>(C440-$AE$5)*EchelleFPAparam!$C$3/EchelleFPAparam!$E$3</f>
        <v>-5.7023809523809527E-3</v>
      </c>
      <c r="I440" s="126"/>
    </row>
    <row r="441" spans="1:35" x14ac:dyDescent="0.2">
      <c r="A441" s="128"/>
      <c r="B441" s="10">
        <f>B440+(D440-1)*2048-3072+(D440-2)*EchelleFPAparam!$B$3/EchelleFPAparam!$C$3</f>
        <v>-3198.7813339999998</v>
      </c>
      <c r="I441" s="126"/>
    </row>
    <row r="442" spans="1:35" x14ac:dyDescent="0.2">
      <c r="A442" s="128"/>
      <c r="B442" s="10">
        <f>B441*EchelleFPAparam!$C$3*COS(EchelleFPAparam!$AC$3)*$B$6</f>
        <v>-58.137221107758087</v>
      </c>
      <c r="I442" s="126"/>
    </row>
    <row r="443" spans="1:35" x14ac:dyDescent="0.2">
      <c r="A443" s="128"/>
      <c r="B443" s="10">
        <f>ATAN(B442/EchelleFPAparam!$E$3)</f>
        <v>-3.843161085706049E-2</v>
      </c>
      <c r="C443" s="29">
        <f>EchelleFPAparam!$M$3+$B443</f>
        <v>-9.440432079539382E-2</v>
      </c>
      <c r="F443" s="10">
        <f>ASIN($E440*$A440/(COS(F440)*2*EchelleFPAparam!$S$3*COS(-$C443/2)))-$C443/2</f>
        <v>1.1486595929905115</v>
      </c>
      <c r="G443" s="29">
        <f>$F443*180/EchelleFPAparam!$O$3</f>
        <v>65.813345803322008</v>
      </c>
      <c r="H443" s="10">
        <v>480</v>
      </c>
      <c r="I443" s="126" t="s">
        <v>354</v>
      </c>
      <c r="J443" s="10">
        <f>A440</f>
        <v>1220.78757</v>
      </c>
      <c r="K443" s="10">
        <f>B440+(D440-1)*2198</f>
        <v>18.218665999999999</v>
      </c>
      <c r="L443" s="30">
        <f>C440</f>
        <v>1057</v>
      </c>
      <c r="M443" s="10">
        <f>E440</f>
        <v>46</v>
      </c>
      <c r="N443" s="29">
        <f>G443</f>
        <v>65.813345803322008</v>
      </c>
      <c r="O443" s="10">
        <f>H443</f>
        <v>480</v>
      </c>
    </row>
    <row r="444" spans="1:35" x14ac:dyDescent="0.2">
      <c r="A444" s="128">
        <v>1126.07899</v>
      </c>
      <c r="B444" s="10">
        <v>825.61423000000002</v>
      </c>
      <c r="C444" s="10">
        <v>1874</v>
      </c>
      <c r="D444" s="28">
        <v>1</v>
      </c>
      <c r="E444" s="10">
        <v>50</v>
      </c>
      <c r="F444" s="10">
        <f>(C444-$AE$5)*EchelleFPAparam!$C$3/EchelleFPAparam!$E$3</f>
        <v>4.0238095238095233E-3</v>
      </c>
      <c r="I444" s="126"/>
      <c r="AG444" s="29">
        <f>N443</f>
        <v>65.813345803322008</v>
      </c>
      <c r="AH444" s="29">
        <f>O443</f>
        <v>480</v>
      </c>
      <c r="AI444" s="10">
        <f t="shared" ref="AI444:AI470" si="2">AG444+AH444*0.009525</f>
        <v>70.385345803322011</v>
      </c>
    </row>
    <row r="445" spans="1:35" x14ac:dyDescent="0.2">
      <c r="A445" s="128"/>
      <c r="B445" s="10">
        <f>B444+(D444-1)*2048-3072+(D444-2)*EchelleFPAparam!$B$3/EchelleFPAparam!$C$3</f>
        <v>-2391.3857699999999</v>
      </c>
      <c r="I445" s="126"/>
      <c r="AG445" s="29">
        <f>N447</f>
        <v>65.808583782398642</v>
      </c>
      <c r="AH445" s="29">
        <f>O447</f>
        <v>480</v>
      </c>
      <c r="AI445" s="10">
        <f t="shared" si="2"/>
        <v>70.380583782398645</v>
      </c>
    </row>
    <row r="446" spans="1:35" x14ac:dyDescent="0.2">
      <c r="A446" s="128"/>
      <c r="B446" s="10">
        <f>B445*EchelleFPAparam!$C$3*COS(EchelleFPAparam!$AC$3)*$B$6</f>
        <v>-43.462965657169349</v>
      </c>
      <c r="I446" s="126"/>
      <c r="AG446" s="29">
        <f>N451</f>
        <v>65.815045052676311</v>
      </c>
      <c r="AH446" s="29">
        <f>O451</f>
        <v>480</v>
      </c>
      <c r="AI446" s="10">
        <f t="shared" si="2"/>
        <v>70.387045052676314</v>
      </c>
    </row>
    <row r="447" spans="1:35" x14ac:dyDescent="0.2">
      <c r="A447" s="128"/>
      <c r="B447" s="10">
        <f>ATAN(B446/EchelleFPAparam!$E$3)</f>
        <v>-2.873743420066913E-2</v>
      </c>
      <c r="C447" s="29">
        <f>EchelleFPAparam!$M$3+$B447</f>
        <v>-8.4710144139002463E-2</v>
      </c>
      <c r="F447" s="10">
        <f>ASIN($E444*$A444/(COS(F444)*2*EchelleFPAparam!$S$3*COS(-$C447/2)))-$C447/2</f>
        <v>1.1485764800451219</v>
      </c>
      <c r="G447" s="29">
        <f>$F447*180/EchelleFPAparam!$O$3</f>
        <v>65.808583782398642</v>
      </c>
      <c r="H447" s="10">
        <v>480</v>
      </c>
      <c r="I447" s="126" t="str">
        <f>I443</f>
        <v>J</v>
      </c>
      <c r="J447" s="10">
        <f>A444</f>
        <v>1126.07899</v>
      </c>
      <c r="K447" s="10">
        <f>B444+(D444-1)*2198</f>
        <v>825.61423000000002</v>
      </c>
      <c r="L447" s="30">
        <f>C444</f>
        <v>1874</v>
      </c>
      <c r="M447" s="10">
        <f>E444</f>
        <v>50</v>
      </c>
      <c r="N447" s="29">
        <f>G447</f>
        <v>65.808583782398642</v>
      </c>
      <c r="O447" s="10">
        <f>H447</f>
        <v>480</v>
      </c>
      <c r="AG447" s="29">
        <f>N455</f>
        <v>65.814416879653876</v>
      </c>
      <c r="AH447" s="29">
        <f>O455</f>
        <v>480</v>
      </c>
      <c r="AI447" s="10">
        <f t="shared" si="2"/>
        <v>70.386416879653879</v>
      </c>
    </row>
    <row r="448" spans="1:35" x14ac:dyDescent="0.2">
      <c r="A448" s="128">
        <v>1278.60301</v>
      </c>
      <c r="B448" s="10">
        <v>579.10789999999997</v>
      </c>
      <c r="C448" s="10">
        <v>580</v>
      </c>
      <c r="D448" s="28">
        <v>1</v>
      </c>
      <c r="E448" s="10">
        <v>44</v>
      </c>
      <c r="F448" s="10">
        <f>(C448-$AE$5)*EchelleFPAparam!$C$3/EchelleFPAparam!$E$3</f>
        <v>-1.138095238095238E-2</v>
      </c>
      <c r="I448" s="126"/>
      <c r="AG448" s="29">
        <f>N459</f>
        <v>65.809939261535021</v>
      </c>
      <c r="AH448" s="29">
        <f>O459</f>
        <v>480</v>
      </c>
      <c r="AI448" s="10">
        <f t="shared" si="2"/>
        <v>70.381939261535024</v>
      </c>
    </row>
    <row r="449" spans="1:35" x14ac:dyDescent="0.2">
      <c r="A449" s="128"/>
      <c r="B449" s="10">
        <f>B448+(D448-1)*2048-3072+(D448-2)*EchelleFPAparam!$B$3/EchelleFPAparam!$C$3</f>
        <v>-2637.8921</v>
      </c>
      <c r="I449" s="126"/>
      <c r="AG449" s="29">
        <f>N463</f>
        <v>65.812811440685877</v>
      </c>
      <c r="AH449" s="29">
        <f>O463</f>
        <v>480</v>
      </c>
      <c r="AI449" s="10">
        <f t="shared" si="2"/>
        <v>70.38481144068588</v>
      </c>
    </row>
    <row r="450" spans="1:35" x14ac:dyDescent="0.2">
      <c r="A450" s="128"/>
      <c r="B450" s="10">
        <f>B449*EchelleFPAparam!$C$3*COS(EchelleFPAparam!$AC$3)*$B$6</f>
        <v>-47.943169683416798</v>
      </c>
      <c r="I450" s="126"/>
      <c r="AG450" s="29">
        <f>N467</f>
        <v>65.81431034715628</v>
      </c>
      <c r="AH450" s="29">
        <f>O467</f>
        <v>480</v>
      </c>
      <c r="AI450" s="10">
        <f t="shared" si="2"/>
        <v>70.386310347156282</v>
      </c>
    </row>
    <row r="451" spans="1:35" x14ac:dyDescent="0.2">
      <c r="A451" s="128"/>
      <c r="B451" s="10">
        <f>ATAN(B450/EchelleFPAparam!$E$3)</f>
        <v>-3.1697825137120196E-2</v>
      </c>
      <c r="C451" s="29">
        <f>EchelleFPAparam!$M$3+$B451</f>
        <v>-8.7670535075453526E-2</v>
      </c>
      <c r="F451" s="10">
        <f>ASIN($E448*$A448/(COS(F448)*2*EchelleFPAparam!$S$3*COS(-$C451/2)))-$C451/2</f>
        <v>1.1486892504869946</v>
      </c>
      <c r="G451" s="29">
        <f>$F451*180/EchelleFPAparam!$O$3</f>
        <v>65.815045052676311</v>
      </c>
      <c r="H451" s="10">
        <v>480</v>
      </c>
      <c r="I451" s="126" t="str">
        <f>I447</f>
        <v>J</v>
      </c>
      <c r="J451" s="10">
        <f>A448</f>
        <v>1278.60301</v>
      </c>
      <c r="K451" s="10">
        <f>B448+(D448-1)*2198</f>
        <v>579.10789999999997</v>
      </c>
      <c r="L451" s="30">
        <f>C448</f>
        <v>580</v>
      </c>
      <c r="M451" s="10">
        <f>E448</f>
        <v>44</v>
      </c>
      <c r="N451" s="29">
        <f>G451</f>
        <v>65.815045052676311</v>
      </c>
      <c r="O451" s="10">
        <f>H451</f>
        <v>480</v>
      </c>
      <c r="AG451" s="29">
        <f>N471</f>
        <v>65.813814960058195</v>
      </c>
      <c r="AH451" s="29">
        <f>O471</f>
        <v>480</v>
      </c>
      <c r="AI451" s="10">
        <f t="shared" si="2"/>
        <v>70.385814960058198</v>
      </c>
    </row>
    <row r="452" spans="1:35" x14ac:dyDescent="0.2">
      <c r="A452" s="128">
        <v>1312.3699300000001</v>
      </c>
      <c r="B452" s="10">
        <v>1541.7746</v>
      </c>
      <c r="C452" s="10">
        <v>314</v>
      </c>
      <c r="D452" s="28">
        <v>1</v>
      </c>
      <c r="E452" s="10">
        <v>43</v>
      </c>
      <c r="F452" s="10">
        <f>(C452-$AE$5)*EchelleFPAparam!$C$3/EchelleFPAparam!$E$3</f>
        <v>-1.4547619047619047E-2</v>
      </c>
      <c r="I452" s="126"/>
      <c r="AG452" s="29">
        <f>N475</f>
        <v>65.814719293958078</v>
      </c>
      <c r="AH452" s="29">
        <f>O475</f>
        <v>480</v>
      </c>
      <c r="AI452" s="10">
        <f t="shared" si="2"/>
        <v>70.38671929395808</v>
      </c>
    </row>
    <row r="453" spans="1:35" x14ac:dyDescent="0.2">
      <c r="A453" s="128"/>
      <c r="B453" s="10">
        <f>B452+(D452-1)*2048-3072+(D452-2)*EchelleFPAparam!$B$3/EchelleFPAparam!$C$3</f>
        <v>-1675.2254</v>
      </c>
      <c r="I453" s="126"/>
      <c r="AG453" s="29">
        <f>N479</f>
        <v>65.812734148259196</v>
      </c>
      <c r="AH453" s="29">
        <f>O479</f>
        <v>480</v>
      </c>
      <c r="AI453" s="10">
        <f t="shared" si="2"/>
        <v>70.384734148259199</v>
      </c>
    </row>
    <row r="454" spans="1:35" x14ac:dyDescent="0.2">
      <c r="A454" s="128"/>
      <c r="B454" s="10">
        <f>B453*EchelleFPAparam!$C$3*COS(EchelleFPAparam!$AC$3)*$B$6</f>
        <v>-30.446891899092375</v>
      </c>
      <c r="I454" s="126"/>
      <c r="AG454" s="29">
        <f>N483</f>
        <v>65.813883641090825</v>
      </c>
      <c r="AH454" s="29">
        <f>O483</f>
        <v>480</v>
      </c>
      <c r="AI454" s="10">
        <f t="shared" si="2"/>
        <v>70.385883641090828</v>
      </c>
    </row>
    <row r="455" spans="1:35" x14ac:dyDescent="0.2">
      <c r="A455" s="128"/>
      <c r="B455" s="10">
        <f>ATAN(B454/EchelleFPAparam!$E$3)</f>
        <v>-2.0134112153304549E-2</v>
      </c>
      <c r="C455" s="29">
        <f>EchelleFPAparam!$M$3+$B455</f>
        <v>-7.6106822091637882E-2</v>
      </c>
      <c r="F455" s="10">
        <f>ASIN($E452*$A452/(COS(F452)*2*EchelleFPAparam!$S$3*COS(-$C455/2)))-$C455/2</f>
        <v>1.1486782867993188</v>
      </c>
      <c r="G455" s="29">
        <f>$F455*180/EchelleFPAparam!$O$3</f>
        <v>65.814416879653876</v>
      </c>
      <c r="H455" s="10">
        <v>480</v>
      </c>
      <c r="I455" s="126" t="str">
        <f>I451</f>
        <v>J</v>
      </c>
      <c r="J455" s="10">
        <f>A452</f>
        <v>1312.3699300000001</v>
      </c>
      <c r="K455" s="10">
        <f>B452+(D452-1)*2198</f>
        <v>1541.7746</v>
      </c>
      <c r="L455" s="30">
        <f>C452</f>
        <v>314</v>
      </c>
      <c r="M455" s="10">
        <f>E452</f>
        <v>43</v>
      </c>
      <c r="N455" s="29">
        <f>G455</f>
        <v>65.814416879653876</v>
      </c>
      <c r="O455" s="10">
        <f>H455</f>
        <v>480</v>
      </c>
      <c r="AG455" s="29">
        <f>N487</f>
        <v>65.813574078058551</v>
      </c>
      <c r="AH455" s="29">
        <f>O487</f>
        <v>480</v>
      </c>
      <c r="AI455" s="10">
        <f t="shared" si="2"/>
        <v>70.385574078058553</v>
      </c>
    </row>
    <row r="456" spans="1:35" x14ac:dyDescent="0.2">
      <c r="A456" s="128">
        <v>1146.06178</v>
      </c>
      <c r="B456" s="10">
        <v>27.150846999999999</v>
      </c>
      <c r="C456" s="10">
        <v>1686</v>
      </c>
      <c r="D456" s="28">
        <v>1</v>
      </c>
      <c r="E456" s="10">
        <v>49</v>
      </c>
      <c r="F456" s="10">
        <f>(C456-$AE$5)*EchelleFPAparam!$C$3/EchelleFPAparam!$E$3</f>
        <v>1.7857142857142854E-3</v>
      </c>
      <c r="I456" s="126"/>
      <c r="AG456" s="29">
        <f>N491</f>
        <v>65.813462193347803</v>
      </c>
      <c r="AH456" s="29">
        <f>O491</f>
        <v>480</v>
      </c>
      <c r="AI456" s="10">
        <f t="shared" si="2"/>
        <v>70.385462193347806</v>
      </c>
    </row>
    <row r="457" spans="1:35" x14ac:dyDescent="0.2">
      <c r="A457" s="128"/>
      <c r="B457" s="10">
        <f>B456+(D456-1)*2048-3072+(D456-2)*EchelleFPAparam!$B$3/EchelleFPAparam!$C$3</f>
        <v>-3189.8491530000001</v>
      </c>
      <c r="I457" s="126"/>
      <c r="AG457" s="29">
        <f>N495</f>
        <v>65.812302470797562</v>
      </c>
      <c r="AH457" s="29">
        <f>O495</f>
        <v>480</v>
      </c>
      <c r="AI457" s="10">
        <f t="shared" si="2"/>
        <v>70.384302470797564</v>
      </c>
    </row>
    <row r="458" spans="1:35" x14ac:dyDescent="0.2">
      <c r="A458" s="128"/>
      <c r="B458" s="10">
        <f>B457*EchelleFPAparam!$C$3*COS(EchelleFPAparam!$AC$3)*$B$6</f>
        <v>-57.974880476264495</v>
      </c>
      <c r="I458" s="126"/>
      <c r="AG458" s="29">
        <f>N499</f>
        <v>65.812355551864073</v>
      </c>
      <c r="AH458" s="29">
        <f>O499</f>
        <v>480</v>
      </c>
      <c r="AI458" s="10">
        <f t="shared" si="2"/>
        <v>70.384355551864076</v>
      </c>
    </row>
    <row r="459" spans="1:35" x14ac:dyDescent="0.2">
      <c r="A459" s="128"/>
      <c r="B459" s="10">
        <f>ATAN(B458/EchelleFPAparam!$E$3)</f>
        <v>-3.8324400776475899E-2</v>
      </c>
      <c r="C459" s="29">
        <f>EchelleFPAparam!$M$3+$B459</f>
        <v>-9.4297110714809229E-2</v>
      </c>
      <c r="F459" s="10">
        <f>ASIN($E456*$A456/(COS(F456)*2*EchelleFPAparam!$S$3*COS(-$C459/2)))-$C459/2</f>
        <v>1.1486001376193433</v>
      </c>
      <c r="G459" s="29">
        <f>$F459*180/EchelleFPAparam!$O$3</f>
        <v>65.809939261535021</v>
      </c>
      <c r="H459" s="10">
        <v>480</v>
      </c>
      <c r="I459" s="126" t="str">
        <f>I455</f>
        <v>J</v>
      </c>
      <c r="J459" s="10">
        <f>A456</f>
        <v>1146.06178</v>
      </c>
      <c r="K459" s="10">
        <f>B456+(D456-1)*2198</f>
        <v>27.150846999999999</v>
      </c>
      <c r="L459" s="30">
        <f>C456</f>
        <v>1686</v>
      </c>
      <c r="M459" s="10">
        <f>E456</f>
        <v>49</v>
      </c>
      <c r="N459" s="29">
        <f>G459</f>
        <v>65.809939261535021</v>
      </c>
      <c r="O459" s="10">
        <f>H459</f>
        <v>480</v>
      </c>
      <c r="AG459" s="29">
        <f>N503</f>
        <v>65.432166092981689</v>
      </c>
      <c r="AH459" s="29">
        <f>O503</f>
        <v>520</v>
      </c>
      <c r="AI459" s="10">
        <f t="shared" si="2"/>
        <v>70.385166092981692</v>
      </c>
    </row>
    <row r="460" spans="1:35" x14ac:dyDescent="0.2">
      <c r="A460" s="128">
        <v>1182.26124</v>
      </c>
      <c r="B460" s="10">
        <v>1103.4387999999999</v>
      </c>
      <c r="C460" s="10">
        <v>1462</v>
      </c>
      <c r="D460" s="28">
        <v>2</v>
      </c>
      <c r="E460" s="10">
        <v>48</v>
      </c>
      <c r="F460" s="10">
        <f>(C460-$AE$5)*EchelleFPAparam!$C$3/EchelleFPAparam!$E$3</f>
        <v>-8.8095238095238081E-4</v>
      </c>
      <c r="I460" s="126"/>
      <c r="AG460" s="29">
        <f>N507</f>
        <v>65.431404743527679</v>
      </c>
      <c r="AH460" s="29">
        <f>O507</f>
        <v>520</v>
      </c>
      <c r="AI460" s="10">
        <f t="shared" si="2"/>
        <v>70.384404743527682</v>
      </c>
    </row>
    <row r="461" spans="1:35" x14ac:dyDescent="0.2">
      <c r="A461" s="128"/>
      <c r="B461" s="10">
        <f>B460+(D460-1)*2048-3072+(D460-2)*EchelleFPAparam!$B$3/EchelleFPAparam!$C$3</f>
        <v>79.438799999999901</v>
      </c>
      <c r="I461" s="126"/>
      <c r="AG461" s="29">
        <f>N511</f>
        <v>65.050770083162604</v>
      </c>
      <c r="AH461" s="29">
        <f>O511</f>
        <v>560</v>
      </c>
      <c r="AI461" s="10">
        <f t="shared" si="2"/>
        <v>70.384770083162607</v>
      </c>
    </row>
    <row r="462" spans="1:35" x14ac:dyDescent="0.2">
      <c r="A462" s="128"/>
      <c r="B462" s="10">
        <f>B461*EchelleFPAparam!$C$3*COS(EchelleFPAparam!$AC$3)*$B$6</f>
        <v>1.4437845535255236</v>
      </c>
      <c r="I462" s="126"/>
      <c r="AG462" s="29">
        <f>N515</f>
        <v>65.04965172685705</v>
      </c>
      <c r="AH462" s="29">
        <f>O515</f>
        <v>560</v>
      </c>
      <c r="AI462" s="10">
        <f t="shared" si="2"/>
        <v>70.383651726857053</v>
      </c>
    </row>
    <row r="463" spans="1:35" x14ac:dyDescent="0.2">
      <c r="A463" s="128"/>
      <c r="B463" s="10">
        <f>ATAN(B462/EchelleFPAparam!$E$3)</f>
        <v>9.5488367374992251E-4</v>
      </c>
      <c r="C463" s="29">
        <f>EchelleFPAparam!$M$3+$B463</f>
        <v>-5.501782626458341E-2</v>
      </c>
      <c r="F463" s="10">
        <f>ASIN($E460*$A460/(COS(F460)*2*EchelleFPAparam!$S$3*COS(-$C463/2)))-$C463/2</f>
        <v>1.1486502666029736</v>
      </c>
      <c r="G463" s="29">
        <f>$F463*180/EchelleFPAparam!$O$3</f>
        <v>65.812811440685877</v>
      </c>
      <c r="H463" s="10">
        <v>480</v>
      </c>
      <c r="I463" s="126" t="str">
        <f>I459</f>
        <v>J</v>
      </c>
      <c r="J463" s="10">
        <f>A460</f>
        <v>1182.26124</v>
      </c>
      <c r="K463" s="10">
        <f>B460+(D460-1)*2198</f>
        <v>3301.4387999999999</v>
      </c>
      <c r="L463" s="30">
        <f>C460</f>
        <v>1462</v>
      </c>
      <c r="M463" s="10">
        <f>E460</f>
        <v>48</v>
      </c>
      <c r="N463" s="29">
        <f>G463</f>
        <v>65.812811440685877</v>
      </c>
      <c r="O463" s="10">
        <f>H463</f>
        <v>480</v>
      </c>
      <c r="AG463" s="29">
        <f>N519</f>
        <v>64.670392843263443</v>
      </c>
      <c r="AH463" s="29">
        <f>O519</f>
        <v>600</v>
      </c>
      <c r="AI463" s="10">
        <f t="shared" si="2"/>
        <v>70.385392843263446</v>
      </c>
    </row>
    <row r="464" spans="1:35" x14ac:dyDescent="0.2">
      <c r="A464" s="128">
        <v>1288.2267999999999</v>
      </c>
      <c r="B464" s="10">
        <v>740.38133000000005</v>
      </c>
      <c r="C464" s="10">
        <v>555</v>
      </c>
      <c r="D464" s="28">
        <v>2</v>
      </c>
      <c r="E464" s="10">
        <v>44</v>
      </c>
      <c r="F464" s="10">
        <f>(C464-$AE$5)*EchelleFPAparam!$C$3/EchelleFPAparam!$E$3</f>
        <v>-1.1678571428571427E-2</v>
      </c>
      <c r="I464" s="126"/>
      <c r="AG464" s="29">
        <f>N523</f>
        <v>64.670095564363208</v>
      </c>
      <c r="AH464" s="29">
        <f>O523</f>
        <v>600</v>
      </c>
      <c r="AI464" s="10">
        <f t="shared" si="2"/>
        <v>70.385095564363212</v>
      </c>
    </row>
    <row r="465" spans="1:35" x14ac:dyDescent="0.2">
      <c r="A465" s="128"/>
      <c r="B465" s="10">
        <f>B464+(D464-1)*2048-3072+(D464-2)*EchelleFPAparam!$B$3/EchelleFPAparam!$C$3</f>
        <v>-283.61866999999984</v>
      </c>
      <c r="I465" s="126"/>
      <c r="AG465" s="29">
        <f>N527</f>
        <v>66.568607538825077</v>
      </c>
      <c r="AH465" s="29">
        <f>O527</f>
        <v>400</v>
      </c>
      <c r="AI465" s="10">
        <f t="shared" si="2"/>
        <v>70.378607538825079</v>
      </c>
    </row>
    <row r="466" spans="1:35" x14ac:dyDescent="0.2">
      <c r="A466" s="128"/>
      <c r="B466" s="10">
        <f>B465*EchelleFPAparam!$C$3*COS(EchelleFPAparam!$AC$3)*$B$6</f>
        <v>-5.1547135006754008</v>
      </c>
      <c r="I466" s="126"/>
      <c r="AG466" s="29">
        <f>N531</f>
        <v>66.573004439243292</v>
      </c>
      <c r="AH466" s="29">
        <f>O531</f>
        <v>400</v>
      </c>
      <c r="AI466" s="10">
        <f t="shared" si="2"/>
        <v>70.383004439243294</v>
      </c>
    </row>
    <row r="467" spans="1:35" x14ac:dyDescent="0.2">
      <c r="A467" s="128"/>
      <c r="B467" s="10">
        <f>ATAN(B466/EchelleFPAparam!$E$3)</f>
        <v>-3.4091888428061465E-3</v>
      </c>
      <c r="C467" s="29">
        <f>EchelleFPAparam!$M$3+$B467</f>
        <v>-5.9381898781139475E-2</v>
      </c>
      <c r="F467" s="10">
        <f>ASIN($E464*$A464/(COS(F464)*2*EchelleFPAparam!$S$3*COS(-$C467/2)))-$C467/2</f>
        <v>1.1486764274564478</v>
      </c>
      <c r="G467" s="29">
        <f>$F467*180/EchelleFPAparam!$O$3</f>
        <v>65.81431034715628</v>
      </c>
      <c r="H467" s="10">
        <v>480</v>
      </c>
      <c r="I467" s="126" t="str">
        <f>I463</f>
        <v>J</v>
      </c>
      <c r="J467" s="10">
        <f>A464</f>
        <v>1288.2267999999999</v>
      </c>
      <c r="K467" s="10">
        <f>B464+(D464-1)*2198</f>
        <v>2938.3813300000002</v>
      </c>
      <c r="L467" s="30">
        <f>C464</f>
        <v>555</v>
      </c>
      <c r="M467" s="10">
        <f>E464</f>
        <v>44</v>
      </c>
      <c r="N467" s="29">
        <f>G467</f>
        <v>65.81431034715628</v>
      </c>
      <c r="O467" s="10">
        <f>H467</f>
        <v>480</v>
      </c>
      <c r="AG467" s="29">
        <f>N535</f>
        <v>66.571592043791355</v>
      </c>
      <c r="AH467" s="29">
        <f>O535</f>
        <v>400</v>
      </c>
      <c r="AI467" s="10">
        <f t="shared" si="2"/>
        <v>70.381592043791358</v>
      </c>
    </row>
    <row r="468" spans="1:35" x14ac:dyDescent="0.2">
      <c r="A468" s="128">
        <v>1321.4261200000001</v>
      </c>
      <c r="B468" s="10">
        <v>1557.1547</v>
      </c>
      <c r="C468" s="10">
        <v>291</v>
      </c>
      <c r="D468" s="28">
        <v>2</v>
      </c>
      <c r="E468" s="10">
        <v>43</v>
      </c>
      <c r="F468" s="10">
        <f>(C468-$AE$5)*EchelleFPAparam!$C$3/EchelleFPAparam!$E$3</f>
        <v>-1.4821428571428569E-2</v>
      </c>
      <c r="I468" s="126"/>
      <c r="AG468" s="29">
        <f>N539</f>
        <v>66.191139280460348</v>
      </c>
      <c r="AH468" s="29">
        <f>O539</f>
        <v>440</v>
      </c>
      <c r="AI468" s="10">
        <f t="shared" si="2"/>
        <v>70.382139280460351</v>
      </c>
    </row>
    <row r="469" spans="1:35" x14ac:dyDescent="0.2">
      <c r="A469" s="128"/>
      <c r="B469" s="10">
        <f>B468+(D468-1)*2048-3072+(D468-2)*EchelleFPAparam!$B$3/EchelleFPAparam!$C$3</f>
        <v>533.15470000000005</v>
      </c>
      <c r="I469" s="126"/>
      <c r="AG469" s="29">
        <f>N543</f>
        <v>66.189878064348349</v>
      </c>
      <c r="AH469" s="29">
        <f>O543</f>
        <v>440</v>
      </c>
      <c r="AI469" s="10">
        <f t="shared" si="2"/>
        <v>70.380878064348352</v>
      </c>
    </row>
    <row r="470" spans="1:35" x14ac:dyDescent="0.2">
      <c r="A470" s="128"/>
      <c r="B470" s="10">
        <f>B469*EchelleFPAparam!$C$3*COS(EchelleFPAparam!$AC$3)*$B$6</f>
        <v>9.689981728066579</v>
      </c>
      <c r="I470" s="126"/>
      <c r="AG470" s="29">
        <f>N547</f>
        <v>66.191483721676306</v>
      </c>
      <c r="AH470" s="29">
        <f>O547</f>
        <v>440</v>
      </c>
      <c r="AI470" s="10">
        <f t="shared" si="2"/>
        <v>70.382483721676309</v>
      </c>
    </row>
    <row r="471" spans="1:35" x14ac:dyDescent="0.2">
      <c r="A471" s="128"/>
      <c r="B471" s="10">
        <f>ATAN(B470/EchelleFPAparam!$E$3)</f>
        <v>6.4086303373678934E-3</v>
      </c>
      <c r="C471" s="29">
        <f>EchelleFPAparam!$M$3+$B471</f>
        <v>-4.9564079600965434E-2</v>
      </c>
      <c r="F471" s="10">
        <f>ASIN($E468*$A468/(COS(F468)*2*EchelleFPAparam!$S$3*COS(-$C471/2)))-$C471/2</f>
        <v>1.1486677813203867</v>
      </c>
      <c r="G471" s="29">
        <f>$F471*180/EchelleFPAparam!$O$3</f>
        <v>65.813814960058195</v>
      </c>
      <c r="H471" s="10">
        <v>480</v>
      </c>
      <c r="I471" s="126" t="str">
        <f>I467</f>
        <v>J</v>
      </c>
      <c r="J471" s="10">
        <f>A468</f>
        <v>1321.4261200000001</v>
      </c>
      <c r="K471" s="10">
        <f>B468+(D468-1)*2198</f>
        <v>3755.1547</v>
      </c>
      <c r="L471" s="30">
        <f>C468</f>
        <v>291</v>
      </c>
      <c r="M471" s="10">
        <f>E468</f>
        <v>43</v>
      </c>
      <c r="N471" s="29">
        <f>G471</f>
        <v>65.813814960058195</v>
      </c>
      <c r="O471" s="10">
        <f>H471</f>
        <v>480</v>
      </c>
      <c r="AG471" s="29"/>
      <c r="AH471" s="29"/>
    </row>
    <row r="472" spans="1:35" x14ac:dyDescent="0.2">
      <c r="A472" s="128">
        <v>1318.1016</v>
      </c>
      <c r="B472" s="10">
        <v>731.68362999999999</v>
      </c>
      <c r="C472" s="10">
        <v>299</v>
      </c>
      <c r="D472" s="28">
        <v>2</v>
      </c>
      <c r="E472" s="10">
        <v>43</v>
      </c>
      <c r="F472" s="10">
        <f>(C472-$AE$5)*EchelleFPAparam!$C$3/EchelleFPAparam!$E$3</f>
        <v>-1.4726190476190474E-2</v>
      </c>
      <c r="I472" s="126"/>
      <c r="AG472" s="10">
        <f>INDEX(LINEST(AG444:AG470,AH444:AH470),2)</f>
        <v>70.374664880733832</v>
      </c>
      <c r="AH472" s="10">
        <f>INDEX(LINEST(AG444:AG470,AH444:AH470),1)</f>
        <v>-9.5053873648662194E-3</v>
      </c>
      <c r="AI472" s="10">
        <f>GEOMEAN(AI444:AI470)</f>
        <v>70.384166082750511</v>
      </c>
    </row>
    <row r="473" spans="1:35" x14ac:dyDescent="0.2">
      <c r="A473" s="128"/>
      <c r="B473" s="10">
        <f>B472+(D472-1)*2048-3072+(D472-2)*EchelleFPAparam!$B$3/EchelleFPAparam!$C$3</f>
        <v>-292.31637000000001</v>
      </c>
      <c r="I473" s="126"/>
      <c r="AG473" s="29"/>
      <c r="AH473" s="29"/>
    </row>
    <row r="474" spans="1:35" x14ac:dyDescent="0.2">
      <c r="A474" s="128"/>
      <c r="B474" s="10">
        <f>B473*EchelleFPAparam!$C$3*COS(EchelleFPAparam!$AC$3)*$B$6</f>
        <v>-5.3127924861484841</v>
      </c>
      <c r="I474" s="126"/>
      <c r="AG474" s="29"/>
      <c r="AH474" s="29"/>
    </row>
    <row r="475" spans="1:35" x14ac:dyDescent="0.2">
      <c r="A475" s="128"/>
      <c r="B475" s="10">
        <f>ATAN(B474/EchelleFPAparam!$E$3)</f>
        <v>-3.5137371835981673E-3</v>
      </c>
      <c r="C475" s="29">
        <f>EchelleFPAparam!$M$3+$B475</f>
        <v>-5.9486447121931497E-2</v>
      </c>
      <c r="F475" s="10">
        <f>ASIN($E472*$A472/(COS(F472)*2*EchelleFPAparam!$S$3*COS(-$C475/2)))-$C475/2</f>
        <v>1.1486835649247102</v>
      </c>
      <c r="G475" s="29">
        <f>$F475*180/EchelleFPAparam!$O$3</f>
        <v>65.814719293958078</v>
      </c>
      <c r="H475" s="10">
        <v>480</v>
      </c>
      <c r="I475" s="126" t="str">
        <f>I471</f>
        <v>J</v>
      </c>
      <c r="J475" s="10">
        <f>A472</f>
        <v>1318.1016</v>
      </c>
      <c r="K475" s="10">
        <f>B472+(D472-1)*2198</f>
        <v>2929.68363</v>
      </c>
      <c r="L475" s="30">
        <f>C472</f>
        <v>299</v>
      </c>
      <c r="M475" s="10">
        <f>E472</f>
        <v>43</v>
      </c>
      <c r="N475" s="29">
        <f>G475</f>
        <v>65.814719293958078</v>
      </c>
      <c r="O475" s="10">
        <f>H475</f>
        <v>480</v>
      </c>
      <c r="AG475" s="29"/>
      <c r="AH475" s="29"/>
    </row>
    <row r="476" spans="1:35" x14ac:dyDescent="0.2">
      <c r="A476" s="128">
        <v>1179.5654300000001</v>
      </c>
      <c r="B476" s="10">
        <v>366.24047999999999</v>
      </c>
      <c r="C476" s="10">
        <v>1466</v>
      </c>
      <c r="D476" s="28">
        <v>2</v>
      </c>
      <c r="E476" s="10">
        <v>48</v>
      </c>
      <c r="F476" s="10">
        <f>(C476-$AE$5)*EchelleFPAparam!$C$3/EchelleFPAparam!$E$3</f>
        <v>-8.3333333333333339E-4</v>
      </c>
      <c r="I476" s="126"/>
      <c r="AG476" s="29"/>
      <c r="AH476" s="29"/>
    </row>
    <row r="477" spans="1:35" x14ac:dyDescent="0.2">
      <c r="A477" s="128"/>
      <c r="B477" s="10">
        <f>B476+(D476-1)*2048-3072+(D476-2)*EchelleFPAparam!$B$3/EchelleFPAparam!$C$3</f>
        <v>-657.75952000000007</v>
      </c>
      <c r="I477" s="126"/>
      <c r="AG477" s="29"/>
      <c r="AH477" s="29"/>
    </row>
    <row r="478" spans="1:35" x14ac:dyDescent="0.2">
      <c r="A478" s="128"/>
      <c r="B478" s="10">
        <f>B477*EchelleFPAparam!$C$3*COS(EchelleFPAparam!$AC$3)*$B$6</f>
        <v>-11.954649804759939</v>
      </c>
      <c r="I478" s="126"/>
      <c r="AG478" s="29"/>
      <c r="AH478" s="29"/>
    </row>
    <row r="479" spans="1:35" x14ac:dyDescent="0.2">
      <c r="A479" s="128"/>
      <c r="B479" s="10">
        <f>ATAN(B478/EchelleFPAparam!$E$3)</f>
        <v>-7.9063496740830724E-3</v>
      </c>
      <c r="C479" s="29">
        <f>EchelleFPAparam!$M$3+$B479</f>
        <v>-6.3879059612416397E-2</v>
      </c>
      <c r="F479" s="10">
        <f>ASIN($E476*$A476/(COS(F476)*2*EchelleFPAparam!$S$3*COS(-$C479/2)))-$C479/2</f>
        <v>1.1486489175956212</v>
      </c>
      <c r="G479" s="29">
        <f>$F479*180/EchelleFPAparam!$O$3</f>
        <v>65.812734148259196</v>
      </c>
      <c r="H479" s="10">
        <v>480</v>
      </c>
      <c r="I479" s="126" t="str">
        <f>I475</f>
        <v>J</v>
      </c>
      <c r="J479" s="10">
        <f>A476</f>
        <v>1179.5654300000001</v>
      </c>
      <c r="K479" s="10">
        <f>B476+(D476-1)*2198</f>
        <v>2564.2404799999999</v>
      </c>
      <c r="L479" s="30">
        <f>C476</f>
        <v>1466</v>
      </c>
      <c r="M479" s="10">
        <f>E476</f>
        <v>48</v>
      </c>
      <c r="N479" s="29">
        <f>G479</f>
        <v>65.812734148259196</v>
      </c>
      <c r="O479" s="10">
        <f>H479</f>
        <v>480</v>
      </c>
      <c r="AG479" s="29"/>
      <c r="AH479" s="29"/>
    </row>
    <row r="480" spans="1:35" x14ac:dyDescent="0.2">
      <c r="A480" s="128">
        <v>1324.4277199999999</v>
      </c>
      <c r="B480" s="10">
        <v>121.11501</v>
      </c>
      <c r="C480" s="10">
        <v>283</v>
      </c>
      <c r="D480" s="28">
        <v>3</v>
      </c>
      <c r="E480" s="10">
        <v>43</v>
      </c>
      <c r="F480" s="10">
        <f>(C480-$AE$5)*EchelleFPAparam!$C$3/EchelleFPAparam!$E$3</f>
        <v>-1.4916666666666665E-2</v>
      </c>
      <c r="I480" s="126"/>
      <c r="AG480" s="29"/>
      <c r="AH480" s="29"/>
    </row>
    <row r="481" spans="1:34" x14ac:dyDescent="0.2">
      <c r="A481" s="128"/>
      <c r="B481" s="10">
        <f>B480+(D480-1)*2048-3072+(D480-2)*EchelleFPAparam!$B$3/EchelleFPAparam!$C$3</f>
        <v>1290.1150100000004</v>
      </c>
      <c r="I481" s="126"/>
      <c r="AG481" s="29"/>
      <c r="AH481" s="29"/>
    </row>
    <row r="482" spans="1:34" x14ac:dyDescent="0.2">
      <c r="A482" s="128"/>
      <c r="B482" s="10">
        <f>B481*EchelleFPAparam!$C$3*COS(EchelleFPAparam!$AC$3)*$B$6</f>
        <v>23.447586364716347</v>
      </c>
      <c r="I482" s="126"/>
      <c r="AG482" s="29"/>
      <c r="AH482" s="29"/>
    </row>
    <row r="483" spans="1:34" x14ac:dyDescent="0.2">
      <c r="A483" s="128"/>
      <c r="B483" s="10">
        <f>ATAN(B482/EchelleFPAparam!$E$3)</f>
        <v>1.5506419985373112E-2</v>
      </c>
      <c r="C483" s="29">
        <f>EchelleFPAparam!$M$3+$B483</f>
        <v>-4.046628995296022E-2</v>
      </c>
      <c r="F483" s="10">
        <f>ASIN($E480*$A480/(COS(F480)*2*EchelleFPAparam!$S$3*COS(-$C483/2)))-$C483/2</f>
        <v>1.1486689800305574</v>
      </c>
      <c r="G483" s="29">
        <f>$F483*180/EchelleFPAparam!$O$3</f>
        <v>65.813883641090825</v>
      </c>
      <c r="H483" s="10">
        <v>480</v>
      </c>
      <c r="I483" s="126" t="str">
        <f>I479</f>
        <v>J</v>
      </c>
      <c r="J483" s="10">
        <f>A480</f>
        <v>1324.4277199999999</v>
      </c>
      <c r="K483" s="10">
        <f>B480+(D480-1)*2198</f>
        <v>4517.1150100000004</v>
      </c>
      <c r="L483" s="30">
        <f>C480</f>
        <v>283</v>
      </c>
      <c r="M483" s="10">
        <f>E480</f>
        <v>43</v>
      </c>
      <c r="N483" s="29">
        <f>G483</f>
        <v>65.813883641090825</v>
      </c>
      <c r="O483" s="10">
        <f>H483</f>
        <v>480</v>
      </c>
      <c r="AG483" s="29"/>
      <c r="AH483" s="29"/>
    </row>
    <row r="484" spans="1:34" x14ac:dyDescent="0.2">
      <c r="A484" s="128">
        <v>1298.8845100000001</v>
      </c>
      <c r="B484" s="10">
        <v>1312.5736999999999</v>
      </c>
      <c r="C484" s="10">
        <v>529</v>
      </c>
      <c r="D484" s="28">
        <v>3</v>
      </c>
      <c r="E484" s="10">
        <v>44</v>
      </c>
      <c r="F484" s="10">
        <f>(C484-$AE$5)*EchelleFPAparam!$C$3/EchelleFPAparam!$E$3</f>
        <v>-1.1988095238095237E-2</v>
      </c>
      <c r="I484" s="126"/>
    </row>
    <row r="485" spans="1:34" x14ac:dyDescent="0.2">
      <c r="A485" s="128"/>
      <c r="B485" s="10">
        <f>B484+(D484-1)*2048-3072+(D484-2)*EchelleFPAparam!$B$3/EchelleFPAparam!$C$3</f>
        <v>2481.5736999999999</v>
      </c>
      <c r="I485" s="126"/>
    </row>
    <row r="486" spans="1:34" x14ac:dyDescent="0.2">
      <c r="A486" s="128"/>
      <c r="B486" s="10">
        <f>B485*EchelleFPAparam!$C$3*COS(EchelleFPAparam!$AC$3)*$B$6</f>
        <v>45.102113532621154</v>
      </c>
      <c r="I486" s="126"/>
    </row>
    <row r="487" spans="1:34" x14ac:dyDescent="0.2">
      <c r="A487" s="128"/>
      <c r="B487" s="10">
        <f>ATAN(B486/EchelleFPAparam!$E$3)</f>
        <v>2.9820597520269866E-2</v>
      </c>
      <c r="C487" s="29">
        <f>EchelleFPAparam!$M$3+$B487</f>
        <v>-2.6152112418063464E-2</v>
      </c>
      <c r="F487" s="10">
        <f>ASIN($E484*$A484/(COS(F484)*2*EchelleFPAparam!$S$3*COS(-$C487/2)))-$C487/2</f>
        <v>1.1486635771363221</v>
      </c>
      <c r="G487" s="29">
        <f>$F487*180/EchelleFPAparam!$O$3</f>
        <v>65.813574078058551</v>
      </c>
      <c r="H487" s="10">
        <v>480</v>
      </c>
      <c r="I487" s="126" t="str">
        <f>I483</f>
        <v>J</v>
      </c>
      <c r="J487" s="10">
        <f>A484</f>
        <v>1298.8845100000001</v>
      </c>
      <c r="K487" s="10">
        <f>B484+(D484-1)*2198</f>
        <v>5708.5736999999999</v>
      </c>
      <c r="L487" s="30">
        <f>C484</f>
        <v>529</v>
      </c>
      <c r="M487" s="10">
        <f>E484</f>
        <v>44</v>
      </c>
      <c r="N487" s="29">
        <f>G487</f>
        <v>65.813574078058551</v>
      </c>
      <c r="O487" s="10">
        <f>H487</f>
        <v>480</v>
      </c>
    </row>
    <row r="488" spans="1:34" x14ac:dyDescent="0.2">
      <c r="A488" s="128">
        <v>1212.1114399999999</v>
      </c>
      <c r="B488" s="10">
        <v>198.43006</v>
      </c>
      <c r="C488" s="10">
        <v>1242</v>
      </c>
      <c r="D488" s="28">
        <v>3</v>
      </c>
      <c r="E488" s="10">
        <v>47</v>
      </c>
      <c r="F488" s="10">
        <f>(C488-$AE$5)*EchelleFPAparam!$C$3/EchelleFPAparam!$E$3</f>
        <v>-3.5000000000000001E-3</v>
      </c>
      <c r="I488" s="126"/>
    </row>
    <row r="489" spans="1:34" x14ac:dyDescent="0.2">
      <c r="A489" s="128"/>
      <c r="B489" s="10">
        <f>B488+(D488-1)*2048-3072+(D488-2)*EchelleFPAparam!$B$3/EchelleFPAparam!$C$3</f>
        <v>1367.4300599999997</v>
      </c>
      <c r="I489" s="126"/>
    </row>
    <row r="490" spans="1:34" x14ac:dyDescent="0.2">
      <c r="A490" s="128"/>
      <c r="B490" s="10">
        <f>B489*EchelleFPAparam!$C$3*COS(EchelleFPAparam!$AC$3)*$B$6</f>
        <v>24.852772180023891</v>
      </c>
      <c r="I490" s="126"/>
    </row>
    <row r="491" spans="1:34" x14ac:dyDescent="0.2">
      <c r="A491" s="128"/>
      <c r="B491" s="10">
        <f>ATAN(B490/EchelleFPAparam!$E$3)</f>
        <v>1.6435538583808602E-2</v>
      </c>
      <c r="C491" s="29">
        <f>EchelleFPAparam!$M$3+$B491</f>
        <v>-3.9537171354524725E-2</v>
      </c>
      <c r="F491" s="10">
        <f>ASIN($E488*$A488/(COS(F488)*2*EchelleFPAparam!$S$3*COS(-$C491/2)))-$C491/2</f>
        <v>1.1486616243797081</v>
      </c>
      <c r="G491" s="29">
        <f>$F491*180/EchelleFPAparam!$O$3</f>
        <v>65.813462193347803</v>
      </c>
      <c r="H491" s="10">
        <v>480</v>
      </c>
      <c r="I491" s="126" t="str">
        <f>I487</f>
        <v>J</v>
      </c>
      <c r="J491" s="10">
        <f>A488</f>
        <v>1212.1114399999999</v>
      </c>
      <c r="K491" s="10">
        <f>B488+(D488-1)*2198</f>
        <v>4594.4300599999997</v>
      </c>
      <c r="L491" s="30">
        <f>C488</f>
        <v>1242</v>
      </c>
      <c r="M491" s="10">
        <f>E488</f>
        <v>47</v>
      </c>
      <c r="N491" s="29">
        <f>G491</f>
        <v>65.813462193347803</v>
      </c>
      <c r="O491" s="10">
        <f>H491</f>
        <v>480</v>
      </c>
    </row>
    <row r="492" spans="1:34" x14ac:dyDescent="0.2">
      <c r="A492" s="128">
        <v>1119.0169699999999</v>
      </c>
      <c r="B492" s="10">
        <v>806.62687000000005</v>
      </c>
      <c r="C492" s="10">
        <v>2039</v>
      </c>
      <c r="D492" s="28">
        <v>3</v>
      </c>
      <c r="E492" s="10">
        <v>51</v>
      </c>
      <c r="F492" s="10">
        <f>(C492-$AE$5)*EchelleFPAparam!$C$3/EchelleFPAparam!$E$3</f>
        <v>5.9880952380952368E-3</v>
      </c>
      <c r="I492" s="126"/>
    </row>
    <row r="493" spans="1:34" x14ac:dyDescent="0.2">
      <c r="A493" s="128"/>
      <c r="B493" s="10">
        <f>B492+(D492-1)*2048-3072+(D492-2)*EchelleFPAparam!$B$3/EchelleFPAparam!$C$3</f>
        <v>1975.6268700000001</v>
      </c>
      <c r="I493" s="126"/>
    </row>
    <row r="494" spans="1:34" x14ac:dyDescent="0.2">
      <c r="A494" s="128"/>
      <c r="B494" s="10">
        <f>B493*EchelleFPAparam!$C$3*COS(EchelleFPAparam!$AC$3)*$B$6</f>
        <v>35.906629486296126</v>
      </c>
      <c r="I494" s="126"/>
    </row>
    <row r="495" spans="1:34" x14ac:dyDescent="0.2">
      <c r="A495" s="128"/>
      <c r="B495" s="10">
        <f>ATAN(B494/EchelleFPAparam!$E$3)</f>
        <v>2.374330809672822E-2</v>
      </c>
      <c r="C495" s="29">
        <f>EchelleFPAparam!$M$3+$B495</f>
        <v>-3.222940184160511E-2</v>
      </c>
      <c r="F495" s="10">
        <f>ASIN($E492*$A492/(COS(F492)*2*EchelleFPAparam!$S$3*COS(-$C495/2)))-$C495/2</f>
        <v>1.1486413834024978</v>
      </c>
      <c r="G495" s="29">
        <f>$F495*180/EchelleFPAparam!$O$3</f>
        <v>65.812302470797562</v>
      </c>
      <c r="H495" s="10">
        <v>480</v>
      </c>
      <c r="I495" s="126" t="str">
        <f>I491</f>
        <v>J</v>
      </c>
      <c r="J495" s="10">
        <f>A492</f>
        <v>1119.0169699999999</v>
      </c>
      <c r="K495" s="10">
        <f>B492+(D492-1)*2198</f>
        <v>5202.6268700000001</v>
      </c>
      <c r="L495" s="30">
        <f>C492</f>
        <v>2039</v>
      </c>
      <c r="M495" s="10">
        <f>E492</f>
        <v>51</v>
      </c>
      <c r="N495" s="29">
        <f>G495</f>
        <v>65.812302470797562</v>
      </c>
      <c r="O495" s="10">
        <f>H495</f>
        <v>480</v>
      </c>
    </row>
    <row r="496" spans="1:34" x14ac:dyDescent="0.2">
      <c r="A496" s="128">
        <v>1330.7986800000001</v>
      </c>
      <c r="B496" s="10">
        <v>1781.3398999999999</v>
      </c>
      <c r="C496" s="10">
        <v>264</v>
      </c>
      <c r="D496" s="28">
        <v>3</v>
      </c>
      <c r="E496" s="10">
        <v>43</v>
      </c>
      <c r="F496" s="10">
        <f>(C496-$AE$5)*EchelleFPAparam!$C$3/EchelleFPAparam!$E$3</f>
        <v>-1.514285714285714E-2</v>
      </c>
      <c r="I496" s="126"/>
    </row>
    <row r="497" spans="1:15" x14ac:dyDescent="0.2">
      <c r="A497" s="128"/>
      <c r="B497" s="10">
        <f>B496+(D496-1)*2048-3072+(D496-2)*EchelleFPAparam!$B$3/EchelleFPAparam!$C$3</f>
        <v>2950.3398999999999</v>
      </c>
      <c r="I497" s="126"/>
    </row>
    <row r="498" spans="1:15" x14ac:dyDescent="0.2">
      <c r="A498" s="128"/>
      <c r="B498" s="10">
        <f>B497*EchelleFPAparam!$C$3*COS(EchelleFPAparam!$AC$3)*$B$6</f>
        <v>53.621846947210216</v>
      </c>
      <c r="I498" s="126"/>
    </row>
    <row r="499" spans="1:15" x14ac:dyDescent="0.2">
      <c r="A499" s="128"/>
      <c r="B499" s="10">
        <f>ATAN(B498/EchelleFPAparam!$E$3)</f>
        <v>3.5449327831133186E-2</v>
      </c>
      <c r="C499" s="29">
        <f>EchelleFPAparam!$M$3+$B499</f>
        <v>-2.0523382107200144E-2</v>
      </c>
      <c r="F499" s="10">
        <f>ASIN($E496*$A496/(COS(F496)*2*EchelleFPAparam!$S$3*COS(-$C499/2)))-$C499/2</f>
        <v>1.1486423098418925</v>
      </c>
      <c r="G499" s="29">
        <f>$F499*180/EchelleFPAparam!$O$3</f>
        <v>65.812355551864073</v>
      </c>
      <c r="H499" s="10">
        <v>480</v>
      </c>
      <c r="I499" s="126" t="str">
        <f>I495</f>
        <v>J</v>
      </c>
      <c r="J499" s="10">
        <f>A496</f>
        <v>1330.7986800000001</v>
      </c>
      <c r="K499" s="10">
        <f>B496+(D496-1)*2198</f>
        <v>6177.3398999999999</v>
      </c>
      <c r="L499" s="30">
        <f>C496</f>
        <v>264</v>
      </c>
      <c r="M499" s="10">
        <f>E496</f>
        <v>43</v>
      </c>
      <c r="N499" s="29">
        <f>G499</f>
        <v>65.812355551864073</v>
      </c>
      <c r="O499" s="10">
        <f>H499</f>
        <v>480</v>
      </c>
    </row>
    <row r="500" spans="1:15" x14ac:dyDescent="0.2">
      <c r="A500" s="128">
        <v>1312.3699300000001</v>
      </c>
      <c r="B500" s="10">
        <v>384.54190999999997</v>
      </c>
      <c r="C500" s="10">
        <v>340</v>
      </c>
      <c r="D500" s="28">
        <v>2</v>
      </c>
      <c r="E500" s="10">
        <v>43</v>
      </c>
      <c r="F500" s="10">
        <f>(C500-$AE$5)*EchelleFPAparam!$C$3/EchelleFPAparam!$E$3</f>
        <v>-1.4238095238095237E-2</v>
      </c>
      <c r="I500" s="126"/>
    </row>
    <row r="501" spans="1:15" x14ac:dyDescent="0.2">
      <c r="A501" s="128"/>
      <c r="B501" s="10">
        <f>B500+(D500-1)*2048-3072+(D500-2)*EchelleFPAparam!$B$3/EchelleFPAparam!$C$3</f>
        <v>-639.45809000000008</v>
      </c>
      <c r="I501" s="126"/>
    </row>
    <row r="502" spans="1:15" x14ac:dyDescent="0.2">
      <c r="A502" s="128"/>
      <c r="B502" s="10">
        <f>B501*EchelleFPAparam!$C$3*COS(EchelleFPAparam!$AC$3)*$B$6</f>
        <v>-11.62202491690377</v>
      </c>
      <c r="I502" s="126"/>
    </row>
    <row r="503" spans="1:15" x14ac:dyDescent="0.2">
      <c r="A503" s="128"/>
      <c r="B503" s="10">
        <f>ATAN(B502/EchelleFPAparam!$E$3)</f>
        <v>-7.6863730412110578E-3</v>
      </c>
      <c r="C503" s="29">
        <f>EchelleFPAparam!$M$3+$B503</f>
        <v>-6.3659082979544382E-2</v>
      </c>
      <c r="F503" s="10">
        <f>ASIN($E500*$A500/(COS(F500)*2*EchelleFPAparam!$S$3*COS(-$C503/2)))-$C503/2</f>
        <v>1.1420067519049932</v>
      </c>
      <c r="G503" s="29">
        <f>$F503*180/EchelleFPAparam!$O$3</f>
        <v>65.432166092981689</v>
      </c>
      <c r="H503" s="10">
        <v>520</v>
      </c>
      <c r="I503" s="126" t="str">
        <f>I499</f>
        <v>J</v>
      </c>
      <c r="J503" s="10">
        <f>A500</f>
        <v>1312.3699300000001</v>
      </c>
      <c r="K503" s="10">
        <f>B500+(D500-1)*2198</f>
        <v>2582.5419099999999</v>
      </c>
      <c r="L503" s="30">
        <f>C500</f>
        <v>340</v>
      </c>
      <c r="M503" s="10">
        <f>E500</f>
        <v>43</v>
      </c>
      <c r="N503" s="29">
        <f>G503</f>
        <v>65.432166092981689</v>
      </c>
      <c r="O503" s="10">
        <f>H503</f>
        <v>520</v>
      </c>
    </row>
    <row r="504" spans="1:15" x14ac:dyDescent="0.2">
      <c r="A504" s="128">
        <v>1212.1114399999999</v>
      </c>
      <c r="B504" s="10">
        <v>1270.6424999999999</v>
      </c>
      <c r="C504" s="10">
        <v>1268</v>
      </c>
      <c r="D504" s="28">
        <v>3</v>
      </c>
      <c r="E504" s="10">
        <v>47</v>
      </c>
      <c r="F504" s="10">
        <f>(C504-$AE$5)*EchelleFPAparam!$C$3/EchelleFPAparam!$E$3</f>
        <v>-3.1904761904761902E-3</v>
      </c>
      <c r="I504" s="126"/>
    </row>
    <row r="505" spans="1:15" x14ac:dyDescent="0.2">
      <c r="A505" s="128"/>
      <c r="B505" s="10">
        <f>B504+(D504-1)*2048-3072+(D504-2)*EchelleFPAparam!$B$3/EchelleFPAparam!$C$3</f>
        <v>2439.6424999999999</v>
      </c>
      <c r="I505" s="126"/>
    </row>
    <row r="506" spans="1:15" x14ac:dyDescent="0.2">
      <c r="A506" s="128"/>
      <c r="B506" s="10">
        <f>B505*EchelleFPAparam!$C$3*COS(EchelleFPAparam!$AC$3)*$B$6</f>
        <v>44.340022226221897</v>
      </c>
      <c r="I506" s="126"/>
    </row>
    <row r="507" spans="1:15" x14ac:dyDescent="0.2">
      <c r="A507" s="128"/>
      <c r="B507" s="10">
        <f>ATAN(B506/EchelleFPAparam!$E$3)</f>
        <v>2.931700944009423E-2</v>
      </c>
      <c r="C507" s="29">
        <f>EchelleFPAparam!$M$3+$B507</f>
        <v>-2.66557004982391E-2</v>
      </c>
      <c r="F507" s="10">
        <f>ASIN($E504*$A504/(COS(F504)*2*EchelleFPAparam!$S$3*COS(-$C507/2)))-$C507/2</f>
        <v>1.1419934638500662</v>
      </c>
      <c r="G507" s="29">
        <f>$F507*180/EchelleFPAparam!$O$3</f>
        <v>65.431404743527679</v>
      </c>
      <c r="H507" s="10">
        <v>520</v>
      </c>
      <c r="I507" s="126" t="str">
        <f>I503</f>
        <v>J</v>
      </c>
      <c r="J507" s="10">
        <f>A504</f>
        <v>1212.1114399999999</v>
      </c>
      <c r="K507" s="10">
        <f>B504+(D504-1)*2198</f>
        <v>5666.6424999999999</v>
      </c>
      <c r="L507" s="30">
        <f>C504</f>
        <v>1268</v>
      </c>
      <c r="M507" s="10">
        <f>E504</f>
        <v>47</v>
      </c>
      <c r="N507" s="29">
        <f>G507</f>
        <v>65.431404743527679</v>
      </c>
      <c r="O507" s="10">
        <f>H507</f>
        <v>520</v>
      </c>
    </row>
    <row r="508" spans="1:15" x14ac:dyDescent="0.2">
      <c r="A508" s="128">
        <v>1278.60301</v>
      </c>
      <c r="B508" s="10">
        <v>449.85090000000002</v>
      </c>
      <c r="C508" s="10">
        <v>632</v>
      </c>
      <c r="D508" s="28">
        <v>2</v>
      </c>
      <c r="E508" s="10">
        <v>44</v>
      </c>
      <c r="F508" s="10">
        <f>(C508-$AE$5)*EchelleFPAparam!$C$3/EchelleFPAparam!$E$3</f>
        <v>-1.0761904761904761E-2</v>
      </c>
      <c r="I508" s="126"/>
    </row>
    <row r="509" spans="1:15" x14ac:dyDescent="0.2">
      <c r="A509" s="128"/>
      <c r="B509" s="10">
        <f>B508+(D508-1)*2048-3072+(D508-2)*EchelleFPAparam!$B$3/EchelleFPAparam!$C$3</f>
        <v>-574.14910000000009</v>
      </c>
      <c r="I509" s="126"/>
    </row>
    <row r="510" spans="1:15" x14ac:dyDescent="0.2">
      <c r="A510" s="128"/>
      <c r="B510" s="10">
        <f>B509*EchelleFPAparam!$C$3*COS(EchelleFPAparam!$AC$3)*$B$6</f>
        <v>-10.435046878862499</v>
      </c>
      <c r="I510" s="126"/>
    </row>
    <row r="511" spans="1:15" x14ac:dyDescent="0.2">
      <c r="A511" s="128"/>
      <c r="B511" s="10">
        <f>ATAN(B510/EchelleFPAparam!$E$3)</f>
        <v>-6.9013764603598681E-3</v>
      </c>
      <c r="C511" s="29">
        <f>EchelleFPAparam!$M$3+$B511</f>
        <v>-6.2874086398693199E-2</v>
      </c>
      <c r="F511" s="10">
        <f>ASIN($E508*$A508/(COS(F508)*2*EchelleFPAparam!$S$3*COS(-$C511/2)))-$C511/2</f>
        <v>1.1353501356813445</v>
      </c>
      <c r="G511" s="29">
        <f>$F511*180/EchelleFPAparam!$O$3</f>
        <v>65.050770083162604</v>
      </c>
      <c r="H511" s="10">
        <v>560</v>
      </c>
      <c r="I511" s="126" t="str">
        <f>I507</f>
        <v>J</v>
      </c>
      <c r="J511" s="10">
        <f>A508</f>
        <v>1278.60301</v>
      </c>
      <c r="K511" s="10">
        <f>B508+(D508-1)*2198</f>
        <v>2647.8508999999999</v>
      </c>
      <c r="L511" s="30">
        <f>C508</f>
        <v>632</v>
      </c>
      <c r="M511" s="10">
        <f>E508</f>
        <v>44</v>
      </c>
      <c r="N511" s="29">
        <f>G511</f>
        <v>65.050770083162604</v>
      </c>
      <c r="O511" s="10">
        <f>H511</f>
        <v>560</v>
      </c>
    </row>
    <row r="512" spans="1:15" x14ac:dyDescent="0.2">
      <c r="A512" s="128">
        <v>1182.26124</v>
      </c>
      <c r="B512" s="10">
        <v>1034.1132</v>
      </c>
      <c r="C512" s="10">
        <v>1515</v>
      </c>
      <c r="D512" s="28">
        <v>3</v>
      </c>
      <c r="E512" s="10">
        <v>48</v>
      </c>
      <c r="F512" s="10">
        <f>(C512-$AE$5)*EchelleFPAparam!$C$3/EchelleFPAparam!$E$3</f>
        <v>-2.4999999999999995E-4</v>
      </c>
      <c r="I512" s="126"/>
    </row>
    <row r="513" spans="1:15" x14ac:dyDescent="0.2">
      <c r="A513" s="128"/>
      <c r="B513" s="10">
        <f>B512+(D512-1)*2048-3072+(D512-2)*EchelleFPAparam!$B$3/EchelleFPAparam!$C$3</f>
        <v>2203.1131999999998</v>
      </c>
      <c r="I513" s="126"/>
    </row>
    <row r="514" spans="1:15" x14ac:dyDescent="0.2">
      <c r="A514" s="128"/>
      <c r="B514" s="10">
        <f>B513*EchelleFPAparam!$C$3*COS(EchelleFPAparam!$AC$3)*$B$6</f>
        <v>40.041148756378369</v>
      </c>
      <c r="I514" s="126"/>
    </row>
    <row r="515" spans="1:15" x14ac:dyDescent="0.2">
      <c r="A515" s="128"/>
      <c r="B515" s="10">
        <f>ATAN(B514/EchelleFPAparam!$E$3)</f>
        <v>2.6476053099062161E-2</v>
      </c>
      <c r="C515" s="29">
        <f>EchelleFPAparam!$M$3+$B515</f>
        <v>-2.9496656839271169E-2</v>
      </c>
      <c r="F515" s="10">
        <f>ASIN($E512*$A512/(COS(F512)*2*EchelleFPAparam!$S$3*COS(-$C515/2)))-$C515/2</f>
        <v>1.1353306166813137</v>
      </c>
      <c r="G515" s="29">
        <f>$F515*180/EchelleFPAparam!$O$3</f>
        <v>65.04965172685705</v>
      </c>
      <c r="H515" s="10">
        <v>560</v>
      </c>
      <c r="I515" s="126" t="str">
        <f>I511</f>
        <v>J</v>
      </c>
      <c r="J515" s="10">
        <f>A512</f>
        <v>1182.26124</v>
      </c>
      <c r="K515" s="10">
        <f>B512+(D512-1)*2198</f>
        <v>5430.1131999999998</v>
      </c>
      <c r="L515" s="30">
        <f>C512</f>
        <v>1515</v>
      </c>
      <c r="M515" s="10">
        <f>E512</f>
        <v>48</v>
      </c>
      <c r="N515" s="29">
        <f>G515</f>
        <v>65.04965172685705</v>
      </c>
      <c r="O515" s="10">
        <f>H515</f>
        <v>560</v>
      </c>
    </row>
    <row r="516" spans="1:15" x14ac:dyDescent="0.2">
      <c r="A516" s="128">
        <v>1278.60301</v>
      </c>
      <c r="B516" s="10">
        <v>1494.6531</v>
      </c>
      <c r="C516" s="10">
        <v>660</v>
      </c>
      <c r="D516" s="28">
        <v>2</v>
      </c>
      <c r="E516" s="10">
        <v>44</v>
      </c>
      <c r="F516" s="10">
        <f>(C516-$AE$5)*EchelleFPAparam!$C$3/EchelleFPAparam!$E$3</f>
        <v>-1.0428571428571428E-2</v>
      </c>
    </row>
    <row r="517" spans="1:15" x14ac:dyDescent="0.2">
      <c r="A517" s="128"/>
      <c r="B517" s="10">
        <f>B516+(D516-1)*2048-3072+(D516-2)*EchelleFPAparam!$B$3/EchelleFPAparam!$C$3</f>
        <v>470.65309999999999</v>
      </c>
    </row>
    <row r="518" spans="1:15" x14ac:dyDescent="0.2">
      <c r="A518" s="128"/>
      <c r="B518" s="10">
        <f>B517*EchelleFPAparam!$C$3*COS(EchelleFPAparam!$AC$3)*$B$6</f>
        <v>8.5540274506778076</v>
      </c>
    </row>
    <row r="519" spans="1:15" x14ac:dyDescent="0.2">
      <c r="A519" s="128"/>
      <c r="B519" s="10">
        <f>ATAN(B518/EchelleFPAparam!$E$3)</f>
        <v>5.6573652057141516E-3</v>
      </c>
      <c r="C519" s="29">
        <f>EchelleFPAparam!$M$3+$B519</f>
        <v>-5.0315344732619179E-2</v>
      </c>
      <c r="F519" s="10">
        <f>ASIN($E516*$A516/(COS(F516)*2*EchelleFPAparam!$S$3*COS(-$C519/2)))-$C519/2</f>
        <v>1.1287113003473814</v>
      </c>
      <c r="G519" s="29">
        <f>$F519*180/EchelleFPAparam!$O$3</f>
        <v>64.670392843263443</v>
      </c>
      <c r="H519" s="10">
        <v>600</v>
      </c>
      <c r="I519" s="126" t="str">
        <f>I515</f>
        <v>J</v>
      </c>
      <c r="J519" s="10">
        <f>A516</f>
        <v>1278.60301</v>
      </c>
      <c r="K519" s="10">
        <f>B516+(D516-1)*2198</f>
        <v>3692.6531</v>
      </c>
      <c r="L519" s="30">
        <f>C516</f>
        <v>660</v>
      </c>
      <c r="M519" s="10">
        <f>E516</f>
        <v>44</v>
      </c>
      <c r="N519" s="29">
        <f>G519</f>
        <v>64.670392843263443</v>
      </c>
      <c r="O519" s="10">
        <f>H519</f>
        <v>600</v>
      </c>
    </row>
    <row r="520" spans="1:15" x14ac:dyDescent="0.2">
      <c r="A520" s="128">
        <v>1179.5654300000001</v>
      </c>
      <c r="B520" s="10">
        <v>1346.5741</v>
      </c>
      <c r="C520" s="10">
        <v>1546</v>
      </c>
      <c r="D520" s="28">
        <v>3</v>
      </c>
      <c r="E520" s="10">
        <v>48</v>
      </c>
      <c r="F520" s="10">
        <f>(C520-$AE$5)*EchelleFPAparam!$C$3/EchelleFPAparam!$E$3</f>
        <v>1.1904761904761905E-4</v>
      </c>
      <c r="I520" s="126"/>
    </row>
    <row r="521" spans="1:15" x14ac:dyDescent="0.2">
      <c r="A521" s="128"/>
      <c r="B521" s="10">
        <f>B520+(D520-1)*2048-3072+(D520-2)*EchelleFPAparam!$B$3/EchelleFPAparam!$C$3</f>
        <v>2515.5740999999998</v>
      </c>
      <c r="I521" s="126"/>
    </row>
    <row r="522" spans="1:15" x14ac:dyDescent="0.2">
      <c r="A522" s="128"/>
      <c r="B522" s="10">
        <f>B521*EchelleFPAparam!$C$3*COS(EchelleFPAparam!$AC$3)*$B$6</f>
        <v>45.720064110093233</v>
      </c>
      <c r="I522" s="126"/>
    </row>
    <row r="523" spans="1:15" x14ac:dyDescent="0.2">
      <c r="A523" s="128"/>
      <c r="B523" s="10">
        <f>ATAN(B522/EchelleFPAparam!$E$3)</f>
        <v>3.022892666196636E-2</v>
      </c>
      <c r="C523" s="29">
        <f>EchelleFPAparam!$M$3+$B523</f>
        <v>-2.574378327636697E-2</v>
      </c>
      <c r="F523" s="10">
        <f>ASIN($E520*$A520/(COS(F520)*2*EchelleFPAparam!$S$3*COS(-$C523/2)))-$C523/2</f>
        <v>1.128706111851699</v>
      </c>
      <c r="G523" s="29">
        <f>$F523*180/EchelleFPAparam!$O$3</f>
        <v>64.670095564363208</v>
      </c>
      <c r="H523" s="10">
        <v>600</v>
      </c>
      <c r="I523" s="126" t="str">
        <f>I519</f>
        <v>J</v>
      </c>
      <c r="J523" s="10">
        <f>A520</f>
        <v>1179.5654300000001</v>
      </c>
      <c r="K523" s="10">
        <f>B520+(D520-1)*2198</f>
        <v>5742.5740999999998</v>
      </c>
      <c r="L523" s="30">
        <f>C520</f>
        <v>1546</v>
      </c>
      <c r="M523" s="10">
        <f>E520</f>
        <v>48</v>
      </c>
      <c r="N523" s="29">
        <f>G523</f>
        <v>64.670095564363208</v>
      </c>
      <c r="O523" s="10">
        <f>H523</f>
        <v>600</v>
      </c>
    </row>
    <row r="524" spans="1:15" x14ac:dyDescent="0.2">
      <c r="A524" s="128">
        <v>1182.26124</v>
      </c>
      <c r="B524" s="10">
        <v>1244.855</v>
      </c>
      <c r="C524" s="10">
        <v>1410</v>
      </c>
      <c r="D524" s="28">
        <v>1</v>
      </c>
      <c r="E524" s="10">
        <v>48</v>
      </c>
      <c r="F524" s="10">
        <f>(C524-$AE$5)*EchelleFPAparam!$C$3/EchelleFPAparam!$E$3</f>
        <v>-1.4999999999999998E-3</v>
      </c>
      <c r="I524" s="126"/>
    </row>
    <row r="525" spans="1:15" x14ac:dyDescent="0.2">
      <c r="A525" s="128"/>
      <c r="B525" s="10">
        <f>B524+(D524-1)*2048-3072+(D524-2)*EchelleFPAparam!$B$3/EchelleFPAparam!$C$3</f>
        <v>-1972.145</v>
      </c>
      <c r="I525" s="126"/>
    </row>
    <row r="526" spans="1:15" x14ac:dyDescent="0.2">
      <c r="A526" s="128"/>
      <c r="B526" s="10">
        <f>B525*EchelleFPAparam!$C$3*COS(EchelleFPAparam!$AC$3)*$B$6</f>
        <v>-35.84334718440607</v>
      </c>
      <c r="I526" s="126"/>
    </row>
    <row r="527" spans="1:15" x14ac:dyDescent="0.2">
      <c r="A527" s="128"/>
      <c r="B527" s="10">
        <f>ATAN(B526/EchelleFPAparam!$E$3)</f>
        <v>-2.3701478271118067E-2</v>
      </c>
      <c r="C527" s="29">
        <f>EchelleFPAparam!$M$3+$B527</f>
        <v>-7.9674188209451394E-2</v>
      </c>
      <c r="F527" s="10">
        <f>ASIN($E524*$A524/(COS(F524)*2*EchelleFPAparam!$S$3*COS(-$C527/2)))-$C527/2</f>
        <v>1.1618413971840988</v>
      </c>
      <c r="G527" s="29">
        <f>$F527*180/EchelleFPAparam!$O$3</f>
        <v>66.568607538825077</v>
      </c>
      <c r="H527" s="10">
        <v>400</v>
      </c>
      <c r="I527" s="126" t="str">
        <f>I523</f>
        <v>J</v>
      </c>
      <c r="J527" s="10">
        <f>A524</f>
        <v>1182.26124</v>
      </c>
      <c r="K527" s="10">
        <f>B524+(D524-1)*2198</f>
        <v>1244.855</v>
      </c>
      <c r="L527" s="30">
        <f>C524</f>
        <v>1410</v>
      </c>
      <c r="M527" s="10">
        <f>E524</f>
        <v>48</v>
      </c>
      <c r="N527" s="29">
        <f>G527</f>
        <v>66.568607538825077</v>
      </c>
      <c r="O527" s="10">
        <f>H527</f>
        <v>400</v>
      </c>
    </row>
    <row r="528" spans="1:15" x14ac:dyDescent="0.2">
      <c r="A528" s="128">
        <v>1324.4277199999999</v>
      </c>
      <c r="B528" s="10">
        <v>229.71204</v>
      </c>
      <c r="C528" s="10">
        <v>229</v>
      </c>
      <c r="D528" s="28">
        <v>2</v>
      </c>
      <c r="E528" s="10">
        <v>43</v>
      </c>
      <c r="F528" s="10">
        <f>(C528-$AE$5)*EchelleFPAparam!$C$3/EchelleFPAparam!$E$3</f>
        <v>-1.555952380952381E-2</v>
      </c>
      <c r="I528" s="126"/>
    </row>
    <row r="529" spans="1:15" x14ac:dyDescent="0.2">
      <c r="A529" s="128"/>
      <c r="B529" s="10">
        <f>B528+(D528-1)*2048-3072+(D528-2)*EchelleFPAparam!$B$3/EchelleFPAparam!$C$3</f>
        <v>-794.28796000000011</v>
      </c>
      <c r="I529" s="126"/>
    </row>
    <row r="530" spans="1:15" x14ac:dyDescent="0.2">
      <c r="A530" s="128"/>
      <c r="B530" s="10">
        <f>B529*EchelleFPAparam!$C$3*COS(EchelleFPAparam!$AC$3)*$B$6</f>
        <v>-14.4360273279468</v>
      </c>
      <c r="I530" s="126"/>
    </row>
    <row r="531" spans="1:15" x14ac:dyDescent="0.2">
      <c r="A531" s="128"/>
      <c r="B531" s="10">
        <f>ATAN(B530/EchelleFPAparam!$E$3)</f>
        <v>-9.5473470250132045E-3</v>
      </c>
      <c r="C531" s="29">
        <f>EchelleFPAparam!$M$3+$B531</f>
        <v>-6.5520056963346535E-2</v>
      </c>
      <c r="F531" s="10">
        <f>ASIN($E528*$A528/(COS(F528)*2*EchelleFPAparam!$S$3*COS(-$C531/2)))-$C531/2</f>
        <v>1.1619181375744128</v>
      </c>
      <c r="G531" s="29">
        <f>$F531*180/EchelleFPAparam!$O$3</f>
        <v>66.573004439243292</v>
      </c>
      <c r="H531" s="10">
        <v>400</v>
      </c>
      <c r="I531" s="126" t="str">
        <f>I527</f>
        <v>J</v>
      </c>
      <c r="J531" s="10">
        <f>A528</f>
        <v>1324.4277199999999</v>
      </c>
      <c r="K531" s="10">
        <f>B528+(D528-1)*2198</f>
        <v>2427.7120399999999</v>
      </c>
      <c r="L531" s="30">
        <f>C528</f>
        <v>229</v>
      </c>
      <c r="M531" s="10">
        <f>E528</f>
        <v>43</v>
      </c>
      <c r="N531" s="29">
        <f>G531</f>
        <v>66.573004439243292</v>
      </c>
      <c r="O531" s="10">
        <f>H531</f>
        <v>400</v>
      </c>
    </row>
    <row r="532" spans="1:15" x14ac:dyDescent="0.2">
      <c r="A532" s="128">
        <v>1220.78757</v>
      </c>
      <c r="B532" s="10">
        <v>542.93331000000001</v>
      </c>
      <c r="C532" s="10">
        <v>1174</v>
      </c>
      <c r="D532" s="28">
        <v>3</v>
      </c>
      <c r="E532" s="10">
        <v>47</v>
      </c>
      <c r="F532" s="10">
        <f>(C532-$AE$5)*EchelleFPAparam!$C$3/EchelleFPAparam!$E$3</f>
        <v>-4.3095238095238091E-3</v>
      </c>
      <c r="I532" s="126"/>
    </row>
    <row r="533" spans="1:15" x14ac:dyDescent="0.2">
      <c r="A533" s="128"/>
      <c r="B533" s="10">
        <f>B532+(D532-1)*2048-3072+(D532-2)*EchelleFPAparam!$B$3/EchelleFPAparam!$C$3</f>
        <v>1711.9333100000003</v>
      </c>
      <c r="I533" s="126"/>
    </row>
    <row r="534" spans="1:15" x14ac:dyDescent="0.2">
      <c r="A534" s="128"/>
      <c r="B534" s="10">
        <f>B533*EchelleFPAparam!$C$3*COS(EchelleFPAparam!$AC$3)*$B$6</f>
        <v>31.114050937877018</v>
      </c>
      <c r="I534" s="126"/>
    </row>
    <row r="535" spans="1:15" x14ac:dyDescent="0.2">
      <c r="A535" s="128"/>
      <c r="B535" s="10">
        <f>ATAN(B534/EchelleFPAparam!$E$3)</f>
        <v>2.0575172109983587E-2</v>
      </c>
      <c r="C535" s="29">
        <f>EchelleFPAparam!$M$3+$B535</f>
        <v>-3.5397537828349743E-2</v>
      </c>
      <c r="F535" s="10">
        <f>ASIN($E532*$A532/(COS(F532)*2*EchelleFPAparam!$S$3*COS(-$C535/2)))-$C535/2</f>
        <v>1.1618934866230721</v>
      </c>
      <c r="G535" s="29">
        <f>$F535*180/EchelleFPAparam!$O$3</f>
        <v>66.571592043791355</v>
      </c>
      <c r="H535" s="10">
        <v>400</v>
      </c>
      <c r="I535" s="126" t="str">
        <f>I531</f>
        <v>J</v>
      </c>
      <c r="J535" s="10">
        <f>A532</f>
        <v>1220.78757</v>
      </c>
      <c r="K535" s="10">
        <f>B532+(D532-1)*2198</f>
        <v>4938.9333100000003</v>
      </c>
      <c r="L535" s="30">
        <f>C532</f>
        <v>1174</v>
      </c>
      <c r="M535" s="10">
        <f>E532</f>
        <v>47</v>
      </c>
      <c r="N535" s="29">
        <f>G535</f>
        <v>66.571592043791355</v>
      </c>
      <c r="O535" s="10">
        <f>H535</f>
        <v>400</v>
      </c>
    </row>
    <row r="536" spans="1:15" x14ac:dyDescent="0.2">
      <c r="A536" s="128">
        <v>1288.2267999999999</v>
      </c>
      <c r="B536" s="10">
        <v>1909.3865000000001</v>
      </c>
      <c r="C536" s="10">
        <v>530</v>
      </c>
      <c r="D536" s="28">
        <v>1</v>
      </c>
      <c r="E536" s="10">
        <v>44</v>
      </c>
      <c r="F536" s="10">
        <f>(C536-$AE$5)*EchelleFPAparam!$C$3/EchelleFPAparam!$E$3</f>
        <v>-1.1976190476190474E-2</v>
      </c>
      <c r="I536" s="126"/>
    </row>
    <row r="537" spans="1:15" x14ac:dyDescent="0.2">
      <c r="A537" s="128"/>
      <c r="B537" s="10">
        <f>B536+(D536-1)*2048-3072+(D536-2)*EchelleFPAparam!$B$3/EchelleFPAparam!$C$3</f>
        <v>-1307.6134999999999</v>
      </c>
      <c r="I537" s="126"/>
    </row>
    <row r="538" spans="1:15" x14ac:dyDescent="0.2">
      <c r="A538" s="128"/>
      <c r="B538" s="10">
        <f>B537*EchelleFPAparam!$C$3*COS(EchelleFPAparam!$AC$3)*$B$6</f>
        <v>-23.765617976120602</v>
      </c>
      <c r="I538" s="126"/>
    </row>
    <row r="539" spans="1:15" x14ac:dyDescent="0.2">
      <c r="A539" s="128"/>
      <c r="B539" s="10">
        <f>ATAN(B538/EchelleFPAparam!$E$3)</f>
        <v>-1.5716707092233453E-2</v>
      </c>
      <c r="C539" s="29">
        <f>EchelleFPAparam!$M$3+$B539</f>
        <v>-7.1689417030566777E-2</v>
      </c>
      <c r="F539" s="10">
        <f>ASIN($E536*$A536/(COS(F536)*2*EchelleFPAparam!$S$3*COS(-$C539/2)))-$C539/2</f>
        <v>1.1552533331565416</v>
      </c>
      <c r="G539" s="29">
        <f>$F539*180/EchelleFPAparam!$O$3</f>
        <v>66.191139280460348</v>
      </c>
      <c r="H539" s="10">
        <v>440</v>
      </c>
      <c r="I539" s="126" t="str">
        <f>I535</f>
        <v>J</v>
      </c>
      <c r="J539" s="10">
        <f>A536</f>
        <v>1288.2267999999999</v>
      </c>
      <c r="K539" s="10">
        <f>B536+(D536-1)*2198</f>
        <v>1909.3865000000001</v>
      </c>
      <c r="L539" s="30">
        <f>C536</f>
        <v>530</v>
      </c>
      <c r="M539" s="10">
        <f>E536</f>
        <v>44</v>
      </c>
      <c r="N539" s="29">
        <f>G539</f>
        <v>66.191139280460348</v>
      </c>
      <c r="O539" s="10">
        <f>H539</f>
        <v>440</v>
      </c>
    </row>
    <row r="540" spans="1:15" x14ac:dyDescent="0.2">
      <c r="A540" s="128">
        <v>1182.26124</v>
      </c>
      <c r="B540" s="10">
        <v>73.864007999999998</v>
      </c>
      <c r="C540" s="10">
        <v>1435</v>
      </c>
      <c r="D540" s="28">
        <v>2</v>
      </c>
      <c r="E540" s="10">
        <v>48</v>
      </c>
      <c r="F540" s="10">
        <f>(C540-$AE$5)*EchelleFPAparam!$C$3/EchelleFPAparam!$E$3</f>
        <v>-1.2023809523809522E-3</v>
      </c>
      <c r="I540" s="126"/>
    </row>
    <row r="541" spans="1:15" x14ac:dyDescent="0.2">
      <c r="A541" s="128"/>
      <c r="B541" s="10">
        <f>B540+(D540-1)*2048-3072+(D540-2)*EchelleFPAparam!$B$3/EchelleFPAparam!$C$3</f>
        <v>-950.13599199999999</v>
      </c>
      <c r="I541" s="126"/>
    </row>
    <row r="542" spans="1:15" x14ac:dyDescent="0.2">
      <c r="A542" s="128"/>
      <c r="B542" s="10">
        <f>B541*EchelleFPAparam!$C$3*COS(EchelleFPAparam!$AC$3)*$B$6</f>
        <v>-17.268534632928137</v>
      </c>
      <c r="I542" s="126"/>
    </row>
    <row r="543" spans="1:15" x14ac:dyDescent="0.2">
      <c r="A543" s="128"/>
      <c r="B543" s="10">
        <f>ATAN(B542/EchelleFPAparam!$E$3)</f>
        <v>-1.1420491972009584E-2</v>
      </c>
      <c r="C543" s="29">
        <f>EchelleFPAparam!$M$3+$B543</f>
        <v>-6.7393201910342912E-2</v>
      </c>
      <c r="F543" s="10">
        <f>ASIN($E540*$A540/(COS(F540)*2*EchelleFPAparam!$S$3*COS(-$C543/2)))-$C543/2</f>
        <v>1.1552313207824829</v>
      </c>
      <c r="G543" s="29">
        <f>$F543*180/EchelleFPAparam!$O$3</f>
        <v>66.189878064348349</v>
      </c>
      <c r="H543" s="10">
        <v>440</v>
      </c>
      <c r="I543" s="126" t="str">
        <f>I539</f>
        <v>J</v>
      </c>
      <c r="J543" s="10">
        <f>A540</f>
        <v>1182.26124</v>
      </c>
      <c r="K543" s="10">
        <f>B540+(D540-1)*2198</f>
        <v>2271.864008</v>
      </c>
      <c r="L543" s="30">
        <f>C540</f>
        <v>1435</v>
      </c>
      <c r="M543" s="10">
        <f>E540</f>
        <v>48</v>
      </c>
      <c r="N543" s="29">
        <f>G543</f>
        <v>66.189878064348349</v>
      </c>
      <c r="O543" s="10">
        <f>H543</f>
        <v>440</v>
      </c>
    </row>
    <row r="544" spans="1:15" x14ac:dyDescent="0.2">
      <c r="A544" s="128">
        <v>1298.8845100000001</v>
      </c>
      <c r="B544" s="10">
        <v>252.88838999999999</v>
      </c>
      <c r="C544" s="10">
        <v>504</v>
      </c>
      <c r="D544" s="28">
        <v>3</v>
      </c>
      <c r="E544" s="10">
        <v>44</v>
      </c>
      <c r="F544" s="10">
        <f>(C544-$AE$5)*EchelleFPAparam!$C$3/EchelleFPAparam!$E$3</f>
        <v>-1.2285714285714283E-2</v>
      </c>
      <c r="I544" s="126"/>
    </row>
    <row r="545" spans="1:35" x14ac:dyDescent="0.2">
      <c r="A545" s="128"/>
      <c r="B545" s="10">
        <f>B544+(D544-1)*2048-3072+(D544-2)*EchelleFPAparam!$B$3/EchelleFPAparam!$C$3</f>
        <v>1421.8883900000001</v>
      </c>
      <c r="I545" s="126"/>
    </row>
    <row r="546" spans="1:35" x14ac:dyDescent="0.2">
      <c r="A546" s="128"/>
      <c r="B546" s="10">
        <f>B545*EchelleFPAparam!$C$3*COS(EchelleFPAparam!$AC$3)*$B$6</f>
        <v>25.842541608373718</v>
      </c>
      <c r="I546" s="126"/>
    </row>
    <row r="547" spans="1:35" x14ac:dyDescent="0.2">
      <c r="A547" s="128"/>
      <c r="B547" s="10">
        <f>ATAN(B546/EchelleFPAparam!$E$3)</f>
        <v>1.7089964049356757E-2</v>
      </c>
      <c r="C547" s="29">
        <f>EchelleFPAparam!$M$3+$B547</f>
        <v>-3.8882745888976569E-2</v>
      </c>
      <c r="F547" s="10">
        <f>ASIN($E544*$A544/(COS(F544)*2*EchelleFPAparam!$S$3*COS(-$C547/2)))-$C547/2</f>
        <v>1.1552593447899284</v>
      </c>
      <c r="G547" s="29">
        <f>$F547*180/EchelleFPAparam!$O$3</f>
        <v>66.191483721676306</v>
      </c>
      <c r="H547" s="10">
        <v>440</v>
      </c>
      <c r="I547" s="126" t="str">
        <f>I543</f>
        <v>J</v>
      </c>
      <c r="J547" s="10">
        <f>A544</f>
        <v>1298.8845100000001</v>
      </c>
      <c r="K547" s="10">
        <f>B544+(D544-1)*2198</f>
        <v>4648.8883900000001</v>
      </c>
      <c r="L547" s="30">
        <f>C544</f>
        <v>504</v>
      </c>
      <c r="M547" s="10">
        <f>E544</f>
        <v>44</v>
      </c>
      <c r="N547" s="29">
        <f>G547</f>
        <v>66.191483721676306</v>
      </c>
      <c r="O547" s="10">
        <f>H547</f>
        <v>440</v>
      </c>
    </row>
    <row r="548" spans="1:35" x14ac:dyDescent="0.2">
      <c r="A548" s="129">
        <v>985.90187000000003</v>
      </c>
      <c r="B548" s="10">
        <v>438.16460999999998</v>
      </c>
      <c r="C548" s="10">
        <v>1599</v>
      </c>
      <c r="D548" s="28">
        <v>1</v>
      </c>
      <c r="E548" s="10">
        <v>57</v>
      </c>
      <c r="F548" s="10">
        <f>(C548-$AE$3)*EchelleFPAparam!$C$3/EchelleFPAparam!$E$3</f>
        <v>7.4999999999999991E-4</v>
      </c>
      <c r="I548" s="126"/>
    </row>
    <row r="549" spans="1:35" x14ac:dyDescent="0.2">
      <c r="A549" s="129"/>
      <c r="B549" s="10">
        <f>B548+(D548-1)*2048-3072+(D548-2)*EchelleFPAparam!$B$3/EchelleFPAparam!$C$3</f>
        <v>-2778.8353900000002</v>
      </c>
      <c r="I549" s="126"/>
    </row>
    <row r="550" spans="1:35" x14ac:dyDescent="0.2">
      <c r="A550" s="129"/>
      <c r="B550" s="10">
        <f>B549*EchelleFPAparam!$C$3*COS(EchelleFPAparam!$AC$3)*$B$6</f>
        <v>-50.504786236348977</v>
      </c>
      <c r="I550" s="126"/>
    </row>
    <row r="551" spans="1:35" x14ac:dyDescent="0.2">
      <c r="A551" s="129"/>
      <c r="B551" s="10">
        <f>ATAN(B550/EchelleFPAparam!$E$3)</f>
        <v>-3.3390221866820669E-2</v>
      </c>
      <c r="C551" s="29">
        <f>EchelleFPAparam!$M$3+$B551</f>
        <v>-8.9362931805154006E-2</v>
      </c>
      <c r="F551" s="10">
        <f>ASIN($E548*$A548/(COS(F548)*2*EchelleFPAparam!$S$3*COS(-$C551/2)))-$C551/2</f>
        <v>1.1472908385790781</v>
      </c>
      <c r="G551" s="29">
        <f>$F551*180/EchelleFPAparam!$O$3</f>
        <v>65.73492195351551</v>
      </c>
      <c r="H551" s="10">
        <v>490</v>
      </c>
      <c r="I551" s="126" t="s">
        <v>351</v>
      </c>
      <c r="J551" s="10">
        <f>A548</f>
        <v>985.90187000000003</v>
      </c>
      <c r="K551" s="10">
        <f>B548+(D548-1)*2198</f>
        <v>438.16460999999998</v>
      </c>
      <c r="L551" s="30">
        <f>C548</f>
        <v>1599</v>
      </c>
      <c r="M551" s="10">
        <f>E548</f>
        <v>57</v>
      </c>
      <c r="N551" s="29">
        <f>G551</f>
        <v>65.73492195351551</v>
      </c>
      <c r="O551" s="10">
        <f>H551</f>
        <v>490</v>
      </c>
    </row>
    <row r="552" spans="1:35" x14ac:dyDescent="0.2">
      <c r="A552" s="129">
        <v>1059.5898400000001</v>
      </c>
      <c r="B552" s="10">
        <v>238.11054999999999</v>
      </c>
      <c r="C552" s="10">
        <v>758</v>
      </c>
      <c r="D552" s="28">
        <v>1</v>
      </c>
      <c r="E552" s="10">
        <v>53</v>
      </c>
      <c r="F552" s="10">
        <f>(C552-$AE$3)*EchelleFPAparam!$C$3/EchelleFPAparam!$E$3</f>
        <v>-9.2619047619047611E-3</v>
      </c>
      <c r="AG552" s="29">
        <f>N551</f>
        <v>65.73492195351551</v>
      </c>
      <c r="AH552" s="29">
        <f>O551</f>
        <v>490</v>
      </c>
      <c r="AI552" s="10">
        <f t="shared" ref="AI552:AI574" si="3">AG552+AH552*0.009525</f>
        <v>70.402171953515506</v>
      </c>
    </row>
    <row r="553" spans="1:35" x14ac:dyDescent="0.2">
      <c r="A553" s="129"/>
      <c r="B553" s="10">
        <f>B552+(D552-1)*2048-3072+(D552-2)*EchelleFPAparam!$B$3/EchelleFPAparam!$C$3</f>
        <v>-2978.8894500000001</v>
      </c>
      <c r="AG553" s="29">
        <f>N555</f>
        <v>65.737883401916861</v>
      </c>
      <c r="AH553" s="29">
        <f>O555</f>
        <v>490</v>
      </c>
      <c r="AI553" s="10">
        <f t="shared" si="3"/>
        <v>70.405133401916856</v>
      </c>
    </row>
    <row r="554" spans="1:35" x14ac:dyDescent="0.2">
      <c r="A554" s="129"/>
      <c r="B554" s="10">
        <f>B553*EchelleFPAparam!$C$3*COS(EchelleFPAparam!$AC$3)*$B$6</f>
        <v>-54.14072939885984</v>
      </c>
      <c r="AG554" s="29">
        <f>N559</f>
        <v>65.734203826342792</v>
      </c>
      <c r="AH554" s="29">
        <f>O559</f>
        <v>490</v>
      </c>
      <c r="AI554" s="10">
        <f t="shared" si="3"/>
        <v>70.401453826342788</v>
      </c>
    </row>
    <row r="555" spans="1:35" x14ac:dyDescent="0.2">
      <c r="A555" s="129"/>
      <c r="B555" s="10">
        <f>ATAN(B554/EchelleFPAparam!$E$3)</f>
        <v>-3.5792068802821646E-2</v>
      </c>
      <c r="C555" s="29">
        <f>EchelleFPAparam!$M$3+$B555</f>
        <v>-9.1764778741154976E-2</v>
      </c>
      <c r="F555" s="10">
        <f>ASIN($E552*$A552/(COS(F552)*2*EchelleFPAparam!$S$3*COS(-$C555/2)))-$C555/2</f>
        <v>1.1473425256050731</v>
      </c>
      <c r="G555" s="29">
        <f>$F555*180/EchelleFPAparam!$O$3</f>
        <v>65.737883401916861</v>
      </c>
      <c r="H555" s="10">
        <v>490</v>
      </c>
      <c r="I555" s="10" t="s">
        <v>351</v>
      </c>
      <c r="J555" s="10">
        <f>A552</f>
        <v>1059.5898400000001</v>
      </c>
      <c r="K555" s="10">
        <f>B552+(D552-1)*2198</f>
        <v>238.11054999999999</v>
      </c>
      <c r="L555" s="30">
        <f>C552</f>
        <v>758</v>
      </c>
      <c r="M555" s="10">
        <f>E552</f>
        <v>53</v>
      </c>
      <c r="N555" s="29">
        <f>G555</f>
        <v>65.737883401916861</v>
      </c>
      <c r="O555" s="10">
        <f>H555</f>
        <v>490</v>
      </c>
      <c r="AG555" s="29">
        <f>N563</f>
        <v>65.733493566326999</v>
      </c>
      <c r="AH555" s="29">
        <f>O563</f>
        <v>490</v>
      </c>
      <c r="AI555" s="10">
        <f t="shared" si="3"/>
        <v>70.400743566326994</v>
      </c>
    </row>
    <row r="556" spans="1:35" x14ac:dyDescent="0.2">
      <c r="A556" s="129">
        <v>970.69057999999995</v>
      </c>
      <c r="B556" s="10">
        <v>1002.7735</v>
      </c>
      <c r="C556" s="10">
        <v>1785</v>
      </c>
      <c r="D556" s="28">
        <v>1</v>
      </c>
      <c r="E556" s="10">
        <v>58</v>
      </c>
      <c r="F556" s="10">
        <f>(C556-$AE$3)*EchelleFPAparam!$C$3/EchelleFPAparam!$E$3</f>
        <v>2.964285714285714E-3</v>
      </c>
      <c r="AG556" s="29">
        <f>N567</f>
        <v>65.737458511615287</v>
      </c>
      <c r="AH556" s="29">
        <f>O567</f>
        <v>490</v>
      </c>
      <c r="AI556" s="10">
        <f t="shared" si="3"/>
        <v>70.404708511615283</v>
      </c>
    </row>
    <row r="557" spans="1:35" x14ac:dyDescent="0.2">
      <c r="A557" s="129"/>
      <c r="B557" s="10">
        <f>B556+(D556-1)*2048-3072+(D556-2)*EchelleFPAparam!$B$3/EchelleFPAparam!$C$3</f>
        <v>-2214.2264999999998</v>
      </c>
      <c r="AG557" s="29">
        <f>N571</f>
        <v>65.737147566901484</v>
      </c>
      <c r="AH557" s="29">
        <f>O571</f>
        <v>490</v>
      </c>
      <c r="AI557" s="10">
        <f t="shared" si="3"/>
        <v>70.40439756690148</v>
      </c>
    </row>
    <row r="558" spans="1:35" x14ac:dyDescent="0.2">
      <c r="A558" s="129"/>
      <c r="B558" s="10">
        <f>B557*EchelleFPAparam!$C$3*COS(EchelleFPAparam!$AC$3)*$B$6</f>
        <v>-40.243130796372625</v>
      </c>
      <c r="AG558" s="29">
        <f>N575</f>
        <v>65.738623276285807</v>
      </c>
      <c r="AH558" s="29">
        <f>O575</f>
        <v>490</v>
      </c>
      <c r="AI558" s="10">
        <f t="shared" si="3"/>
        <v>70.405873276285803</v>
      </c>
    </row>
    <row r="559" spans="1:35" x14ac:dyDescent="0.2">
      <c r="A559" s="129"/>
      <c r="B559" s="10">
        <f>ATAN(B558/EchelleFPAparam!$E$3)</f>
        <v>-2.6609545012213662E-2</v>
      </c>
      <c r="C559" s="29">
        <f>EchelleFPAparam!$M$3+$B559</f>
        <v>-8.2582254950546996E-2</v>
      </c>
      <c r="F559" s="10">
        <f>ASIN($E556*$A556/(COS(F556)*2*EchelleFPAparam!$S$3*COS(-$C559/2)))-$C559/2</f>
        <v>1.147278304895281</v>
      </c>
      <c r="G559" s="29">
        <f>$F559*180/EchelleFPAparam!$O$3</f>
        <v>65.734203826342792</v>
      </c>
      <c r="H559" s="10">
        <v>490</v>
      </c>
      <c r="I559" s="10" t="s">
        <v>351</v>
      </c>
      <c r="J559" s="10">
        <f>A556</f>
        <v>970.69057999999995</v>
      </c>
      <c r="K559" s="10">
        <f>B556+(D556-1)*2198</f>
        <v>1002.7735</v>
      </c>
      <c r="L559" s="30">
        <f>C556</f>
        <v>1785</v>
      </c>
      <c r="M559" s="10">
        <f>E556</f>
        <v>58</v>
      </c>
      <c r="N559" s="29">
        <f>G559</f>
        <v>65.734203826342792</v>
      </c>
      <c r="O559" s="10">
        <f>H559</f>
        <v>490</v>
      </c>
      <c r="AG559" s="29">
        <f>N579</f>
        <v>65.738083988407212</v>
      </c>
      <c r="AH559" s="29">
        <f>O579</f>
        <v>490</v>
      </c>
      <c r="AI559" s="10">
        <f t="shared" si="3"/>
        <v>70.405333988407207</v>
      </c>
    </row>
    <row r="560" spans="1:35" x14ac:dyDescent="0.2">
      <c r="A560" s="129">
        <v>954.35374000000002</v>
      </c>
      <c r="B560" s="10">
        <v>1044.5891999999999</v>
      </c>
      <c r="C560" s="10">
        <v>1970</v>
      </c>
      <c r="D560" s="28">
        <v>1</v>
      </c>
      <c r="E560" s="10">
        <v>59</v>
      </c>
      <c r="F560" s="10">
        <f>(C560-$AE$3)*EchelleFPAparam!$C$3/EchelleFPAparam!$E$3</f>
        <v>5.1666666666666666E-3</v>
      </c>
      <c r="AG560" s="29">
        <f>N583</f>
        <v>65.738355635011629</v>
      </c>
      <c r="AH560" s="29">
        <f>O583</f>
        <v>490</v>
      </c>
      <c r="AI560" s="10">
        <f t="shared" si="3"/>
        <v>70.405605635011625</v>
      </c>
    </row>
    <row r="561" spans="1:35" x14ac:dyDescent="0.2">
      <c r="A561" s="129"/>
      <c r="B561" s="10">
        <f>B560+(D560-1)*2048-3072+(D560-2)*EchelleFPAparam!$B$3/EchelleFPAparam!$C$3</f>
        <v>-2172.4108000000001</v>
      </c>
      <c r="AG561" s="29">
        <f>N587</f>
        <v>65.739590175460236</v>
      </c>
      <c r="AH561" s="29">
        <f>O587</f>
        <v>490</v>
      </c>
      <c r="AI561" s="10">
        <f t="shared" si="3"/>
        <v>70.406840175460232</v>
      </c>
    </row>
    <row r="562" spans="1:35" x14ac:dyDescent="0.2">
      <c r="A562" s="129"/>
      <c r="B562" s="10">
        <f>B561*EchelleFPAparam!$C$3*COS(EchelleFPAparam!$AC$3)*$B$6</f>
        <v>-39.483138679738737</v>
      </c>
      <c r="AG562" s="29">
        <f>N591</f>
        <v>65.737499627968077</v>
      </c>
      <c r="AH562" s="29">
        <f>O591</f>
        <v>490</v>
      </c>
      <c r="AI562" s="10">
        <f t="shared" si="3"/>
        <v>70.404749627968073</v>
      </c>
    </row>
    <row r="563" spans="1:35" x14ac:dyDescent="0.2">
      <c r="A563" s="129"/>
      <c r="B563" s="10">
        <f>ATAN(B562/EchelleFPAparam!$E$3)</f>
        <v>-2.6107253870141432E-2</v>
      </c>
      <c r="C563" s="29">
        <f>EchelleFPAparam!$M$3+$B563</f>
        <v>-8.2079963808474765E-2</v>
      </c>
      <c r="F563" s="10">
        <f>ASIN($E560*$A560/(COS(F560)*2*EchelleFPAparam!$S$3*COS(-$C563/2)))-$C563/2</f>
        <v>1.1472659085192771</v>
      </c>
      <c r="G563" s="29">
        <f>$F563*180/EchelleFPAparam!$O$3</f>
        <v>65.733493566326999</v>
      </c>
      <c r="H563" s="10">
        <v>490</v>
      </c>
      <c r="I563" s="10" t="s">
        <v>351</v>
      </c>
      <c r="J563" s="10">
        <f>A560</f>
        <v>954.35374000000002</v>
      </c>
      <c r="K563" s="10">
        <f>B560+(D560-1)*2198</f>
        <v>1044.5891999999999</v>
      </c>
      <c r="L563" s="30">
        <f>C560</f>
        <v>1970</v>
      </c>
      <c r="M563" s="10">
        <f>E560</f>
        <v>59</v>
      </c>
      <c r="N563" s="29">
        <f>G563</f>
        <v>65.733493566326999</v>
      </c>
      <c r="O563" s="10">
        <f>H563</f>
        <v>490</v>
      </c>
      <c r="AG563" s="29">
        <f>N595</f>
        <v>65.738234839421139</v>
      </c>
      <c r="AH563" s="29">
        <f>O595</f>
        <v>490</v>
      </c>
      <c r="AI563" s="10">
        <f t="shared" si="3"/>
        <v>70.405484839421135</v>
      </c>
    </row>
    <row r="564" spans="1:35" x14ac:dyDescent="0.2">
      <c r="A564" s="129">
        <v>1062.95804</v>
      </c>
      <c r="B564" s="10">
        <v>1206.8833</v>
      </c>
      <c r="C564" s="10">
        <v>744</v>
      </c>
      <c r="D564" s="28">
        <v>1</v>
      </c>
      <c r="E564" s="10">
        <v>53</v>
      </c>
      <c r="F564" s="10">
        <f>(C564-$AE$3)*EchelleFPAparam!$C$3/EchelleFPAparam!$E$3</f>
        <v>-9.4285714285714268E-3</v>
      </c>
      <c r="AG564" s="29">
        <f>N599</f>
        <v>65.738548467027115</v>
      </c>
      <c r="AH564" s="29">
        <f>O599</f>
        <v>490</v>
      </c>
      <c r="AI564" s="10">
        <f t="shared" si="3"/>
        <v>70.405798467027111</v>
      </c>
    </row>
    <row r="565" spans="1:35" x14ac:dyDescent="0.2">
      <c r="A565" s="129"/>
      <c r="B565" s="10">
        <f>B564+(D564-1)*2048-3072+(D564-2)*EchelleFPAparam!$B$3/EchelleFPAparam!$C$3</f>
        <v>-2010.1167</v>
      </c>
      <c r="AG565" s="29">
        <f>N603</f>
        <v>66.110327267339116</v>
      </c>
      <c r="AH565" s="29">
        <f>O603</f>
        <v>450</v>
      </c>
      <c r="AI565" s="10">
        <f t="shared" si="3"/>
        <v>70.396577267339111</v>
      </c>
    </row>
    <row r="566" spans="1:35" x14ac:dyDescent="0.2">
      <c r="A566" s="129"/>
      <c r="B566" s="10">
        <f>B565*EchelleFPAparam!$C$3*COS(EchelleFPAparam!$AC$3)*$B$6</f>
        <v>-36.533475357680402</v>
      </c>
      <c r="AG566" s="29">
        <f>N607</f>
        <v>66.113608994425874</v>
      </c>
      <c r="AH566" s="29">
        <f>O607</f>
        <v>450</v>
      </c>
      <c r="AI566" s="10">
        <f t="shared" si="3"/>
        <v>70.39985899442587</v>
      </c>
    </row>
    <row r="567" spans="1:35" x14ac:dyDescent="0.2">
      <c r="A567" s="129"/>
      <c r="B567" s="10">
        <f>ATAN(B566/EchelleFPAparam!$E$3)</f>
        <v>-2.415765092503349E-2</v>
      </c>
      <c r="C567" s="29">
        <f>EchelleFPAparam!$M$3+$B567</f>
        <v>-8.013036086336682E-2</v>
      </c>
      <c r="F567" s="10">
        <f>ASIN($E564*$A564/(COS(F564)*2*EchelleFPAparam!$S$3*COS(-$C567/2)))-$C567/2</f>
        <v>1.1473351098702413</v>
      </c>
      <c r="G567" s="29">
        <f>$F567*180/EchelleFPAparam!$O$3</f>
        <v>65.737458511615287</v>
      </c>
      <c r="H567" s="10">
        <v>490</v>
      </c>
      <c r="I567" s="10" t="s">
        <v>351</v>
      </c>
      <c r="J567" s="10">
        <f>A564</f>
        <v>1062.95804</v>
      </c>
      <c r="K567" s="10">
        <f>B564+(D564-1)*2198</f>
        <v>1206.8833</v>
      </c>
      <c r="L567" s="30">
        <f>C564</f>
        <v>744</v>
      </c>
      <c r="M567" s="10">
        <f>E564</f>
        <v>53</v>
      </c>
      <c r="N567" s="29">
        <f>G567</f>
        <v>65.737458511615287</v>
      </c>
      <c r="O567" s="10">
        <f>H567</f>
        <v>490</v>
      </c>
      <c r="AG567" s="29">
        <f>N611</f>
        <v>66.114517431446998</v>
      </c>
      <c r="AH567" s="29">
        <f>O611</f>
        <v>450</v>
      </c>
      <c r="AI567" s="10">
        <f t="shared" si="3"/>
        <v>70.400767431446994</v>
      </c>
    </row>
    <row r="568" spans="1:35" x14ac:dyDescent="0.2">
      <c r="A568" s="129">
        <v>975.44340999999997</v>
      </c>
      <c r="B568" s="10">
        <v>328.38243</v>
      </c>
      <c r="C568" s="10">
        <v>1768</v>
      </c>
      <c r="D568" s="28">
        <v>2</v>
      </c>
      <c r="E568" s="10">
        <v>58</v>
      </c>
      <c r="F568" s="10">
        <f>(C568-$AE$3)*EchelleFPAparam!$C$3/EchelleFPAparam!$E$3</f>
        <v>2.7619047619047614E-3</v>
      </c>
      <c r="AG568" s="29">
        <f>N615</f>
        <v>65.544256226057072</v>
      </c>
      <c r="AH568" s="29">
        <f>O615</f>
        <v>510</v>
      </c>
      <c r="AI568" s="10">
        <f t="shared" si="3"/>
        <v>70.402006226057068</v>
      </c>
    </row>
    <row r="569" spans="1:35" x14ac:dyDescent="0.2">
      <c r="A569" s="129"/>
      <c r="B569" s="10">
        <f>B568+(D568-1)*2048-3072+(D568-2)*EchelleFPAparam!$B$3/EchelleFPAparam!$C$3</f>
        <v>-695.61756999999989</v>
      </c>
      <c r="AG569" s="29">
        <f>N619</f>
        <v>65.546709107505805</v>
      </c>
      <c r="AH569" s="29">
        <f>O619</f>
        <v>510</v>
      </c>
      <c r="AI569" s="10">
        <f t="shared" si="3"/>
        <v>70.404459107505801</v>
      </c>
    </row>
    <row r="570" spans="1:35" x14ac:dyDescent="0.2">
      <c r="A570" s="129"/>
      <c r="B570" s="10">
        <f>B569*EchelleFPAparam!$C$3*COS(EchelleFPAparam!$AC$3)*$B$6</f>
        <v>-12.642712411654767</v>
      </c>
      <c r="AG570" s="29">
        <f>N623</f>
        <v>65.547775404150627</v>
      </c>
      <c r="AH570" s="29">
        <f>O623</f>
        <v>510</v>
      </c>
      <c r="AI570" s="10">
        <f t="shared" si="3"/>
        <v>70.405525404150623</v>
      </c>
    </row>
    <row r="571" spans="1:35" x14ac:dyDescent="0.2">
      <c r="A571" s="129"/>
      <c r="B571" s="10">
        <f>ATAN(B570/EchelleFPAparam!$E$3)</f>
        <v>-8.3613874213900423E-3</v>
      </c>
      <c r="C571" s="29">
        <f>EchelleFPAparam!$M$3+$B571</f>
        <v>-6.4334097359723369E-2</v>
      </c>
      <c r="F571" s="10">
        <f>ASIN($E568*$A568/(COS(F568)*2*EchelleFPAparam!$S$3*COS(-$C571/2)))-$C571/2</f>
        <v>1.1473296828611135</v>
      </c>
      <c r="G571" s="29">
        <f>$F571*180/EchelleFPAparam!$O$3</f>
        <v>65.737147566901484</v>
      </c>
      <c r="H571" s="10">
        <v>490</v>
      </c>
      <c r="I571" s="10" t="s">
        <v>351</v>
      </c>
      <c r="J571" s="10">
        <f>A568</f>
        <v>975.44340999999997</v>
      </c>
      <c r="K571" s="10">
        <f>B568+(D568-1)*2198</f>
        <v>2526.3824300000001</v>
      </c>
      <c r="L571" s="30">
        <f>C568</f>
        <v>1768</v>
      </c>
      <c r="M571" s="10">
        <f>E568</f>
        <v>58</v>
      </c>
      <c r="N571" s="29">
        <f>G571</f>
        <v>65.737147566901484</v>
      </c>
      <c r="O571" s="10">
        <f>H571</f>
        <v>490</v>
      </c>
      <c r="AG571" s="29">
        <f>N627</f>
        <v>65.353095625536398</v>
      </c>
      <c r="AH571" s="29">
        <f>O627</f>
        <v>530</v>
      </c>
      <c r="AI571" s="10">
        <f t="shared" si="3"/>
        <v>70.401345625536393</v>
      </c>
    </row>
    <row r="572" spans="1:35" x14ac:dyDescent="0.2">
      <c r="A572" s="129">
        <v>1087.7906399999999</v>
      </c>
      <c r="B572" s="10">
        <v>288.13740000000001</v>
      </c>
      <c r="C572" s="10">
        <v>490</v>
      </c>
      <c r="D572" s="28">
        <v>2</v>
      </c>
      <c r="E572" s="10">
        <v>52</v>
      </c>
      <c r="F572" s="10">
        <f>(C572-$AE$3)*EchelleFPAparam!$C$3/EchelleFPAparam!$E$3</f>
        <v>-1.2452380952380953E-2</v>
      </c>
      <c r="AG572" s="29">
        <f>N631</f>
        <v>65.162686505369166</v>
      </c>
      <c r="AH572" s="29">
        <f>O631</f>
        <v>550</v>
      </c>
      <c r="AI572" s="10">
        <f t="shared" si="3"/>
        <v>70.401436505369162</v>
      </c>
    </row>
    <row r="573" spans="1:35" x14ac:dyDescent="0.2">
      <c r="A573" s="129"/>
      <c r="B573" s="10">
        <f>B572+(D572-1)*2048-3072+(D572-2)*EchelleFPAparam!$B$3/EchelleFPAparam!$C$3</f>
        <v>-735.86259999999993</v>
      </c>
      <c r="AG573" s="29">
        <f>N635</f>
        <v>65.165695617006648</v>
      </c>
      <c r="AH573" s="29">
        <f>O635</f>
        <v>550</v>
      </c>
      <c r="AI573" s="10">
        <f t="shared" si="3"/>
        <v>70.404445617006644</v>
      </c>
    </row>
    <row r="574" spans="1:35" x14ac:dyDescent="0.2">
      <c r="A574" s="129"/>
      <c r="B574" s="10">
        <f>B573*EchelleFPAparam!$C$3*COS(EchelleFPAparam!$AC$3)*$B$6</f>
        <v>-13.374157910204234</v>
      </c>
      <c r="AG574" s="29">
        <f>N639</f>
        <v>65.165520054341741</v>
      </c>
      <c r="AH574" s="29">
        <f>O639</f>
        <v>550</v>
      </c>
      <c r="AI574" s="10">
        <f t="shared" si="3"/>
        <v>70.404270054341737</v>
      </c>
    </row>
    <row r="575" spans="1:35" x14ac:dyDescent="0.2">
      <c r="A575" s="129"/>
      <c r="B575" s="10">
        <f>ATAN(B574/EchelleFPAparam!$E$3)</f>
        <v>-8.8451118572501278E-3</v>
      </c>
      <c r="C575" s="29">
        <f>EchelleFPAparam!$M$3+$B575</f>
        <v>-6.4817821795583458E-2</v>
      </c>
      <c r="F575" s="10">
        <f>ASIN($E572*$A572/(COS(F572)*2*EchelleFPAparam!$S$3*COS(-$C575/2)))-$C575/2</f>
        <v>1.1473554388490532</v>
      </c>
      <c r="G575" s="29">
        <f>$F575*180/EchelleFPAparam!$O$3</f>
        <v>65.738623276285807</v>
      </c>
      <c r="H575" s="10">
        <v>490</v>
      </c>
      <c r="I575" s="10" t="s">
        <v>351</v>
      </c>
      <c r="J575" s="10">
        <f>A572</f>
        <v>1087.7906399999999</v>
      </c>
      <c r="K575" s="10">
        <f>B572+(D572-1)*2198</f>
        <v>2486.1374000000001</v>
      </c>
      <c r="L575" s="30">
        <f>C572</f>
        <v>490</v>
      </c>
      <c r="M575" s="10">
        <f>E572</f>
        <v>52</v>
      </c>
      <c r="N575" s="29">
        <f>G575</f>
        <v>65.738623276285807</v>
      </c>
      <c r="O575" s="10">
        <f>H575</f>
        <v>490</v>
      </c>
      <c r="AG575" s="29"/>
      <c r="AH575" s="29"/>
    </row>
    <row r="576" spans="1:35" x14ac:dyDescent="0.2">
      <c r="A576" s="129">
        <v>1070.21893</v>
      </c>
      <c r="B576" s="10">
        <v>1169.5730000000001</v>
      </c>
      <c r="C576" s="10">
        <v>714</v>
      </c>
      <c r="D576" s="28">
        <v>2</v>
      </c>
      <c r="E576" s="10">
        <v>53</v>
      </c>
      <c r="F576" s="10">
        <f>(C576-$AE$3)*EchelleFPAparam!$C$3/EchelleFPAparam!$E$3</f>
        <v>-9.7857142857142847E-3</v>
      </c>
      <c r="AG576" s="10">
        <f>INDEX(LINEST(AG552:AG574,AH552:AH574),2)</f>
        <v>70.390062402975403</v>
      </c>
      <c r="AH576" s="10">
        <f>INDEX(LINEST(AG552:AG574,AH552:AH574),1)</f>
        <v>-9.4980925808446706E-3</v>
      </c>
      <c r="AI576" s="10">
        <f>GEOMEAN(AI552:AI574)</f>
        <v>70.403434177164868</v>
      </c>
    </row>
    <row r="577" spans="1:34" x14ac:dyDescent="0.2">
      <c r="A577" s="129"/>
      <c r="B577" s="10">
        <f>B576+(D576-1)*2048-3072+(D576-2)*EchelleFPAparam!$B$3/EchelleFPAparam!$C$3</f>
        <v>145.57300000000032</v>
      </c>
      <c r="AG577" s="29"/>
      <c r="AH577" s="29"/>
    </row>
    <row r="578" spans="1:34" x14ac:dyDescent="0.2">
      <c r="A578" s="129"/>
      <c r="B578" s="10">
        <f>B577*EchelleFPAparam!$C$3*COS(EchelleFPAparam!$AC$3)*$B$6</f>
        <v>2.6457606208851558</v>
      </c>
      <c r="AG578" s="29"/>
      <c r="AH578" s="29"/>
    </row>
    <row r="579" spans="1:34" x14ac:dyDescent="0.2">
      <c r="A579" s="129"/>
      <c r="B579" s="10">
        <f>ATAN(B578/EchelleFPAparam!$E$3)</f>
        <v>1.7498398945093579E-3</v>
      </c>
      <c r="C579" s="29">
        <f>EchelleFPAparam!$M$3+$B579</f>
        <v>-5.4222870043823972E-2</v>
      </c>
      <c r="F579" s="10">
        <f>ASIN($E576*$A576/(COS(F576)*2*EchelleFPAparam!$S$3*COS(-$C579/2)))-$C579/2</f>
        <v>1.1473460264998165</v>
      </c>
      <c r="G579" s="29">
        <f>$F579*180/EchelleFPAparam!$O$3</f>
        <v>65.738083988407212</v>
      </c>
      <c r="H579" s="10">
        <v>490</v>
      </c>
      <c r="I579" s="10" t="s">
        <v>351</v>
      </c>
      <c r="J579" s="10">
        <f>A576</f>
        <v>1070.21893</v>
      </c>
      <c r="K579" s="10">
        <f>B576+(D576-1)*2198</f>
        <v>3367.5730000000003</v>
      </c>
      <c r="L579" s="30">
        <f>C576</f>
        <v>714</v>
      </c>
      <c r="M579" s="10">
        <f>E576</f>
        <v>53</v>
      </c>
      <c r="N579" s="29">
        <f>G579</f>
        <v>65.738083988407212</v>
      </c>
      <c r="O579" s="10">
        <f>H579</f>
        <v>490</v>
      </c>
      <c r="AG579" s="29"/>
      <c r="AH579" s="29"/>
    </row>
    <row r="580" spans="1:34" x14ac:dyDescent="0.2">
      <c r="A580" s="129">
        <v>1036.3217199999999</v>
      </c>
      <c r="B580" s="10">
        <v>579.28683000000001</v>
      </c>
      <c r="C580" s="10">
        <v>1139</v>
      </c>
      <c r="D580" s="28">
        <v>3</v>
      </c>
      <c r="E580" s="10">
        <v>55</v>
      </c>
      <c r="F580" s="10">
        <f>(C580-$AE$3)*EchelleFPAparam!$C$3/EchelleFPAparam!$E$3</f>
        <v>-4.7261904761904758E-3</v>
      </c>
      <c r="AG580" s="29"/>
      <c r="AH580" s="29"/>
    </row>
    <row r="581" spans="1:34" x14ac:dyDescent="0.2">
      <c r="A581" s="129"/>
      <c r="B581" s="10">
        <f>B580+(D580-1)*2048-3072+(D580-2)*EchelleFPAparam!$B$3/EchelleFPAparam!$C$3</f>
        <v>1748.28683</v>
      </c>
      <c r="AG581" s="29"/>
      <c r="AH581" s="29"/>
    </row>
    <row r="582" spans="1:34" x14ac:dyDescent="0.2">
      <c r="A582" s="129"/>
      <c r="B582" s="10">
        <f>B581*EchelleFPAparam!$C$3*COS(EchelleFPAparam!$AC$3)*$B$6</f>
        <v>31.774769008168622</v>
      </c>
      <c r="AG582" s="29"/>
      <c r="AH582" s="29"/>
    </row>
    <row r="583" spans="1:34" x14ac:dyDescent="0.2">
      <c r="A583" s="129"/>
      <c r="B583" s="10">
        <f>ATAN(B582/EchelleFPAparam!$E$3)</f>
        <v>2.101196604160694E-2</v>
      </c>
      <c r="C583" s="29">
        <f>EchelleFPAparam!$M$3+$B583</f>
        <v>-3.496074389672639E-2</v>
      </c>
      <c r="F583" s="10">
        <f>ASIN($E580*$A580/(COS(F580)*2*EchelleFPAparam!$S$3*COS(-$C583/2)))-$C583/2</f>
        <v>1.1473507676275356</v>
      </c>
      <c r="G583" s="29">
        <f>$F583*180/EchelleFPAparam!$O$3</f>
        <v>65.738355635011629</v>
      </c>
      <c r="H583" s="10">
        <v>490</v>
      </c>
      <c r="I583" s="10" t="s">
        <v>351</v>
      </c>
      <c r="J583" s="10">
        <f>A580</f>
        <v>1036.3217199999999</v>
      </c>
      <c r="K583" s="10">
        <f>B580+(D580-1)*2198</f>
        <v>4975.28683</v>
      </c>
      <c r="L583" s="30">
        <f>C580</f>
        <v>1139</v>
      </c>
      <c r="M583" s="10">
        <f>E580</f>
        <v>55</v>
      </c>
      <c r="N583" s="29">
        <f>G583</f>
        <v>65.738355635011629</v>
      </c>
      <c r="O583" s="10">
        <f>H583</f>
        <v>490</v>
      </c>
      <c r="AG583" s="29"/>
      <c r="AH583" s="29"/>
    </row>
    <row r="584" spans="1:34" x14ac:dyDescent="0.2">
      <c r="A584" s="129">
        <v>985.90187000000003</v>
      </c>
      <c r="B584" s="10">
        <v>1690.1167</v>
      </c>
      <c r="C584" s="10">
        <v>1735</v>
      </c>
      <c r="D584" s="28">
        <v>3</v>
      </c>
      <c r="E584" s="10">
        <v>58</v>
      </c>
      <c r="F584" s="10">
        <f>(C584-$AE$3)*EchelleFPAparam!$C$3/EchelleFPAparam!$E$3</f>
        <v>2.3690476190476191E-3</v>
      </c>
      <c r="AG584" s="29"/>
      <c r="AH584" s="29"/>
    </row>
    <row r="585" spans="1:34" x14ac:dyDescent="0.2">
      <c r="A585" s="129"/>
      <c r="B585" s="10">
        <f>B584+(D584-1)*2048-3072+(D584-2)*EchelleFPAparam!$B$3/EchelleFPAparam!$C$3</f>
        <v>2859.1167000000005</v>
      </c>
      <c r="AG585" s="29"/>
      <c r="AH585" s="29"/>
    </row>
    <row r="586" spans="1:34" x14ac:dyDescent="0.2">
      <c r="A586" s="129"/>
      <c r="B586" s="10">
        <f>B585*EchelleFPAparam!$C$3*COS(EchelleFPAparam!$AC$3)*$B$6</f>
        <v>51.963883243287583</v>
      </c>
      <c r="AG586" s="29"/>
      <c r="AH586" s="29"/>
    </row>
    <row r="587" spans="1:34" x14ac:dyDescent="0.2">
      <c r="A587" s="129"/>
      <c r="B587" s="10">
        <f>ATAN(B586/EchelleFPAparam!$E$3)</f>
        <v>3.4354126282539151E-2</v>
      </c>
      <c r="C587" s="29">
        <f>EchelleFPAparam!$M$3+$B587</f>
        <v>-2.161858365579418E-2</v>
      </c>
      <c r="F587" s="10">
        <f>ASIN($E584*$A584/(COS(F584)*2*EchelleFPAparam!$S$3*COS(-$C587/2)))-$C587/2</f>
        <v>1.1473723144234311</v>
      </c>
      <c r="G587" s="29">
        <f>$F587*180/EchelleFPAparam!$O$3</f>
        <v>65.739590175460236</v>
      </c>
      <c r="H587" s="10">
        <v>490</v>
      </c>
      <c r="I587" s="10" t="s">
        <v>804</v>
      </c>
      <c r="J587" s="10">
        <f>A584</f>
        <v>985.90187000000003</v>
      </c>
      <c r="K587" s="10">
        <f>B584+(D584-1)*2198</f>
        <v>6086.1167000000005</v>
      </c>
      <c r="L587" s="30">
        <f>C584</f>
        <v>1735</v>
      </c>
      <c r="M587" s="10">
        <f>E584</f>
        <v>58</v>
      </c>
      <c r="N587" s="29">
        <f>G587</f>
        <v>65.739590175460236</v>
      </c>
      <c r="O587" s="10">
        <f>H587</f>
        <v>490</v>
      </c>
      <c r="AG587" s="29"/>
      <c r="AH587" s="29"/>
    </row>
    <row r="588" spans="1:34" x14ac:dyDescent="0.2">
      <c r="A588" s="129">
        <v>1119.0169699999999</v>
      </c>
      <c r="B588" s="10">
        <v>1054.4981</v>
      </c>
      <c r="C588" s="10">
        <v>199</v>
      </c>
      <c r="D588" s="28">
        <v>3</v>
      </c>
      <c r="E588" s="10">
        <v>51</v>
      </c>
      <c r="F588" s="10">
        <f>(C588-$AE$3)*EchelleFPAparam!$C$3/EchelleFPAparam!$E$3</f>
        <v>-1.5916666666666666E-2</v>
      </c>
      <c r="AG588" s="29"/>
      <c r="AH588" s="29"/>
    </row>
    <row r="589" spans="1:34" x14ac:dyDescent="0.2">
      <c r="A589" s="129"/>
      <c r="B589" s="10">
        <f>B588+(D588-1)*2048-3072+(D588-2)*EchelleFPAparam!$B$3/EchelleFPAparam!$C$3</f>
        <v>2223.4980999999998</v>
      </c>
      <c r="AG589" s="29"/>
      <c r="AH589" s="29"/>
    </row>
    <row r="590" spans="1:34" x14ac:dyDescent="0.2">
      <c r="A590" s="129"/>
      <c r="B590" s="10">
        <f>B589*EchelleFPAparam!$C$3*COS(EchelleFPAparam!$AC$3)*$B$6</f>
        <v>40.411640301381105</v>
      </c>
      <c r="AG590" s="29"/>
      <c r="AH590" s="29"/>
    </row>
    <row r="591" spans="1:34" x14ac:dyDescent="0.2">
      <c r="A591" s="129"/>
      <c r="B591" s="10">
        <f>ATAN(B590/EchelleFPAparam!$E$3)</f>
        <v>2.6720913872771895E-2</v>
      </c>
      <c r="C591" s="29">
        <f>EchelleFPAparam!$M$3+$B591</f>
        <v>-2.9251796065561435E-2</v>
      </c>
      <c r="F591" s="10">
        <f>ASIN($E588*$A588/(COS(F588)*2*EchelleFPAparam!$S$3*COS(-$C591/2)))-$C591/2</f>
        <v>1.1473358274859846</v>
      </c>
      <c r="G591" s="29">
        <f>$F591*180/EchelleFPAparam!$O$3</f>
        <v>65.737499627968077</v>
      </c>
      <c r="H591" s="10">
        <v>490</v>
      </c>
      <c r="I591" s="10" t="s">
        <v>351</v>
      </c>
      <c r="J591" s="10">
        <f>A588</f>
        <v>1119.0169699999999</v>
      </c>
      <c r="K591" s="10">
        <f>B588+(D588-1)*2198</f>
        <v>5450.4980999999998</v>
      </c>
      <c r="L591" s="30">
        <f>C588</f>
        <v>199</v>
      </c>
      <c r="M591" s="10">
        <f>E588</f>
        <v>51</v>
      </c>
      <c r="N591" s="29">
        <f>G591</f>
        <v>65.737499627968077</v>
      </c>
      <c r="O591" s="10">
        <f>H591</f>
        <v>490</v>
      </c>
      <c r="AG591" s="29"/>
      <c r="AH591" s="29"/>
    </row>
    <row r="592" spans="1:34" x14ac:dyDescent="0.2">
      <c r="A592" s="129">
        <v>1059.5898400000001</v>
      </c>
      <c r="B592" s="10">
        <v>1921.7933</v>
      </c>
      <c r="C592" s="10">
        <v>904</v>
      </c>
      <c r="D592" s="28">
        <v>3</v>
      </c>
      <c r="E592" s="10">
        <v>54</v>
      </c>
      <c r="F592" s="10">
        <f>(C592-$AE$3)*EchelleFPAparam!$C$3/EchelleFPAparam!$E$3</f>
        <v>-7.5238095238095238E-3</v>
      </c>
    </row>
    <row r="593" spans="1:15" x14ac:dyDescent="0.2">
      <c r="A593" s="129"/>
      <c r="B593" s="10">
        <f>B592+(D592-1)*2048-3072+(D592-2)*EchelleFPAparam!$B$3/EchelleFPAparam!$C$3</f>
        <v>3090.7933000000003</v>
      </c>
    </row>
    <row r="594" spans="1:15" x14ac:dyDescent="0.2">
      <c r="A594" s="129"/>
      <c r="B594" s="10">
        <f>B593*EchelleFPAparam!$C$3*COS(EchelleFPAparam!$AC$3)*$B$6</f>
        <v>56.174559845820752</v>
      </c>
    </row>
    <row r="595" spans="1:15" x14ac:dyDescent="0.2">
      <c r="A595" s="129"/>
      <c r="B595" s="10">
        <f>ATAN(B594/EchelleFPAparam!$E$3)</f>
        <v>3.7135406864416833E-2</v>
      </c>
      <c r="C595" s="29">
        <f>EchelleFPAparam!$M$3+$B595</f>
        <v>-1.8837303073916498E-2</v>
      </c>
      <c r="F595" s="10">
        <f>ASIN($E592*$A592/(COS(F592)*2*EchelleFPAparam!$S$3*COS(-$C595/2)))-$C595/2</f>
        <v>1.1473486593467286</v>
      </c>
      <c r="G595" s="29">
        <f>$F595*180/EchelleFPAparam!$O$3</f>
        <v>65.738234839421139</v>
      </c>
      <c r="H595" s="10">
        <v>490</v>
      </c>
      <c r="I595" s="10" t="s">
        <v>804</v>
      </c>
      <c r="J595" s="10">
        <f>A592</f>
        <v>1059.5898400000001</v>
      </c>
      <c r="K595" s="10">
        <f>B592+(D592-1)*2198</f>
        <v>6317.7933000000003</v>
      </c>
      <c r="L595" s="30">
        <f>C592</f>
        <v>904</v>
      </c>
      <c r="M595" s="10">
        <f>E592</f>
        <v>54</v>
      </c>
      <c r="N595" s="29">
        <f>G595</f>
        <v>65.738234839421139</v>
      </c>
      <c r="O595" s="10">
        <f>H595</f>
        <v>490</v>
      </c>
    </row>
    <row r="596" spans="1:15" x14ac:dyDescent="0.2">
      <c r="A596" s="129">
        <v>1037.72768</v>
      </c>
      <c r="B596" s="10">
        <v>1042.9927</v>
      </c>
      <c r="C596" s="10">
        <v>1133</v>
      </c>
      <c r="D596" s="28">
        <v>3</v>
      </c>
      <c r="E596" s="10">
        <v>55</v>
      </c>
      <c r="F596" s="10">
        <f>(C596-$AE$3)*EchelleFPAparam!$C$3/EchelleFPAparam!$E$3</f>
        <v>-4.7976190476190471E-3</v>
      </c>
    </row>
    <row r="597" spans="1:15" x14ac:dyDescent="0.2">
      <c r="A597" s="129"/>
      <c r="B597" s="10">
        <f>B596+(D596-1)*2048-3072+(D596-2)*EchelleFPAparam!$B$3/EchelleFPAparam!$C$3</f>
        <v>2211.9926999999998</v>
      </c>
    </row>
    <row r="598" spans="1:15" x14ac:dyDescent="0.2">
      <c r="A598" s="129"/>
      <c r="B598" s="10">
        <f>B597*EchelleFPAparam!$C$3*COS(EchelleFPAparam!$AC$3)*$B$6</f>
        <v>40.202531921066537</v>
      </c>
    </row>
    <row r="599" spans="1:15" x14ac:dyDescent="0.2">
      <c r="A599" s="129"/>
      <c r="B599" s="10">
        <f>ATAN(B598/EchelleFPAparam!$E$3)</f>
        <v>2.6582712892971386E-2</v>
      </c>
      <c r="C599" s="29">
        <f>EchelleFPAparam!$M$3+$B599</f>
        <v>-2.9389997045361944E-2</v>
      </c>
      <c r="F599" s="10">
        <f>ASIN($E596*$A596/(COS(F596)*2*EchelleFPAparam!$S$3*COS(-$C599/2)))-$C599/2</f>
        <v>1.1473541331811588</v>
      </c>
      <c r="G599" s="29">
        <f>$F599*180/EchelleFPAparam!$O$3</f>
        <v>65.738548467027115</v>
      </c>
      <c r="H599" s="10">
        <v>490</v>
      </c>
      <c r="I599" s="10" t="s">
        <v>351</v>
      </c>
      <c r="J599" s="10">
        <f>A596</f>
        <v>1037.72768</v>
      </c>
      <c r="K599" s="10">
        <f>B596+(D596-1)*2198</f>
        <v>5438.9926999999998</v>
      </c>
      <c r="L599" s="30">
        <f>C596</f>
        <v>1133</v>
      </c>
      <c r="M599" s="10">
        <f>E596</f>
        <v>55</v>
      </c>
      <c r="N599" s="29">
        <f>G599</f>
        <v>65.738548467027115</v>
      </c>
      <c r="O599" s="10">
        <f>H599</f>
        <v>490</v>
      </c>
    </row>
    <row r="600" spans="1:15" x14ac:dyDescent="0.2">
      <c r="A600" s="129">
        <v>975.44340999999997</v>
      </c>
      <c r="B600" s="10">
        <v>1509.9221</v>
      </c>
      <c r="C600" s="10">
        <v>1743</v>
      </c>
      <c r="D600" s="28">
        <v>1</v>
      </c>
      <c r="E600" s="10">
        <v>58</v>
      </c>
      <c r="F600" s="10">
        <f>(C600-$AE$3)*EchelleFPAparam!$C$3/EchelleFPAparam!$E$3</f>
        <v>2.464285714285714E-3</v>
      </c>
    </row>
    <row r="601" spans="1:15" x14ac:dyDescent="0.2">
      <c r="A601" s="129"/>
      <c r="B601" s="10">
        <f>B600+(D600-1)*2048-3072+(D600-2)*EchelleFPAparam!$B$3/EchelleFPAparam!$C$3</f>
        <v>-1707.0779</v>
      </c>
    </row>
    <row r="602" spans="1:15" x14ac:dyDescent="0.2">
      <c r="A602" s="129"/>
      <c r="B602" s="10">
        <f>B601*EchelleFPAparam!$C$3*COS(EchelleFPAparam!$AC$3)*$B$6</f>
        <v>-31.025804816850091</v>
      </c>
    </row>
    <row r="603" spans="1:15" x14ac:dyDescent="0.2">
      <c r="A603" s="129"/>
      <c r="B603" s="10">
        <f>ATAN(B602/EchelleFPAparam!$E$3)</f>
        <v>-2.0516832907481571E-2</v>
      </c>
      <c r="C603" s="29">
        <f>EchelleFPAparam!$M$3+$B603</f>
        <v>-7.6489542845814898E-2</v>
      </c>
      <c r="F603" s="10">
        <f>ASIN($E600*$A600/(COS(F600)*2*EchelleFPAparam!$S$3*COS(-$C603/2)))-$C603/2</f>
        <v>1.1538428974315751</v>
      </c>
      <c r="G603" s="29">
        <f>$F603*180/EchelleFPAparam!$O$3</f>
        <v>66.110327267339116</v>
      </c>
      <c r="H603" s="10">
        <v>450</v>
      </c>
      <c r="I603" s="10" t="s">
        <v>351</v>
      </c>
      <c r="J603" s="10">
        <f>A600</f>
        <v>975.44340999999997</v>
      </c>
      <c r="K603" s="10">
        <f>B600+(D600-1)*2198</f>
        <v>1509.9221</v>
      </c>
      <c r="L603" s="30">
        <f>C600</f>
        <v>1743</v>
      </c>
      <c r="M603" s="10">
        <f>E600</f>
        <v>58</v>
      </c>
      <c r="N603" s="29">
        <f>G603</f>
        <v>66.110327267339116</v>
      </c>
      <c r="O603" s="10">
        <f>H603</f>
        <v>450</v>
      </c>
    </row>
    <row r="604" spans="1:15" x14ac:dyDescent="0.2">
      <c r="A604" s="129">
        <v>1036.3217199999999</v>
      </c>
      <c r="B604" s="10">
        <v>1728.4748999999999</v>
      </c>
      <c r="C604" s="10">
        <v>1113</v>
      </c>
      <c r="D604" s="28">
        <v>2</v>
      </c>
      <c r="E604" s="10">
        <v>55</v>
      </c>
      <c r="F604" s="10">
        <f>(C604-$AE$3)*EchelleFPAparam!$C$3/EchelleFPAparam!$E$3</f>
        <v>-5.0357142857142849E-3</v>
      </c>
    </row>
    <row r="605" spans="1:15" x14ac:dyDescent="0.2">
      <c r="A605" s="129"/>
      <c r="B605" s="10">
        <f>B604+(D604-1)*2048-3072+(D604-2)*EchelleFPAparam!$B$3/EchelleFPAparam!$C$3</f>
        <v>704.47490000000016</v>
      </c>
    </row>
    <row r="606" spans="1:15" x14ac:dyDescent="0.2">
      <c r="A606" s="129"/>
      <c r="B606" s="10">
        <f>B605*EchelleFPAparam!$C$3*COS(EchelleFPAparam!$AC$3)*$B$6</f>
        <v>12.803692640956802</v>
      </c>
    </row>
    <row r="607" spans="1:15" x14ac:dyDescent="0.2">
      <c r="A607" s="129"/>
      <c r="B607" s="10">
        <f>ATAN(B606/EchelleFPAparam!$E$3)</f>
        <v>8.4678482885104742E-3</v>
      </c>
      <c r="C607" s="29">
        <f>EchelleFPAparam!$M$3+$B607</f>
        <v>-4.7504861649822858E-2</v>
      </c>
      <c r="F607" s="10">
        <f>ASIN($E604*$A604/(COS(F604)*2*EchelleFPAparam!$S$3*COS(-$C607/2)))-$C607/2</f>
        <v>1.1539001743752371</v>
      </c>
      <c r="G607" s="29">
        <f>$F607*180/EchelleFPAparam!$O$3</f>
        <v>66.113608994425874</v>
      </c>
      <c r="H607" s="10">
        <v>450</v>
      </c>
      <c r="I607" s="10" t="s">
        <v>351</v>
      </c>
      <c r="J607" s="10">
        <f>A604</f>
        <v>1036.3217199999999</v>
      </c>
      <c r="K607" s="10">
        <f>B604+(D604-1)*2198</f>
        <v>3926.4749000000002</v>
      </c>
      <c r="L607" s="30">
        <f>C604</f>
        <v>1113</v>
      </c>
      <c r="M607" s="10">
        <f>E604</f>
        <v>55</v>
      </c>
      <c r="N607" s="29">
        <f>G607</f>
        <v>66.113608994425874</v>
      </c>
      <c r="O607" s="10">
        <f>H607</f>
        <v>450</v>
      </c>
    </row>
    <row r="608" spans="1:15" x14ac:dyDescent="0.2">
      <c r="A608" s="129">
        <v>985.90187000000003</v>
      </c>
      <c r="B608" s="10">
        <v>632.14766999999995</v>
      </c>
      <c r="C608" s="10">
        <v>1709</v>
      </c>
      <c r="D608" s="28">
        <v>3</v>
      </c>
      <c r="E608" s="10">
        <v>58</v>
      </c>
      <c r="F608" s="10">
        <f>(C608-$AE$3)*EchelleFPAparam!$C$3/EchelleFPAparam!$E$3</f>
        <v>2.0595238095238093E-3</v>
      </c>
    </row>
    <row r="609" spans="1:15" x14ac:dyDescent="0.2">
      <c r="A609" s="129"/>
      <c r="B609" s="10">
        <f>B608+(D608-1)*2048-3072+(D608-2)*EchelleFPAparam!$B$3/EchelleFPAparam!$C$3</f>
        <v>1801.1476700000003</v>
      </c>
    </row>
    <row r="610" spans="1:15" x14ac:dyDescent="0.2">
      <c r="A610" s="129"/>
      <c r="B610" s="10">
        <f>B609*EchelleFPAparam!$C$3*COS(EchelleFPAparam!$AC$3)*$B$6</f>
        <v>32.735504370213171</v>
      </c>
    </row>
    <row r="611" spans="1:15" x14ac:dyDescent="0.2">
      <c r="A611" s="129"/>
      <c r="B611" s="10">
        <f>ATAN(B610/EchelleFPAparam!$E$3)</f>
        <v>2.1647083972001602E-2</v>
      </c>
      <c r="C611" s="29">
        <f>EchelleFPAparam!$M$3+$B611</f>
        <v>-3.4325625966331728E-2</v>
      </c>
      <c r="F611" s="10">
        <f>ASIN($E608*$A608/(COS(F608)*2*EchelleFPAparam!$S$3*COS(-$C611/2)))-$C611/2</f>
        <v>1.1539160295925368</v>
      </c>
      <c r="G611" s="29">
        <f>$F611*180/EchelleFPAparam!$O$3</f>
        <v>66.114517431446998</v>
      </c>
      <c r="H611" s="10">
        <v>450</v>
      </c>
      <c r="I611" s="10" t="s">
        <v>351</v>
      </c>
      <c r="J611" s="10">
        <f>A608</f>
        <v>985.90187000000003</v>
      </c>
      <c r="K611" s="10">
        <f>B608+(D608-1)*2198</f>
        <v>5028.1476700000003</v>
      </c>
      <c r="L611" s="30">
        <f>C608</f>
        <v>1709</v>
      </c>
      <c r="M611" s="10">
        <f>E608</f>
        <v>58</v>
      </c>
      <c r="N611" s="29">
        <f>G611</f>
        <v>66.114517431446998</v>
      </c>
      <c r="O611" s="10">
        <f>H611</f>
        <v>450</v>
      </c>
    </row>
    <row r="612" spans="1:15" x14ac:dyDescent="0.2">
      <c r="A612" s="129">
        <v>985.90187000000003</v>
      </c>
      <c r="B612" s="10">
        <v>948.82043999999996</v>
      </c>
      <c r="C612" s="10">
        <v>1613</v>
      </c>
      <c r="D612" s="28">
        <v>1</v>
      </c>
      <c r="E612" s="10">
        <v>57</v>
      </c>
      <c r="F612" s="10">
        <f>(C612-$AE$3)*EchelleFPAparam!$C$3/EchelleFPAparam!$E$3</f>
        <v>9.1666666666666665E-4</v>
      </c>
    </row>
    <row r="613" spans="1:15" x14ac:dyDescent="0.2">
      <c r="A613" s="129"/>
      <c r="B613" s="10">
        <f>B612+(D612-1)*2048-3072+(D612-2)*EchelleFPAparam!$B$3/EchelleFPAparam!$C$3</f>
        <v>-2268.17956</v>
      </c>
    </row>
    <row r="614" spans="1:15" x14ac:dyDescent="0.2">
      <c r="A614" s="129"/>
      <c r="B614" s="10">
        <f>B613*EchelleFPAparam!$C$3*COS(EchelleFPAparam!$AC$3)*$B$6</f>
        <v>-41.223717041928154</v>
      </c>
    </row>
    <row r="615" spans="1:15" x14ac:dyDescent="0.2">
      <c r="A615" s="129"/>
      <c r="B615" s="10">
        <f>ATAN(B614/EchelleFPAparam!$E$3)</f>
        <v>-2.7257610520575071E-2</v>
      </c>
      <c r="C615" s="29">
        <f>EchelleFPAparam!$M$3+$B615</f>
        <v>-8.3230320458908408E-2</v>
      </c>
      <c r="F615" s="10">
        <f>ASIN($E612*$A612/(COS(F612)*2*EchelleFPAparam!$S$3*COS(-$C615/2)))-$C615/2</f>
        <v>1.143963093815058</v>
      </c>
      <c r="G615" s="29">
        <f>$F615*180/EchelleFPAparam!$O$3</f>
        <v>65.544256226057072</v>
      </c>
      <c r="H615" s="10">
        <v>510</v>
      </c>
      <c r="I615" s="10" t="s">
        <v>351</v>
      </c>
      <c r="J615" s="10">
        <f>A612</f>
        <v>985.90187000000003</v>
      </c>
      <c r="K615" s="10">
        <f>B612+(D612-1)*2198</f>
        <v>948.82043999999996</v>
      </c>
      <c r="L615" s="30">
        <f>C612</f>
        <v>1613</v>
      </c>
      <c r="M615" s="10">
        <f>E612</f>
        <v>57</v>
      </c>
      <c r="N615" s="29">
        <f>G615</f>
        <v>65.544256226057072</v>
      </c>
      <c r="O615" s="10">
        <f>H615</f>
        <v>510</v>
      </c>
    </row>
    <row r="616" spans="1:15" x14ac:dyDescent="0.2">
      <c r="A616" s="129">
        <v>975.44340999999997</v>
      </c>
      <c r="B616" s="10">
        <v>849.05402000000004</v>
      </c>
      <c r="C616" s="10">
        <v>1781</v>
      </c>
      <c r="D616" s="28">
        <v>2</v>
      </c>
      <c r="E616" s="10">
        <v>58</v>
      </c>
      <c r="F616" s="10">
        <f>(C616-$AE$3)*EchelleFPAparam!$C$3/EchelleFPAparam!$E$3</f>
        <v>2.9166666666666664E-3</v>
      </c>
    </row>
    <row r="617" spans="1:15" x14ac:dyDescent="0.2">
      <c r="A617" s="129"/>
      <c r="B617" s="10">
        <f>B616+(D616-1)*2048-3072+(D616-2)*EchelleFPAparam!$B$3/EchelleFPAparam!$C$3</f>
        <v>-174.94597999999996</v>
      </c>
    </row>
    <row r="618" spans="1:15" x14ac:dyDescent="0.2">
      <c r="A618" s="129"/>
      <c r="B618" s="10">
        <f>B617*EchelleFPAparam!$C$3*COS(EchelleFPAparam!$AC$3)*$B$6</f>
        <v>-3.1796087507035029</v>
      </c>
    </row>
    <row r="619" spans="1:15" x14ac:dyDescent="0.2">
      <c r="A619" s="129"/>
      <c r="B619" s="10">
        <f>ATAN(B618/EchelleFPAparam!$E$3)</f>
        <v>-2.102912740543876E-3</v>
      </c>
      <c r="C619" s="29">
        <f>EchelleFPAparam!$M$3+$B619</f>
        <v>-5.8075622678877205E-2</v>
      </c>
      <c r="F619" s="10">
        <f>ASIN($E616*$A616/(COS(F616)*2*EchelleFPAparam!$S$3*COS(-$C619/2)))-$C619/2</f>
        <v>1.1440059046731319</v>
      </c>
      <c r="G619" s="29">
        <f>$F619*180/EchelleFPAparam!$O$3</f>
        <v>65.546709107505805</v>
      </c>
      <c r="H619" s="10">
        <v>510</v>
      </c>
      <c r="I619" s="10" t="s">
        <v>351</v>
      </c>
      <c r="J619" s="10">
        <f>A616</f>
        <v>975.44340999999997</v>
      </c>
      <c r="K619" s="10">
        <f>B616+(D616-1)*2198</f>
        <v>3047.05402</v>
      </c>
      <c r="L619" s="30">
        <f>C616</f>
        <v>1781</v>
      </c>
      <c r="M619" s="10">
        <f>E616</f>
        <v>58</v>
      </c>
      <c r="N619" s="29">
        <f>G619</f>
        <v>65.546709107505805</v>
      </c>
      <c r="O619" s="10">
        <f>H619</f>
        <v>510</v>
      </c>
    </row>
    <row r="620" spans="1:15" x14ac:dyDescent="0.2">
      <c r="A620" s="129">
        <v>1036.3217199999999</v>
      </c>
      <c r="B620" s="10">
        <v>1114.7861</v>
      </c>
      <c r="C620" s="10">
        <v>1152</v>
      </c>
      <c r="D620" s="28">
        <v>3</v>
      </c>
      <c r="E620" s="10">
        <v>55</v>
      </c>
      <c r="F620" s="10">
        <f>(C620-$AE$3)*EchelleFPAparam!$C$3/EchelleFPAparam!$E$3</f>
        <v>-4.5714285714285709E-3</v>
      </c>
    </row>
    <row r="621" spans="1:15" x14ac:dyDescent="0.2">
      <c r="A621" s="129"/>
      <c r="B621" s="10">
        <f>B620+(D620-1)*2048-3072+(D620-2)*EchelleFPAparam!$B$3/EchelleFPAparam!$C$3</f>
        <v>2283.7861000000003</v>
      </c>
    </row>
    <row r="622" spans="1:15" x14ac:dyDescent="0.2">
      <c r="A622" s="129"/>
      <c r="B622" s="10">
        <f>B621*EchelleFPAparam!$C$3*COS(EchelleFPAparam!$AC$3)*$B$6</f>
        <v>41.507362834487687</v>
      </c>
    </row>
    <row r="623" spans="1:15" x14ac:dyDescent="0.2">
      <c r="A623" s="129"/>
      <c r="B623" s="10">
        <f>ATAN(B622/EchelleFPAparam!$E$3)</f>
        <v>2.7445066638585824E-2</v>
      </c>
      <c r="C623" s="29">
        <f>EchelleFPAparam!$M$3+$B623</f>
        <v>-2.8527643299747506E-2</v>
      </c>
      <c r="F623" s="10">
        <f>ASIN($E620*$A620/(COS(F620)*2*EchelleFPAparam!$S$3*COS(-$C623/2)))-$C623/2</f>
        <v>1.1440245150606618</v>
      </c>
      <c r="G623" s="29">
        <f>$F623*180/EchelleFPAparam!$O$3</f>
        <v>65.547775404150627</v>
      </c>
      <c r="H623" s="10">
        <v>510</v>
      </c>
      <c r="I623" s="10" t="s">
        <v>351</v>
      </c>
      <c r="J623" s="10">
        <f>A620</f>
        <v>1036.3217199999999</v>
      </c>
      <c r="K623" s="10">
        <f>B620+(D620-1)*2198</f>
        <v>5510.7861000000003</v>
      </c>
      <c r="L623" s="30">
        <f>C620</f>
        <v>1152</v>
      </c>
      <c r="M623" s="10">
        <f>E620</f>
        <v>55</v>
      </c>
      <c r="N623" s="29">
        <f>G623</f>
        <v>65.547775404150627</v>
      </c>
      <c r="O623" s="10">
        <f>H623</f>
        <v>510</v>
      </c>
    </row>
    <row r="624" spans="1:15" x14ac:dyDescent="0.2">
      <c r="A624" s="129">
        <v>985.90187000000003</v>
      </c>
      <c r="B624" s="10">
        <v>1463.5496000000001</v>
      </c>
      <c r="C624" s="10">
        <v>1626</v>
      </c>
      <c r="D624" s="28">
        <v>1</v>
      </c>
      <c r="E624" s="10">
        <v>57</v>
      </c>
      <c r="F624" s="10">
        <f>(C624-$AE$3)*EchelleFPAparam!$C$3/EchelleFPAparam!$E$3</f>
        <v>1.0714285714285713E-3</v>
      </c>
    </row>
    <row r="625" spans="1:15" x14ac:dyDescent="0.2">
      <c r="A625" s="129"/>
      <c r="B625" s="10">
        <f>B624+(D624-1)*2048-3072+(D624-2)*EchelleFPAparam!$B$3/EchelleFPAparam!$C$3</f>
        <v>-1753.4503999999999</v>
      </c>
    </row>
    <row r="626" spans="1:15" x14ac:dyDescent="0.2">
      <c r="A626" s="129"/>
      <c r="B626" s="10">
        <f>B625*EchelleFPAparam!$C$3*COS(EchelleFPAparam!$AC$3)*$B$6</f>
        <v>-31.868615876538335</v>
      </c>
    </row>
    <row r="627" spans="1:15" x14ac:dyDescent="0.2">
      <c r="A627" s="129"/>
      <c r="B627" s="10">
        <f>ATAN(B626/EchelleFPAparam!$E$3)</f>
        <v>-2.1074006596102389E-2</v>
      </c>
      <c r="C627" s="29">
        <f>EchelleFPAparam!$M$3+$B627</f>
        <v>-7.7046716534435719E-2</v>
      </c>
      <c r="F627" s="10">
        <f>ASIN($E624*$A624/(COS(F624)*2*EchelleFPAparam!$S$3*COS(-$C627/2)))-$C627/2</f>
        <v>1.1406267118865949</v>
      </c>
      <c r="G627" s="29">
        <f>$F627*180/EchelleFPAparam!$O$3</f>
        <v>65.353095625536398</v>
      </c>
      <c r="H627" s="10">
        <v>530</v>
      </c>
      <c r="I627" s="10" t="s">
        <v>351</v>
      </c>
      <c r="J627" s="10">
        <f>A624</f>
        <v>985.90187000000003</v>
      </c>
      <c r="K627" s="10">
        <f>B624+(D624-1)*2198</f>
        <v>1463.5496000000001</v>
      </c>
      <c r="L627" s="30">
        <f>C624</f>
        <v>1626</v>
      </c>
      <c r="M627" s="10">
        <f>E624</f>
        <v>57</v>
      </c>
      <c r="N627" s="29">
        <f>G627</f>
        <v>65.353095625536398</v>
      </c>
      <c r="O627" s="10">
        <f>H627</f>
        <v>530</v>
      </c>
    </row>
    <row r="628" spans="1:15" x14ac:dyDescent="0.2">
      <c r="A628" s="129">
        <v>985.90187000000003</v>
      </c>
      <c r="B628" s="10">
        <v>1979.0742</v>
      </c>
      <c r="C628" s="10">
        <v>1639</v>
      </c>
      <c r="D628" s="28">
        <v>1</v>
      </c>
      <c r="E628" s="10">
        <v>57</v>
      </c>
      <c r="F628" s="10">
        <f>(C628-$AE$3)*EchelleFPAparam!$C$3/EchelleFPAparam!$E$3</f>
        <v>1.2261904761904762E-3</v>
      </c>
    </row>
    <row r="629" spans="1:15" x14ac:dyDescent="0.2">
      <c r="A629" s="129"/>
      <c r="B629" s="10">
        <f>B628+(D628-1)*2048-3072+(D628-2)*EchelleFPAparam!$B$3/EchelleFPAparam!$C$3</f>
        <v>-1237.9258</v>
      </c>
    </row>
    <row r="630" spans="1:15" x14ac:dyDescent="0.2">
      <c r="A630" s="129"/>
      <c r="B630" s="10">
        <f>B629*EchelleFPAparam!$C$3*COS(EchelleFPAparam!$AC$3)*$B$6</f>
        <v>-22.499057745720336</v>
      </c>
    </row>
    <row r="631" spans="1:15" x14ac:dyDescent="0.2">
      <c r="A631" s="129"/>
      <c r="B631" s="10">
        <f>ATAN(B630/EchelleFPAparam!$E$3)</f>
        <v>-1.4879231054479929E-2</v>
      </c>
      <c r="C631" s="29">
        <f>EchelleFPAparam!$M$3+$B631</f>
        <v>-7.0851940992813264E-2</v>
      </c>
      <c r="F631" s="10">
        <f>ASIN($E628*$A628/(COS(F628)*2*EchelleFPAparam!$S$3*COS(-$C631/2)))-$C631/2</f>
        <v>1.1373034457647571</v>
      </c>
      <c r="G631" s="29">
        <f>$F631*180/EchelleFPAparam!$O$3</f>
        <v>65.162686505369166</v>
      </c>
      <c r="H631" s="10">
        <v>550</v>
      </c>
      <c r="I631" s="10" t="s">
        <v>351</v>
      </c>
      <c r="J631" s="10">
        <f>A628</f>
        <v>985.90187000000003</v>
      </c>
      <c r="K631" s="10">
        <f>B628+(D628-1)*2198</f>
        <v>1979.0742</v>
      </c>
      <c r="L631" s="30">
        <f>C628</f>
        <v>1639</v>
      </c>
      <c r="M631" s="10">
        <f>E628</f>
        <v>57</v>
      </c>
      <c r="N631" s="29">
        <f>G631</f>
        <v>65.162686505369166</v>
      </c>
      <c r="O631" s="10">
        <f>H631</f>
        <v>550</v>
      </c>
    </row>
    <row r="632" spans="1:15" x14ac:dyDescent="0.2">
      <c r="A632" s="129">
        <v>975.44340999999997</v>
      </c>
      <c r="B632" s="10">
        <v>1900.3976</v>
      </c>
      <c r="C632" s="10">
        <v>1809</v>
      </c>
      <c r="D632" s="28">
        <v>2</v>
      </c>
      <c r="E632" s="10">
        <v>58</v>
      </c>
      <c r="F632" s="10">
        <f>(C632-$AE$3)*EchelleFPAparam!$C$3/EchelleFPAparam!$E$3</f>
        <v>3.2499999999999999E-3</v>
      </c>
    </row>
    <row r="633" spans="1:15" x14ac:dyDescent="0.2">
      <c r="A633" s="129"/>
      <c r="B633" s="10">
        <f>B632+(D632-1)*2048-3072+(D632-2)*EchelleFPAparam!$B$3/EchelleFPAparam!$C$3</f>
        <v>876.39760000000024</v>
      </c>
    </row>
    <row r="634" spans="1:15" x14ac:dyDescent="0.2">
      <c r="A634" s="129"/>
      <c r="B634" s="10">
        <f>B633*EchelleFPAparam!$C$3*COS(EchelleFPAparam!$AC$3)*$B$6</f>
        <v>15.928353872752888</v>
      </c>
    </row>
    <row r="635" spans="1:15" x14ac:dyDescent="0.2">
      <c r="A635" s="129"/>
      <c r="B635" s="10">
        <f>ATAN(B634/EchelleFPAparam!$E$3)</f>
        <v>1.0534235898092258E-2</v>
      </c>
      <c r="C635" s="29">
        <f>EchelleFPAparam!$M$3+$B635</f>
        <v>-4.5438474040241074E-2</v>
      </c>
      <c r="F635" s="10">
        <f>ASIN($E632*$A632/(COS(F632)*2*EchelleFPAparam!$S$3*COS(-$C635/2)))-$C635/2</f>
        <v>1.1373559646711671</v>
      </c>
      <c r="G635" s="29">
        <f>$F635*180/EchelleFPAparam!$O$3</f>
        <v>65.165695617006648</v>
      </c>
      <c r="H635" s="10">
        <v>550</v>
      </c>
      <c r="I635" s="10" t="s">
        <v>351</v>
      </c>
      <c r="J635" s="10">
        <f>A632</f>
        <v>975.44340999999997</v>
      </c>
      <c r="K635" s="10">
        <f>B632+(D632-1)*2198</f>
        <v>4098.3976000000002</v>
      </c>
      <c r="L635" s="30">
        <f>C632</f>
        <v>1809</v>
      </c>
      <c r="M635" s="10">
        <f>E632</f>
        <v>58</v>
      </c>
      <c r="N635" s="29">
        <f>G635</f>
        <v>65.165695617006648</v>
      </c>
      <c r="O635" s="10">
        <f>H635</f>
        <v>550</v>
      </c>
    </row>
    <row r="636" spans="1:15" x14ac:dyDescent="0.2">
      <c r="A636" s="129">
        <v>1070.21893</v>
      </c>
      <c r="B636" s="10">
        <v>564.69768999999997</v>
      </c>
      <c r="C636" s="10">
        <v>753</v>
      </c>
      <c r="D636" s="28">
        <v>3</v>
      </c>
      <c r="E636" s="10">
        <v>53</v>
      </c>
      <c r="F636" s="10">
        <f>(C636-$AE$3)*EchelleFPAparam!$C$3/EchelleFPAparam!$E$3</f>
        <v>-9.3214285714285708E-3</v>
      </c>
    </row>
    <row r="637" spans="1:15" x14ac:dyDescent="0.2">
      <c r="A637" s="129"/>
      <c r="B637" s="10">
        <f>B636+(D636-1)*2048-3072+(D636-2)*EchelleFPAparam!$B$3/EchelleFPAparam!$C$3</f>
        <v>1733.69769</v>
      </c>
    </row>
    <row r="638" spans="1:15" x14ac:dyDescent="0.2">
      <c r="A638" s="129"/>
      <c r="B638" s="10">
        <f>B637*EchelleFPAparam!$C$3*COS(EchelleFPAparam!$AC$3)*$B$6</f>
        <v>31.509614260347391</v>
      </c>
    </row>
    <row r="639" spans="1:15" x14ac:dyDescent="0.2">
      <c r="A639" s="129"/>
      <c r="B639" s="10">
        <f>ATAN(B638/EchelleFPAparam!$E$3)</f>
        <v>2.0836675914543173E-2</v>
      </c>
      <c r="C639" s="29">
        <f>EchelleFPAparam!$M$3+$B639</f>
        <v>-3.5136034023790161E-2</v>
      </c>
      <c r="F639" s="10">
        <f>ASIN($E636*$A636/(COS(F636)*2*EchelleFPAparam!$S$3*COS(-$C639/2)))-$C639/2</f>
        <v>1.1373529005245757</v>
      </c>
      <c r="G639" s="29">
        <f>$F639*180/EchelleFPAparam!$O$3</f>
        <v>65.165520054341741</v>
      </c>
      <c r="H639" s="10">
        <v>550</v>
      </c>
      <c r="I639" s="10" t="s">
        <v>351</v>
      </c>
      <c r="J639" s="10">
        <f>A636</f>
        <v>1070.21893</v>
      </c>
      <c r="K639" s="10">
        <f>B636+(D636-1)*2198</f>
        <v>4960.69769</v>
      </c>
      <c r="L639" s="30">
        <f>C636</f>
        <v>753</v>
      </c>
      <c r="M639" s="10">
        <f>E636</f>
        <v>53</v>
      </c>
      <c r="N639" s="29">
        <f>G639</f>
        <v>65.165520054341741</v>
      </c>
      <c r="O639" s="10">
        <f>H639</f>
        <v>550</v>
      </c>
    </row>
    <row r="640" spans="1:15" x14ac:dyDescent="0.2">
      <c r="A640" s="130">
        <v>3341.8790899999999</v>
      </c>
      <c r="B640" s="10">
        <v>1977.4041999999999</v>
      </c>
      <c r="C640" s="10">
        <v>1299</v>
      </c>
      <c r="D640" s="28">
        <v>2</v>
      </c>
      <c r="E640" s="10">
        <v>17</v>
      </c>
      <c r="F640" s="10">
        <f>(C640-$AE$3)*EchelleFPAparam!$C$3/EchelleFPAparam!$E$3</f>
        <v>-2.8214285714285715E-3</v>
      </c>
    </row>
    <row r="641" spans="1:35" x14ac:dyDescent="0.2">
      <c r="A641" s="130"/>
      <c r="B641" s="10">
        <f>B640+(D640-1)*2048-3072+(D640-2)*EchelleFPAparam!$B$3/EchelleFPAparam!$C$3</f>
        <v>953.40419999999995</v>
      </c>
    </row>
    <row r="642" spans="1:35" x14ac:dyDescent="0.2">
      <c r="A642" s="130"/>
      <c r="B642" s="10">
        <f>B641*EchelleFPAparam!$C$3*COS(EchelleFPAparam!$AC$3)*$B$6</f>
        <v>17.327933670024731</v>
      </c>
    </row>
    <row r="643" spans="1:35" x14ac:dyDescent="0.2">
      <c r="A643" s="130"/>
      <c r="B643" s="10">
        <f>ATAN(B642/EchelleFPAparam!$E$3)</f>
        <v>1.145977190817556E-2</v>
      </c>
      <c r="C643" s="29">
        <f>EchelleFPAparam!$M$3+$B643</f>
        <v>-4.4512938030157767E-2</v>
      </c>
      <c r="F643" s="10">
        <f>ASIN($E640*$A640/(COS(F640)*2*EchelleFPAparam!$S$3*COS(-$C643/2)))-$C643/2</f>
        <v>1.1454535342448378</v>
      </c>
      <c r="G643" s="29">
        <f>$F643*180/EchelleFPAparam!$O$3</f>
        <v>65.629652171037577</v>
      </c>
      <c r="H643" s="10">
        <v>500</v>
      </c>
      <c r="I643" s="10" t="s">
        <v>367</v>
      </c>
      <c r="J643" s="10">
        <f>A640</f>
        <v>3341.8790899999999</v>
      </c>
      <c r="K643" s="10">
        <f>B640+(D640-1)*2198</f>
        <v>4175.4041999999999</v>
      </c>
      <c r="L643" s="30">
        <f>C640</f>
        <v>1299</v>
      </c>
      <c r="M643" s="10">
        <f>E640</f>
        <v>17</v>
      </c>
      <c r="N643" s="29">
        <f>G643</f>
        <v>65.629652171037577</v>
      </c>
      <c r="O643" s="10">
        <f>H643</f>
        <v>500</v>
      </c>
    </row>
    <row r="644" spans="1:35" x14ac:dyDescent="0.2">
      <c r="A644" s="130">
        <v>2883.0372900000002</v>
      </c>
      <c r="B644" s="10">
        <v>949.42814999999996</v>
      </c>
      <c r="C644" s="10">
        <v>1929</v>
      </c>
      <c r="D644" s="28">
        <v>3</v>
      </c>
      <c r="E644" s="10">
        <v>20</v>
      </c>
      <c r="F644" s="10">
        <f>(C644-$AE$16)*EchelleFPAparam!$C$3/EchelleFPAparam!$E$3</f>
        <v>4.6785714285714286E-3</v>
      </c>
      <c r="AG644" s="29">
        <f>N643</f>
        <v>65.629652171037577</v>
      </c>
      <c r="AH644" s="29">
        <f>O643</f>
        <v>500</v>
      </c>
      <c r="AI644" s="10">
        <f t="shared" ref="AI644:AI662" si="4">AG644+AH644*0.009525</f>
        <v>70.39215217103758</v>
      </c>
    </row>
    <row r="645" spans="1:35" x14ac:dyDescent="0.2">
      <c r="A645" s="130"/>
      <c r="B645" s="10">
        <f>B644+(D644-1)*2048-3072+(D644-2)*EchelleFPAparam!$B$3/EchelleFPAparam!$C$3</f>
        <v>2118.4281499999997</v>
      </c>
      <c r="AG645" s="29">
        <f>N647</f>
        <v>67.057700942646989</v>
      </c>
      <c r="AH645" s="29">
        <f>O647</f>
        <v>350</v>
      </c>
      <c r="AI645" s="10">
        <f t="shared" si="4"/>
        <v>70.391450942646983</v>
      </c>
    </row>
    <row r="646" spans="1:35" x14ac:dyDescent="0.2">
      <c r="A646" s="130"/>
      <c r="B646" s="10">
        <f>B645*EchelleFPAparam!$C$3*COS(EchelleFPAparam!$AC$3)*$B$6</f>
        <v>38.502014641757604</v>
      </c>
      <c r="AG646" s="29">
        <f>N651</f>
        <v>66.104897421137011</v>
      </c>
      <c r="AH646" s="29">
        <f>O651</f>
        <v>450</v>
      </c>
      <c r="AI646" s="10">
        <f t="shared" si="4"/>
        <v>70.391147421137006</v>
      </c>
    </row>
    <row r="647" spans="1:35" x14ac:dyDescent="0.2">
      <c r="A647" s="130"/>
      <c r="B647" s="10">
        <f>ATAN(B646/EchelleFPAparam!$E$3)</f>
        <v>2.5458793597774528E-2</v>
      </c>
      <c r="C647" s="29">
        <f>EchelleFPAparam!$M$3+$B647</f>
        <v>-3.0513916340558802E-2</v>
      </c>
      <c r="F647" s="10">
        <f>ASIN($E644*$A644/(COS(F644)*2*EchelleFPAparam!$S$3*COS(-$C647/2)))-$C647/2</f>
        <v>1.1703776875566827</v>
      </c>
      <c r="G647" s="29">
        <f>$F647*180/EchelleFPAparam!$O$3</f>
        <v>67.057700942646989</v>
      </c>
      <c r="H647" s="10">
        <v>350</v>
      </c>
      <c r="I647" s="10" t="s">
        <v>367</v>
      </c>
      <c r="J647" s="10">
        <f>A644</f>
        <v>2883.0372900000002</v>
      </c>
      <c r="K647" s="10">
        <f>B644+(D644-1)*2198</f>
        <v>5345.4281499999997</v>
      </c>
      <c r="L647" s="30">
        <f>C644</f>
        <v>1929</v>
      </c>
      <c r="M647" s="10">
        <f>E644</f>
        <v>20</v>
      </c>
      <c r="N647" s="29">
        <f>G647</f>
        <v>67.057700942646989</v>
      </c>
      <c r="O647" s="10">
        <f>H647</f>
        <v>350</v>
      </c>
      <c r="AG647" s="29">
        <f>N655</f>
        <v>67.05693732455822</v>
      </c>
      <c r="AH647" s="29">
        <f>O655</f>
        <v>350</v>
      </c>
      <c r="AI647" s="10">
        <f t="shared" si="4"/>
        <v>70.390687324558215</v>
      </c>
    </row>
    <row r="648" spans="1:35" x14ac:dyDescent="0.2">
      <c r="A648" s="130">
        <v>2866.3536300000001</v>
      </c>
      <c r="B648" s="10">
        <v>1550.0994000000001</v>
      </c>
      <c r="C648" s="10">
        <v>1970</v>
      </c>
      <c r="D648" s="28">
        <v>3</v>
      </c>
      <c r="E648" s="10">
        <v>20</v>
      </c>
      <c r="F648" s="10">
        <f>(C648-$AE$16)*EchelleFPAparam!$C$3/EchelleFPAparam!$E$3</f>
        <v>5.1666666666666666E-3</v>
      </c>
      <c r="AG648" s="29">
        <f>N659</f>
        <v>66.104403029173923</v>
      </c>
      <c r="AH648" s="29">
        <f>O659</f>
        <v>450</v>
      </c>
      <c r="AI648" s="10">
        <f t="shared" si="4"/>
        <v>70.390653029173919</v>
      </c>
    </row>
    <row r="649" spans="1:35" x14ac:dyDescent="0.2">
      <c r="A649" s="130"/>
      <c r="B649" s="10">
        <f>B648+(D648-1)*2048-3072+(D648-2)*EchelleFPAparam!$B$3/EchelleFPAparam!$C$3</f>
        <v>2719.0994000000001</v>
      </c>
      <c r="AG649" s="29">
        <f>N663</f>
        <v>66.103662685215681</v>
      </c>
      <c r="AH649" s="29">
        <f>O663</f>
        <v>450</v>
      </c>
      <c r="AI649" s="10">
        <f t="shared" si="4"/>
        <v>70.389912685215677</v>
      </c>
    </row>
    <row r="650" spans="1:35" x14ac:dyDescent="0.2">
      <c r="A650" s="130"/>
      <c r="B650" s="10">
        <f>B649*EchelleFPAparam!$C$3*COS(EchelleFPAparam!$AC$3)*$B$6</f>
        <v>49.419096376336547</v>
      </c>
      <c r="AG650" s="29">
        <f>N667</f>
        <v>65.15181976082917</v>
      </c>
      <c r="AH650" s="29">
        <f>O667</f>
        <v>550</v>
      </c>
      <c r="AI650" s="10">
        <f t="shared" si="4"/>
        <v>70.390569760829166</v>
      </c>
    </row>
    <row r="651" spans="1:35" x14ac:dyDescent="0.2">
      <c r="A651" s="130"/>
      <c r="B651" s="10">
        <f>ATAN(B650/EchelleFPAparam!$E$3)</f>
        <v>3.2672956216517765E-2</v>
      </c>
      <c r="C651" s="29">
        <f>EchelleFPAparam!$M$3+$B651</f>
        <v>-2.3299753721815565E-2</v>
      </c>
      <c r="F651" s="10">
        <f>ASIN($E648*$A648/(COS(F648)*2*EchelleFPAparam!$S$3*COS(-$C651/2)))-$C651/2</f>
        <v>1.1537481287360716</v>
      </c>
      <c r="G651" s="29">
        <f>$F651*180/EchelleFPAparam!$O$3</f>
        <v>66.104897421137011</v>
      </c>
      <c r="H651" s="10">
        <v>450</v>
      </c>
      <c r="I651" s="10" t="s">
        <v>367</v>
      </c>
      <c r="J651" s="10">
        <f>A648</f>
        <v>2866.3536300000001</v>
      </c>
      <c r="K651" s="10">
        <f>B648+(D648-1)*2198</f>
        <v>5946.0994000000001</v>
      </c>
      <c r="L651" s="30">
        <f>C648</f>
        <v>1970</v>
      </c>
      <c r="M651" s="10">
        <f>E648</f>
        <v>20</v>
      </c>
      <c r="N651" s="29">
        <f>G651</f>
        <v>66.104897421137011</v>
      </c>
      <c r="O651" s="10">
        <f>H651</f>
        <v>450</v>
      </c>
      <c r="AG651" s="29">
        <f>N671</f>
        <v>66.579479130453876</v>
      </c>
      <c r="AH651" s="29">
        <f>O671</f>
        <v>400</v>
      </c>
      <c r="AI651" s="10">
        <f t="shared" si="4"/>
        <v>70.389479130453878</v>
      </c>
    </row>
    <row r="652" spans="1:35" x14ac:dyDescent="0.2">
      <c r="A652" s="130">
        <v>2877.7571400000002</v>
      </c>
      <c r="B652" s="10">
        <v>289.52271000000002</v>
      </c>
      <c r="C652" s="10">
        <v>1922</v>
      </c>
      <c r="D652" s="28">
        <v>3</v>
      </c>
      <c r="E652" s="10">
        <v>20</v>
      </c>
      <c r="F652" s="10">
        <f>(C652-$AE$16)*EchelleFPAparam!$C$3/EchelleFPAparam!$E$3</f>
        <v>4.5952380952380949E-3</v>
      </c>
      <c r="AG652" s="29">
        <f>N675</f>
        <v>67.055495423365926</v>
      </c>
      <c r="AH652" s="29">
        <f>O675</f>
        <v>350</v>
      </c>
      <c r="AI652" s="10">
        <f t="shared" si="4"/>
        <v>70.389245423365921</v>
      </c>
    </row>
    <row r="653" spans="1:35" x14ac:dyDescent="0.2">
      <c r="A653" s="130"/>
      <c r="B653" s="10">
        <f>B652+(D652-1)*2048-3072+(D652-2)*EchelleFPAparam!$B$3/EchelleFPAparam!$C$3</f>
        <v>1458.5227100000002</v>
      </c>
      <c r="AG653" s="29">
        <f>N679</f>
        <v>68.005855968021081</v>
      </c>
      <c r="AH653" s="29">
        <f>O679</f>
        <v>250</v>
      </c>
      <c r="AI653" s="10">
        <f t="shared" si="4"/>
        <v>70.387105968021075</v>
      </c>
    </row>
    <row r="654" spans="1:35" x14ac:dyDescent="0.2">
      <c r="A654" s="130"/>
      <c r="B654" s="10">
        <f>B653*EchelleFPAparam!$C$3*COS(EchelleFPAparam!$AC$3)*$B$6</f>
        <v>26.508363163393572</v>
      </c>
      <c r="AG654" s="29">
        <f>N683</f>
        <v>64.674527023925549</v>
      </c>
      <c r="AH654" s="29">
        <f>O683</f>
        <v>600</v>
      </c>
      <c r="AI654" s="10">
        <f t="shared" si="4"/>
        <v>70.389527023925552</v>
      </c>
    </row>
    <row r="655" spans="1:35" x14ac:dyDescent="0.2">
      <c r="A655" s="130"/>
      <c r="B655" s="10">
        <f>ATAN(B654/EchelleFPAparam!$E$3)</f>
        <v>1.7530190278347159E-2</v>
      </c>
      <c r="C655" s="29">
        <f>EchelleFPAparam!$M$3+$B655</f>
        <v>-3.8442519659986171E-2</v>
      </c>
      <c r="F655" s="10">
        <f>ASIN($E652*$A652/(COS(F652)*2*EchelleFPAparam!$S$3*COS(-$C655/2)))-$C655/2</f>
        <v>1.1703643599066091</v>
      </c>
      <c r="G655" s="29">
        <f>$F655*180/EchelleFPAparam!$O$3</f>
        <v>67.05693732455822</v>
      </c>
      <c r="H655" s="10">
        <v>350</v>
      </c>
      <c r="I655" s="10" t="s">
        <v>367</v>
      </c>
      <c r="J655" s="10">
        <f>A652</f>
        <v>2877.7571400000002</v>
      </c>
      <c r="K655" s="10">
        <f>B652+(D652-1)*2198</f>
        <v>4685.5227100000002</v>
      </c>
      <c r="L655" s="30">
        <f>C652</f>
        <v>1922</v>
      </c>
      <c r="M655" s="10">
        <f>E652</f>
        <v>20</v>
      </c>
      <c r="N655" s="29">
        <f>G655</f>
        <v>67.05693732455822</v>
      </c>
      <c r="O655" s="10">
        <f>H655</f>
        <v>350</v>
      </c>
      <c r="AG655" s="29">
        <f>N687</f>
        <v>64.195731934088215</v>
      </c>
      <c r="AH655" s="29">
        <f>O687</f>
        <v>650</v>
      </c>
      <c r="AI655" s="10">
        <f t="shared" si="4"/>
        <v>70.386981934088212</v>
      </c>
    </row>
    <row r="656" spans="1:35" x14ac:dyDescent="0.2">
      <c r="A656" s="130">
        <v>2861.837</v>
      </c>
      <c r="B656" s="10">
        <v>995.43583999999998</v>
      </c>
      <c r="C656" s="10">
        <v>1964</v>
      </c>
      <c r="D656" s="28">
        <v>3</v>
      </c>
      <c r="E656" s="10">
        <v>20</v>
      </c>
      <c r="F656" s="10">
        <f>(C656-$AE$16)*EchelleFPAparam!$C$3/EchelleFPAparam!$E$3</f>
        <v>5.0952380952380954E-3</v>
      </c>
      <c r="AG656" s="29">
        <f>N691</f>
        <v>64.197564599273321</v>
      </c>
      <c r="AH656" s="29">
        <f>O691</f>
        <v>650</v>
      </c>
      <c r="AI656" s="10">
        <f t="shared" si="4"/>
        <v>70.388814599273317</v>
      </c>
    </row>
    <row r="657" spans="1:35" x14ac:dyDescent="0.2">
      <c r="A657" s="130"/>
      <c r="B657" s="10">
        <f>B656+(D656-1)*2048-3072+(D656-2)*EchelleFPAparam!$B$3/EchelleFPAparam!$C$3</f>
        <v>2164.4358400000001</v>
      </c>
      <c r="AG657" s="29">
        <f>N695</f>
        <v>63.722037839572657</v>
      </c>
      <c r="AH657" s="29">
        <f>O695</f>
        <v>700</v>
      </c>
      <c r="AI657" s="10">
        <f t="shared" si="4"/>
        <v>70.389537839572654</v>
      </c>
    </row>
    <row r="658" spans="1:35" x14ac:dyDescent="0.2">
      <c r="A658" s="130"/>
      <c r="B658" s="10">
        <f>B657*EchelleFPAparam!$C$3*COS(EchelleFPAparam!$AC$3)*$B$6</f>
        <v>39.338195351503863</v>
      </c>
      <c r="AG658" s="29">
        <f>N699</f>
        <v>63.724198745918763</v>
      </c>
      <c r="AH658" s="29">
        <f>O699</f>
        <v>700</v>
      </c>
      <c r="AI658" s="10">
        <f t="shared" si="4"/>
        <v>70.39169874591876</v>
      </c>
    </row>
    <row r="659" spans="1:35" x14ac:dyDescent="0.2">
      <c r="A659" s="130"/>
      <c r="B659" s="10">
        <f>ATAN(B658/EchelleFPAparam!$E$3)</f>
        <v>2.6011456964825794E-2</v>
      </c>
      <c r="C659" s="29">
        <f>EchelleFPAparam!$M$3+$B659</f>
        <v>-2.9961252973507536E-2</v>
      </c>
      <c r="F659" s="10">
        <f>ASIN($E656*$A656/(COS(F656)*2*EchelleFPAparam!$S$3*COS(-$C659/2)))-$C659/2</f>
        <v>1.1537394999683928</v>
      </c>
      <c r="G659" s="29">
        <f>$F659*180/EchelleFPAparam!$O$3</f>
        <v>66.104403029173923</v>
      </c>
      <c r="H659" s="10">
        <v>450</v>
      </c>
      <c r="I659" s="10" t="s">
        <v>367</v>
      </c>
      <c r="J659" s="10">
        <f>A656</f>
        <v>2861.837</v>
      </c>
      <c r="K659" s="10">
        <f>B656+(D656-1)*2198</f>
        <v>5391.4358400000001</v>
      </c>
      <c r="L659" s="30">
        <f>C656</f>
        <v>1964</v>
      </c>
      <c r="M659" s="10">
        <f>E656</f>
        <v>20</v>
      </c>
      <c r="N659" s="29">
        <f>G659</f>
        <v>66.104403029173923</v>
      </c>
      <c r="O659" s="10">
        <f>H659</f>
        <v>450</v>
      </c>
      <c r="AG659" s="29">
        <f>N703</f>
        <v>63.723984442350265</v>
      </c>
      <c r="AH659" s="29">
        <f>O703</f>
        <v>700</v>
      </c>
      <c r="AI659" s="10">
        <f t="shared" si="4"/>
        <v>70.391484442350261</v>
      </c>
    </row>
    <row r="660" spans="1:35" x14ac:dyDescent="0.2">
      <c r="A660" s="130">
        <v>3341.8790899999999</v>
      </c>
      <c r="B660" s="10">
        <v>672.47374000000002</v>
      </c>
      <c r="C660" s="10">
        <v>1266</v>
      </c>
      <c r="D660" s="28">
        <v>2</v>
      </c>
      <c r="E660" s="10">
        <v>17</v>
      </c>
      <c r="F660" s="10">
        <f>(C660-$AE$16)*EchelleFPAparam!$C$3/EchelleFPAparam!$E$3</f>
        <v>-3.2142857142857138E-3</v>
      </c>
      <c r="AG660" s="29">
        <f>N707</f>
        <v>63.243630379869707</v>
      </c>
      <c r="AH660" s="29">
        <f>O707</f>
        <v>750</v>
      </c>
      <c r="AI660" s="10">
        <f t="shared" si="4"/>
        <v>70.387380379869711</v>
      </c>
    </row>
    <row r="661" spans="1:35" x14ac:dyDescent="0.2">
      <c r="A661" s="130"/>
      <c r="B661" s="10">
        <f>B660+(D660-1)*2048-3072+(D660-2)*EchelleFPAparam!$B$3/EchelleFPAparam!$C$3</f>
        <v>-351.52626000000009</v>
      </c>
      <c r="AG661" s="29">
        <f>N711</f>
        <v>63.246258878415041</v>
      </c>
      <c r="AH661" s="29">
        <f>O711</f>
        <v>750</v>
      </c>
      <c r="AI661" s="10">
        <f t="shared" si="4"/>
        <v>70.390008878415046</v>
      </c>
    </row>
    <row r="662" spans="1:35" x14ac:dyDescent="0.2">
      <c r="A662" s="130"/>
      <c r="B662" s="10">
        <f>B661*EchelleFPAparam!$C$3*COS(EchelleFPAparam!$AC$3)*$B$6</f>
        <v>-6.3889205822167234</v>
      </c>
      <c r="AG662" s="29">
        <f>N715</f>
        <v>63.246275504331038</v>
      </c>
      <c r="AH662" s="29">
        <f>O715</f>
        <v>750</v>
      </c>
      <c r="AI662" s="10">
        <f t="shared" si="4"/>
        <v>70.390025504331035</v>
      </c>
    </row>
    <row r="663" spans="1:35" x14ac:dyDescent="0.2">
      <c r="A663" s="130"/>
      <c r="B663" s="10">
        <f>ATAN(B662/EchelleFPAparam!$E$3)</f>
        <v>-4.2254514276712256E-3</v>
      </c>
      <c r="C663" s="29">
        <f>EchelleFPAparam!$M$3+$B663</f>
        <v>-6.0198161366004553E-2</v>
      </c>
      <c r="F663" s="10">
        <f>ASIN($E660*$A660/(COS(F660)*2*EchelleFPAparam!$S$3*COS(-$C663/2)))-$C663/2</f>
        <v>1.1537265785285331</v>
      </c>
      <c r="G663" s="29">
        <f>$F663*180/EchelleFPAparam!$O$3</f>
        <v>66.103662685215681</v>
      </c>
      <c r="H663" s="10">
        <v>450</v>
      </c>
      <c r="I663" s="10" t="s">
        <v>367</v>
      </c>
      <c r="J663" s="10">
        <f>A660</f>
        <v>3341.8790899999999</v>
      </c>
      <c r="K663" s="10">
        <f>B660+(D660-1)*2198</f>
        <v>2870.4737399999999</v>
      </c>
      <c r="L663" s="30">
        <f>C660</f>
        <v>1266</v>
      </c>
      <c r="M663" s="10">
        <f>E660</f>
        <v>17</v>
      </c>
      <c r="N663" s="29">
        <f>G663</f>
        <v>66.103662685215681</v>
      </c>
      <c r="O663" s="10">
        <f>H663</f>
        <v>450</v>
      </c>
      <c r="AG663" s="29"/>
      <c r="AH663" s="29"/>
    </row>
    <row r="664" spans="1:35" x14ac:dyDescent="0.2">
      <c r="A664" s="130">
        <v>3341.8790899999999</v>
      </c>
      <c r="B664" s="10">
        <v>1121.4332999999999</v>
      </c>
      <c r="C664" s="10">
        <v>1331</v>
      </c>
      <c r="D664" s="28">
        <v>3</v>
      </c>
      <c r="E664" s="10">
        <v>17</v>
      </c>
      <c r="F664" s="10">
        <f>(C664-$AE$16)*EchelleFPAparam!$C$3/EchelleFPAparam!$E$3</f>
        <v>-2.44047619047619E-3</v>
      </c>
      <c r="AG664" s="10">
        <f>INDEX(LINEST(AG644:AG662,AH644:AH662),2)</f>
        <v>70.390086678702943</v>
      </c>
      <c r="AH664" s="10">
        <f>INDEX(LINEST(AG644:AG662,AH644:AH662),1)</f>
        <v>-9.5253655740262771E-3</v>
      </c>
      <c r="AI664" s="10">
        <f>GEOMEAN(AI640:AI662)</f>
        <v>70.389887521672648</v>
      </c>
    </row>
    <row r="665" spans="1:35" x14ac:dyDescent="0.2">
      <c r="A665" s="130"/>
      <c r="B665" s="10">
        <f>B664+(D664-1)*2048-3072+(D664-2)*EchelleFPAparam!$B$3/EchelleFPAparam!$C$3</f>
        <v>2290.4332999999997</v>
      </c>
      <c r="AG665" s="29"/>
      <c r="AH665" s="29"/>
    </row>
    <row r="666" spans="1:35" x14ac:dyDescent="0.2">
      <c r="A666" s="130"/>
      <c r="B666" s="10">
        <f>B665*EchelleFPAparam!$C$3*COS(EchelleFPAparam!$AC$3)*$B$6</f>
        <v>41.628174386074498</v>
      </c>
      <c r="AG666" s="29"/>
      <c r="AH666" s="29"/>
    </row>
    <row r="667" spans="1:35" x14ac:dyDescent="0.2">
      <c r="A667" s="130"/>
      <c r="B667" s="10">
        <f>ATAN(B666/EchelleFPAparam!$E$3)</f>
        <v>2.7524908113778643E-2</v>
      </c>
      <c r="C667" s="29">
        <f>EchelleFPAparam!$M$3+$B667</f>
        <v>-2.8447801824554687E-2</v>
      </c>
      <c r="F667" s="10">
        <f>ASIN($E664*$A664/(COS(F664)*2*EchelleFPAparam!$S$3*COS(-$C667/2)))-$C667/2</f>
        <v>1.1371137852907593</v>
      </c>
      <c r="G667" s="29">
        <f>$F667*180/EchelleFPAparam!$O$3</f>
        <v>65.15181976082917</v>
      </c>
      <c r="H667" s="10">
        <v>550</v>
      </c>
      <c r="I667" s="10" t="s">
        <v>367</v>
      </c>
      <c r="J667" s="10">
        <f>A664</f>
        <v>3341.8790899999999</v>
      </c>
      <c r="K667" s="10">
        <f>B664+(D664-1)*2198</f>
        <v>5517.4332999999997</v>
      </c>
      <c r="L667" s="30">
        <f>C664</f>
        <v>1331</v>
      </c>
      <c r="M667" s="10">
        <f>E664</f>
        <v>17</v>
      </c>
      <c r="N667" s="29">
        <f>G667</f>
        <v>65.15181976082917</v>
      </c>
      <c r="O667" s="10">
        <f>H667</f>
        <v>550</v>
      </c>
    </row>
    <row r="668" spans="1:35" x14ac:dyDescent="0.2">
      <c r="A668" s="130">
        <v>3341.8790899999999</v>
      </c>
      <c r="B668" s="10">
        <v>1575.4640999999999</v>
      </c>
      <c r="C668" s="10">
        <v>1232.4755</v>
      </c>
      <c r="D668" s="28">
        <v>1</v>
      </c>
      <c r="E668" s="10">
        <v>17</v>
      </c>
      <c r="F668" s="10">
        <f>(C668-$AE$16)*EchelleFPAparam!$C$3/EchelleFPAparam!$E$3</f>
        <v>-3.6133869047619044E-3</v>
      </c>
    </row>
    <row r="669" spans="1:35" x14ac:dyDescent="0.2">
      <c r="A669" s="130"/>
      <c r="B669" s="10">
        <f>B668+(D668-1)*2048-3072+(D668-2)*EchelleFPAparam!$B$3/EchelleFPAparam!$C$3</f>
        <v>-1641.5359000000001</v>
      </c>
    </row>
    <row r="670" spans="1:35" x14ac:dyDescent="0.2">
      <c r="A670" s="130"/>
      <c r="B670" s="10">
        <f>B669*EchelleFPAparam!$C$3*COS(EchelleFPAparam!$AC$3)*$B$6</f>
        <v>-29.834591867923749</v>
      </c>
    </row>
    <row r="671" spans="1:35" x14ac:dyDescent="0.2">
      <c r="A671" s="130"/>
      <c r="B671" s="10">
        <f>ATAN(B670/EchelleFPAparam!$E$3)</f>
        <v>-1.9729312679334105E-2</v>
      </c>
      <c r="C671" s="29">
        <f>EchelleFPAparam!$M$3+$B671</f>
        <v>-7.5702022617667439E-2</v>
      </c>
      <c r="F671" s="10">
        <f>ASIN($E668*$A668/(COS(F668)*2*EchelleFPAparam!$S$3*COS(-$C671/2)))-$C671/2</f>
        <v>1.162031142255757</v>
      </c>
      <c r="G671" s="29">
        <f>$F671*180/EchelleFPAparam!$O$3</f>
        <v>66.579479130453876</v>
      </c>
      <c r="H671" s="10">
        <v>400</v>
      </c>
      <c r="I671" s="10" t="s">
        <v>367</v>
      </c>
      <c r="J671" s="10">
        <f>A668</f>
        <v>3341.8790899999999</v>
      </c>
      <c r="K671" s="10">
        <f>B668+(D668-1)*2198</f>
        <v>1575.4640999999999</v>
      </c>
      <c r="L671" s="30">
        <f>C668</f>
        <v>1232.4755</v>
      </c>
      <c r="M671" s="10">
        <f>E668</f>
        <v>17</v>
      </c>
      <c r="N671" s="29">
        <f>G671</f>
        <v>66.579479130453876</v>
      </c>
      <c r="O671" s="10">
        <f>H671</f>
        <v>400</v>
      </c>
    </row>
    <row r="672" spans="1:35" x14ac:dyDescent="0.2">
      <c r="A672" s="130">
        <v>3341.8790899999999</v>
      </c>
      <c r="B672" s="10">
        <v>303.46143999999998</v>
      </c>
      <c r="C672" s="10">
        <v>1198</v>
      </c>
      <c r="D672" s="28">
        <v>1</v>
      </c>
      <c r="E672" s="10">
        <v>17</v>
      </c>
      <c r="F672" s="10">
        <f>(C672-$AE$16)*EchelleFPAparam!$C$3/EchelleFPAparam!$E$3</f>
        <v>-4.0238095238095233E-3</v>
      </c>
    </row>
    <row r="673" spans="1:15" x14ac:dyDescent="0.2">
      <c r="A673" s="130"/>
      <c r="B673" s="10">
        <f>B672+(D672-1)*2048-3072+(D672-2)*EchelleFPAparam!$B$3/EchelleFPAparam!$C$3</f>
        <v>-2913.53856</v>
      </c>
    </row>
    <row r="674" spans="1:15" x14ac:dyDescent="0.2">
      <c r="A674" s="130"/>
      <c r="B674" s="10">
        <f>B673*EchelleFPAparam!$C$3*COS(EchelleFPAparam!$AC$3)*$B$6</f>
        <v>-52.952989836566026</v>
      </c>
    </row>
    <row r="675" spans="1:15" x14ac:dyDescent="0.2">
      <c r="A675" s="130"/>
      <c r="B675" s="10">
        <f>ATAN(B674/EchelleFPAparam!$E$3)</f>
        <v>-3.5007510791703424E-2</v>
      </c>
      <c r="C675" s="29">
        <f>EchelleFPAparam!$M$3+$B675</f>
        <v>-9.0980220730036754E-2</v>
      </c>
      <c r="F675" s="10">
        <f>ASIN($E672*$A672/(COS(F672)*2*EchelleFPAparam!$S$3*COS(-$C675/2)))-$C675/2</f>
        <v>1.1703391939829433</v>
      </c>
      <c r="G675" s="29">
        <f>$F675*180/EchelleFPAparam!$O$3</f>
        <v>67.055495423365926</v>
      </c>
      <c r="H675" s="10">
        <v>350</v>
      </c>
      <c r="I675" s="10" t="s">
        <v>367</v>
      </c>
      <c r="J675" s="10">
        <f>A672</f>
        <v>3341.8790899999999</v>
      </c>
      <c r="K675" s="10">
        <f>B672+(D672-1)*2198</f>
        <v>303.46143999999998</v>
      </c>
      <c r="L675" s="30">
        <f>C672</f>
        <v>1198</v>
      </c>
      <c r="M675" s="10">
        <f>E672</f>
        <v>17</v>
      </c>
      <c r="N675" s="29">
        <f>G675</f>
        <v>67.055495423365926</v>
      </c>
      <c r="O675" s="10">
        <f>H675</f>
        <v>350</v>
      </c>
    </row>
    <row r="676" spans="1:15" x14ac:dyDescent="0.2">
      <c r="A676" s="130">
        <v>3630.4190699999999</v>
      </c>
      <c r="B676" s="10">
        <v>1038.4742000000001</v>
      </c>
      <c r="C676" s="10">
        <v>933</v>
      </c>
      <c r="D676" s="28">
        <v>3</v>
      </c>
      <c r="E676" s="10">
        <v>16</v>
      </c>
      <c r="F676" s="10">
        <f>(C676-$AE$16)*EchelleFPAparam!$C$3/EchelleFPAparam!$E$3</f>
        <v>-7.1785714285714283E-3</v>
      </c>
    </row>
    <row r="677" spans="1:15" x14ac:dyDescent="0.2">
      <c r="A677" s="130"/>
      <c r="B677" s="10">
        <f>B676+(D676-1)*2048-3072+(D676-2)*EchelleFPAparam!$B$3/EchelleFPAparam!$C$3</f>
        <v>2207.4742000000006</v>
      </c>
    </row>
    <row r="678" spans="1:15" x14ac:dyDescent="0.2">
      <c r="A678" s="130"/>
      <c r="B678" s="10">
        <f>B677*EchelleFPAparam!$C$3*COS(EchelleFPAparam!$AC$3)*$B$6</f>
        <v>40.120409072973366</v>
      </c>
    </row>
    <row r="679" spans="1:15" x14ac:dyDescent="0.2">
      <c r="A679" s="130"/>
      <c r="B679" s="10">
        <f>ATAN(B678/EchelleFPAparam!$E$3)</f>
        <v>2.6528437133202534E-2</v>
      </c>
      <c r="C679" s="29">
        <f>EchelleFPAparam!$M$3+$B679</f>
        <v>-2.9444272805130796E-2</v>
      </c>
      <c r="F679" s="10">
        <f>ASIN($E676*$A676/(COS(F676)*2*EchelleFPAparam!$S$3*COS(-$C679/2)))-$C679/2</f>
        <v>1.1869261148132579</v>
      </c>
      <c r="G679" s="29">
        <f>$F679*180/EchelleFPAparam!$O$3</f>
        <v>68.005855968021081</v>
      </c>
      <c r="H679" s="10">
        <v>250</v>
      </c>
      <c r="I679" s="10" t="s">
        <v>367</v>
      </c>
      <c r="J679" s="10">
        <f>A676</f>
        <v>3630.4190699999999</v>
      </c>
      <c r="K679" s="10">
        <f>B676+(D676-1)*2198</f>
        <v>5434.4742000000006</v>
      </c>
      <c r="L679" s="30">
        <f>C676</f>
        <v>933</v>
      </c>
      <c r="M679" s="10">
        <f>E676</f>
        <v>16</v>
      </c>
      <c r="N679" s="29">
        <f>G679</f>
        <v>68.005855968021081</v>
      </c>
      <c r="O679" s="10">
        <f>H679</f>
        <v>250</v>
      </c>
    </row>
    <row r="680" spans="1:15" x14ac:dyDescent="0.2">
      <c r="A680" s="130">
        <v>3098.7631299999998</v>
      </c>
      <c r="B680" s="10">
        <v>1051.2126000000001</v>
      </c>
      <c r="C680" s="10">
        <v>1550</v>
      </c>
      <c r="D680" s="28">
        <v>1</v>
      </c>
      <c r="E680" s="10">
        <v>18</v>
      </c>
      <c r="F680" s="10">
        <f>(C680-$AE$16)*EchelleFPAparam!$C$3/EchelleFPAparam!$E$3</f>
        <v>1.6666666666666666E-4</v>
      </c>
    </row>
    <row r="681" spans="1:15" x14ac:dyDescent="0.2">
      <c r="A681" s="130"/>
      <c r="B681" s="10">
        <f>B680+(D680-1)*2048-3072+(D680-2)*EchelleFPAparam!$B$3/EchelleFPAparam!$C$3</f>
        <v>-2165.7874000000002</v>
      </c>
    </row>
    <row r="682" spans="1:15" x14ac:dyDescent="0.2">
      <c r="A682" s="130"/>
      <c r="B682" s="10">
        <f>B681*EchelleFPAparam!$C$3*COS(EchelleFPAparam!$AC$3)*$B$6</f>
        <v>-39.3627596884672</v>
      </c>
    </row>
    <row r="683" spans="1:15" x14ac:dyDescent="0.2">
      <c r="A683" s="130"/>
      <c r="B683" s="10">
        <f>ATAN(B682/EchelleFPAparam!$E$3)</f>
        <v>-2.6027692222901716E-2</v>
      </c>
      <c r="C683" s="29">
        <f>EchelleFPAparam!$M$3+$B683</f>
        <v>-8.2000402161235053E-2</v>
      </c>
      <c r="F683" s="10">
        <f>ASIN($E680*$A680/(COS(F680)*2*EchelleFPAparam!$S$3*COS(-$C683/2)))-$C683/2</f>
        <v>1.1287834554128735</v>
      </c>
      <c r="G683" s="29">
        <f>$F683*180/EchelleFPAparam!$O$3</f>
        <v>64.674527023925549</v>
      </c>
      <c r="H683" s="10">
        <v>600</v>
      </c>
      <c r="I683" s="10" t="s">
        <v>367</v>
      </c>
      <c r="J683" s="10">
        <f>A680</f>
        <v>3098.7631299999998</v>
      </c>
      <c r="K683" s="10">
        <f>B680+(D680-1)*2198</f>
        <v>1051.2126000000001</v>
      </c>
      <c r="L683" s="30">
        <f>C680</f>
        <v>1550</v>
      </c>
      <c r="M683" s="10">
        <f>E680</f>
        <v>18</v>
      </c>
      <c r="N683" s="29">
        <f>G683</f>
        <v>64.674527023925549</v>
      </c>
      <c r="O683" s="10">
        <f>H683</f>
        <v>600</v>
      </c>
    </row>
    <row r="684" spans="1:15" x14ac:dyDescent="0.2">
      <c r="A684" s="130">
        <v>2924.4687199999998</v>
      </c>
      <c r="B684" s="10">
        <v>1227.4734000000001</v>
      </c>
      <c r="C684" s="10">
        <v>1788</v>
      </c>
      <c r="D684" s="28">
        <v>1</v>
      </c>
      <c r="E684" s="10">
        <v>19</v>
      </c>
      <c r="F684" s="10">
        <f>(C684-$AE$16)*EchelleFPAparam!$C$3/EchelleFPAparam!$E$3</f>
        <v>2.9999999999999996E-3</v>
      </c>
    </row>
    <row r="685" spans="1:15" x14ac:dyDescent="0.2">
      <c r="A685" s="130"/>
      <c r="B685" s="10">
        <f>B684+(D684-1)*2048-3072+(D684-2)*EchelleFPAparam!$B$3/EchelleFPAparam!$C$3</f>
        <v>-1989.5265999999999</v>
      </c>
    </row>
    <row r="686" spans="1:15" x14ac:dyDescent="0.2">
      <c r="A686" s="130"/>
      <c r="B686" s="10">
        <f>B685*EchelleFPAparam!$C$3*COS(EchelleFPAparam!$AC$3)*$B$6</f>
        <v>-36.159254343068575</v>
      </c>
    </row>
    <row r="687" spans="1:15" x14ac:dyDescent="0.2">
      <c r="A687" s="130"/>
      <c r="B687" s="10">
        <f>ATAN(B686/EchelleFPAparam!$E$3)</f>
        <v>-2.3910293191993864E-2</v>
      </c>
      <c r="C687" s="29">
        <f>EchelleFPAparam!$M$3+$B687</f>
        <v>-7.9883003130327201E-2</v>
      </c>
      <c r="F687" s="10">
        <f>ASIN($E684*$A684/(COS(F684)*2*EchelleFPAparam!$S$3*COS(-$C687/2)))-$C687/2</f>
        <v>1.12042690452938</v>
      </c>
      <c r="G687" s="29">
        <f>$F687*180/EchelleFPAparam!$O$3</f>
        <v>64.195731934088215</v>
      </c>
      <c r="H687" s="10">
        <v>650</v>
      </c>
      <c r="I687" s="10" t="s">
        <v>367</v>
      </c>
      <c r="J687" s="10">
        <f>A684</f>
        <v>2924.4687199999998</v>
      </c>
      <c r="K687" s="10">
        <f>B684+(D684-1)*2198</f>
        <v>1227.4734000000001</v>
      </c>
      <c r="L687" s="30">
        <f>C684</f>
        <v>1788</v>
      </c>
      <c r="M687" s="10">
        <f>E684</f>
        <v>19</v>
      </c>
      <c r="N687" s="29">
        <f>G687</f>
        <v>64.195731934088215</v>
      </c>
      <c r="O687" s="10">
        <f>H687</f>
        <v>650</v>
      </c>
    </row>
    <row r="688" spans="1:15" x14ac:dyDescent="0.2">
      <c r="A688" s="130">
        <v>3098.7631299999998</v>
      </c>
      <c r="B688" s="10">
        <v>152.26542000000001</v>
      </c>
      <c r="C688" s="10">
        <v>1582</v>
      </c>
      <c r="D688" s="28">
        <v>2</v>
      </c>
      <c r="E688" s="10">
        <v>18</v>
      </c>
      <c r="F688" s="10">
        <f>(C688-$AE$16)*EchelleFPAparam!$C$3/EchelleFPAparam!$E$3</f>
        <v>5.4761904761904754E-4</v>
      </c>
    </row>
    <row r="689" spans="1:15" x14ac:dyDescent="0.2">
      <c r="A689" s="130"/>
      <c r="B689" s="10">
        <f>B688+(D688-1)*2048-3072+(D688-2)*EchelleFPAparam!$B$3/EchelleFPAparam!$C$3</f>
        <v>-871.73457999999982</v>
      </c>
    </row>
    <row r="690" spans="1:15" x14ac:dyDescent="0.2">
      <c r="A690" s="130"/>
      <c r="B690" s="10">
        <f>B689*EchelleFPAparam!$C$3*COS(EchelleFPAparam!$AC$3)*$B$6</f>
        <v>-15.843604402106539</v>
      </c>
    </row>
    <row r="691" spans="1:15" x14ac:dyDescent="0.2">
      <c r="A691" s="130"/>
      <c r="B691" s="10">
        <f>ATAN(B690/EchelleFPAparam!$E$3)</f>
        <v>-1.0478190847644007E-2</v>
      </c>
      <c r="C691" s="29">
        <f>EchelleFPAparam!$M$3+$B691</f>
        <v>-6.6450900785977332E-2</v>
      </c>
      <c r="F691" s="10">
        <f>ASIN($E688*$A688/(COS(F688)*2*EchelleFPAparam!$S$3*COS(-$C691/2)))-$C691/2</f>
        <v>1.1204588905714192</v>
      </c>
      <c r="G691" s="29">
        <f>$F691*180/EchelleFPAparam!$O$3</f>
        <v>64.197564599273321</v>
      </c>
      <c r="H691" s="10">
        <v>650</v>
      </c>
      <c r="I691" s="10" t="s">
        <v>367</v>
      </c>
      <c r="J691" s="10">
        <f>A688</f>
        <v>3098.7631299999998</v>
      </c>
      <c r="K691" s="10">
        <f>B688+(D688-1)*2198</f>
        <v>2350.2654200000002</v>
      </c>
      <c r="L691" s="30">
        <f>C688</f>
        <v>1582</v>
      </c>
      <c r="M691" s="10">
        <f>E688</f>
        <v>18</v>
      </c>
      <c r="N691" s="29">
        <f>G691</f>
        <v>64.197564599273321</v>
      </c>
      <c r="O691" s="10">
        <f>H691</f>
        <v>650</v>
      </c>
    </row>
    <row r="692" spans="1:15" x14ac:dyDescent="0.2">
      <c r="A692" s="130">
        <v>3067.1918599999999</v>
      </c>
      <c r="B692" s="10">
        <v>671.33399999999995</v>
      </c>
      <c r="C692" s="10">
        <v>1585</v>
      </c>
      <c r="D692" s="28">
        <v>1</v>
      </c>
      <c r="E692" s="10">
        <v>18</v>
      </c>
      <c r="F692" s="10">
        <f>(C692-$AE$16)*EchelleFPAparam!$C$3/EchelleFPAparam!$E$3</f>
        <v>5.8333333333333327E-4</v>
      </c>
    </row>
    <row r="693" spans="1:15" x14ac:dyDescent="0.2">
      <c r="A693" s="130"/>
      <c r="B693" s="10">
        <f>B692+(D692-1)*2048-3072+(D692-2)*EchelleFPAparam!$B$3/EchelleFPAparam!$C$3</f>
        <v>-2545.6660000000002</v>
      </c>
    </row>
    <row r="694" spans="1:15" x14ac:dyDescent="0.2">
      <c r="A694" s="130"/>
      <c r="B694" s="10">
        <f>B693*EchelleFPAparam!$C$3*COS(EchelleFPAparam!$AC$3)*$B$6</f>
        <v>-46.266978469401721</v>
      </c>
    </row>
    <row r="695" spans="1:15" x14ac:dyDescent="0.2">
      <c r="A695" s="130"/>
      <c r="B695" s="10">
        <f>ATAN(B694/EchelleFPAparam!$E$3)</f>
        <v>-3.0590308112362283E-2</v>
      </c>
      <c r="C695" s="29">
        <f>EchelleFPAparam!$M$3+$B695</f>
        <v>-8.6563018050695606E-2</v>
      </c>
      <c r="F695" s="10">
        <f>ASIN($E692*$A692/(COS(F692)*2*EchelleFPAparam!$S$3*COS(-$C695/2)))-$C695/2</f>
        <v>1.1121593828106957</v>
      </c>
      <c r="G695" s="29">
        <f>$F695*180/EchelleFPAparam!$O$3</f>
        <v>63.722037839572657</v>
      </c>
      <c r="H695" s="10">
        <v>700</v>
      </c>
      <c r="I695" s="10" t="s">
        <v>367</v>
      </c>
      <c r="J695" s="10">
        <f>A692</f>
        <v>3067.1918599999999</v>
      </c>
      <c r="K695" s="10">
        <f>B692+(D692-1)*2198</f>
        <v>671.33399999999995</v>
      </c>
      <c r="L695" s="30">
        <f>C692</f>
        <v>1585</v>
      </c>
      <c r="M695" s="10">
        <f>E692</f>
        <v>18</v>
      </c>
      <c r="N695" s="29">
        <f>G695</f>
        <v>63.722037839572657</v>
      </c>
      <c r="O695" s="10">
        <f>H695</f>
        <v>700</v>
      </c>
    </row>
    <row r="696" spans="1:15" x14ac:dyDescent="0.2">
      <c r="A696" s="130">
        <v>3098.7631299999998</v>
      </c>
      <c r="B696" s="10">
        <v>1454.3678</v>
      </c>
      <c r="C696" s="10">
        <v>1616</v>
      </c>
      <c r="D696" s="28">
        <v>2</v>
      </c>
      <c r="E696" s="10">
        <v>18</v>
      </c>
      <c r="F696" s="10">
        <f>(C696-$AE$16)*EchelleFPAparam!$C$3/EchelleFPAparam!$E$3</f>
        <v>9.5238095238095238E-4</v>
      </c>
    </row>
    <row r="697" spans="1:15" x14ac:dyDescent="0.2">
      <c r="A697" s="130"/>
      <c r="B697" s="10">
        <f>B696+(D696-1)*2048-3072+(D696-2)*EchelleFPAparam!$B$3/EchelleFPAparam!$C$3</f>
        <v>430.36779999999999</v>
      </c>
    </row>
    <row r="698" spans="1:15" x14ac:dyDescent="0.2">
      <c r="A698" s="130"/>
      <c r="B698" s="10">
        <f>B697*EchelleFPAparam!$C$3*COS(EchelleFPAparam!$AC$3)*$B$6</f>
        <v>7.8218500528049582</v>
      </c>
    </row>
    <row r="699" spans="1:15" x14ac:dyDescent="0.2">
      <c r="A699" s="130"/>
      <c r="B699" s="10">
        <f>ATAN(B698/EchelleFPAparam!$E$3)</f>
        <v>5.1731351047080883E-3</v>
      </c>
      <c r="C699" s="29">
        <f>EchelleFPAparam!$M$3+$B699</f>
        <v>-5.0799574833625238E-2</v>
      </c>
      <c r="F699" s="10">
        <f>ASIN($E696*$A696/(COS(F696)*2*EchelleFPAparam!$S$3*COS(-$C699/2)))-$C699/2</f>
        <v>1.1121970977418196</v>
      </c>
      <c r="G699" s="29">
        <f>$F699*180/EchelleFPAparam!$O$3</f>
        <v>63.724198745918763</v>
      </c>
      <c r="H699" s="10">
        <v>700</v>
      </c>
      <c r="I699" s="10" t="s">
        <v>367</v>
      </c>
      <c r="J699" s="10">
        <f>A696</f>
        <v>3098.7631299999998</v>
      </c>
      <c r="K699" s="10">
        <f>B696+(D696-1)*2198</f>
        <v>3652.3678</v>
      </c>
      <c r="L699" s="30">
        <f>C696</f>
        <v>1616</v>
      </c>
      <c r="M699" s="10">
        <f>E696</f>
        <v>18</v>
      </c>
      <c r="N699" s="29">
        <f>G699</f>
        <v>63.724198745918763</v>
      </c>
      <c r="O699" s="10">
        <f>H699</f>
        <v>700</v>
      </c>
    </row>
    <row r="700" spans="1:15" x14ac:dyDescent="0.2">
      <c r="A700" s="130">
        <v>2924.4687199999998</v>
      </c>
      <c r="B700" s="10">
        <v>318.39335999999997</v>
      </c>
      <c r="C700" s="10">
        <v>1820</v>
      </c>
      <c r="D700" s="28">
        <v>2</v>
      </c>
      <c r="E700" s="10">
        <v>19</v>
      </c>
      <c r="F700" s="10">
        <f>(C700-$AE$16)*EchelleFPAparam!$C$3/EchelleFPAparam!$E$3</f>
        <v>3.3809523809523803E-3</v>
      </c>
    </row>
    <row r="701" spans="1:15" x14ac:dyDescent="0.2">
      <c r="A701" s="130"/>
      <c r="B701" s="10">
        <f>B700+(D700-1)*2048-3072+(D700-2)*EchelleFPAparam!$B$3/EchelleFPAparam!$C$3</f>
        <v>-705.60663999999997</v>
      </c>
    </row>
    <row r="702" spans="1:15" x14ac:dyDescent="0.2">
      <c r="A702" s="130"/>
      <c r="B702" s="10">
        <f>B701*EchelleFPAparam!$C$3*COS(EchelleFPAparam!$AC$3)*$B$6</f>
        <v>-12.824261792688787</v>
      </c>
    </row>
    <row r="703" spans="1:15" x14ac:dyDescent="0.2">
      <c r="A703" s="130"/>
      <c r="B703" s="10">
        <f>ATAN(B702/EchelleFPAparam!$E$3)</f>
        <v>-8.4814512478338603E-3</v>
      </c>
      <c r="C703" s="29">
        <f>EchelleFPAparam!$M$3+$B703</f>
        <v>-6.4454161186167189E-2</v>
      </c>
      <c r="F703" s="10">
        <f>ASIN($E700*$A700/(COS(F700)*2*EchelleFPAparam!$S$3*COS(-$C703/2)))-$C703/2</f>
        <v>1.1121933574388954</v>
      </c>
      <c r="G703" s="29">
        <f>$F703*180/EchelleFPAparam!$O$3</f>
        <v>63.723984442350265</v>
      </c>
      <c r="H703" s="10">
        <v>700</v>
      </c>
      <c r="I703" s="10" t="s">
        <v>367</v>
      </c>
      <c r="J703" s="10">
        <f>A700</f>
        <v>2924.4687199999998</v>
      </c>
      <c r="K703" s="10">
        <f>B700+(D700-1)*2198</f>
        <v>2516.39336</v>
      </c>
      <c r="L703" s="30">
        <f>C700</f>
        <v>1820</v>
      </c>
      <c r="M703" s="10">
        <f>E700</f>
        <v>19</v>
      </c>
      <c r="N703" s="29">
        <f>G703</f>
        <v>63.723984442350265</v>
      </c>
      <c r="O703" s="10">
        <f>H703</f>
        <v>700</v>
      </c>
    </row>
    <row r="704" spans="1:15" x14ac:dyDescent="0.2">
      <c r="A704" s="130">
        <v>3067.1918599999999</v>
      </c>
      <c r="B704" s="10">
        <v>1968.3802000000001</v>
      </c>
      <c r="C704" s="10">
        <v>1619</v>
      </c>
      <c r="D704" s="28">
        <v>1</v>
      </c>
      <c r="E704" s="10">
        <v>18</v>
      </c>
      <c r="F704" s="10">
        <f>(C704-$AE$16)*EchelleFPAparam!$C$3/EchelleFPAparam!$E$3</f>
        <v>9.88095238095238E-4</v>
      </c>
    </row>
    <row r="705" spans="1:35" x14ac:dyDescent="0.2">
      <c r="A705" s="130"/>
      <c r="B705" s="10">
        <f>B704+(D704-1)*2048-3072+(D704-2)*EchelleFPAparam!$B$3/EchelleFPAparam!$C$3</f>
        <v>-1248.6197999999999</v>
      </c>
    </row>
    <row r="706" spans="1:35" x14ac:dyDescent="0.2">
      <c r="A706" s="130"/>
      <c r="B706" s="10">
        <f>B705*EchelleFPAparam!$C$3*COS(EchelleFPAparam!$AC$3)*$B$6</f>
        <v>-22.693419090748225</v>
      </c>
    </row>
    <row r="707" spans="1:35" x14ac:dyDescent="0.2">
      <c r="A707" s="130"/>
      <c r="B707" s="10">
        <f>ATAN(B706/EchelleFPAparam!$E$3)</f>
        <v>-1.5007748214248755E-2</v>
      </c>
      <c r="C707" s="29">
        <f>EchelleFPAparam!$M$3+$B707</f>
        <v>-7.0980458152582082E-2</v>
      </c>
      <c r="F707" s="10">
        <f>ASIN($E704*$A704/(COS(F704)*2*EchelleFPAparam!$S$3*COS(-$C707/2)))-$C707/2</f>
        <v>1.1038095973494271</v>
      </c>
      <c r="G707" s="29">
        <f>$F707*180/EchelleFPAparam!$O$3</f>
        <v>63.243630379869707</v>
      </c>
      <c r="H707" s="10">
        <v>750</v>
      </c>
      <c r="I707" s="10" t="s">
        <v>367</v>
      </c>
      <c r="J707" s="10">
        <f>A704</f>
        <v>3067.1918599999999</v>
      </c>
      <c r="K707" s="10">
        <f>B704+(D704-1)*2198</f>
        <v>1968.3802000000001</v>
      </c>
      <c r="L707" s="30">
        <f>C704</f>
        <v>1619</v>
      </c>
      <c r="M707" s="10">
        <f>E704</f>
        <v>18</v>
      </c>
      <c r="N707" s="29">
        <f>G707</f>
        <v>63.243630379869707</v>
      </c>
      <c r="O707" s="10">
        <f>H707</f>
        <v>750</v>
      </c>
    </row>
    <row r="708" spans="1:35" x14ac:dyDescent="0.2">
      <c r="A708" s="130">
        <v>2924.4687199999998</v>
      </c>
      <c r="B708" s="10">
        <v>1636.4852000000001</v>
      </c>
      <c r="C708" s="10">
        <v>1855</v>
      </c>
      <c r="D708" s="28">
        <v>2</v>
      </c>
      <c r="E708" s="10">
        <v>19</v>
      </c>
      <c r="F708" s="10">
        <f>(C708-$AE$16)*EchelleFPAparam!$C$3/EchelleFPAparam!$E$3</f>
        <v>3.7976190476190475E-3</v>
      </c>
    </row>
    <row r="709" spans="1:35" x14ac:dyDescent="0.2">
      <c r="A709" s="130"/>
      <c r="B709" s="10">
        <f>B708+(D708-1)*2048-3072+(D708-2)*EchelleFPAparam!$B$3/EchelleFPAparam!$C$3</f>
        <v>612.48520000000008</v>
      </c>
    </row>
    <row r="710" spans="1:35" x14ac:dyDescent="0.2">
      <c r="A710" s="130"/>
      <c r="B710" s="10">
        <f>B709*EchelleFPAparam!$C$3*COS(EchelleFPAparam!$AC$3)*$B$6</f>
        <v>11.131797950409524</v>
      </c>
    </row>
    <row r="711" spans="1:35" x14ac:dyDescent="0.2">
      <c r="A711" s="130"/>
      <c r="B711" s="10">
        <f>ATAN(B710/EchelleFPAparam!$E$3)</f>
        <v>7.3621672153513602E-3</v>
      </c>
      <c r="C711" s="29">
        <f>EchelleFPAparam!$M$3+$B711</f>
        <v>-4.8610542722981973E-2</v>
      </c>
      <c r="F711" s="10">
        <f>ASIN($E708*$A708/(COS(F708)*2*EchelleFPAparam!$S$3*COS(-$C711/2)))-$C711/2</f>
        <v>1.1038554733041048</v>
      </c>
      <c r="G711" s="29">
        <f>$F711*180/EchelleFPAparam!$O$3</f>
        <v>63.246258878415041</v>
      </c>
      <c r="H711" s="10">
        <v>750</v>
      </c>
      <c r="I711" s="10" t="s">
        <v>367</v>
      </c>
      <c r="J711" s="10">
        <f>A708</f>
        <v>2924.4687199999998</v>
      </c>
      <c r="K711" s="10">
        <f>B708+(D708-1)*2198</f>
        <v>3834.4852000000001</v>
      </c>
      <c r="L711" s="30">
        <f>C708</f>
        <v>1855</v>
      </c>
      <c r="M711" s="10">
        <f>E708</f>
        <v>19</v>
      </c>
      <c r="N711" s="29">
        <f>G711</f>
        <v>63.246258878415041</v>
      </c>
      <c r="O711" s="10">
        <f>H711</f>
        <v>750</v>
      </c>
    </row>
    <row r="712" spans="1:35" x14ac:dyDescent="0.2">
      <c r="A712" s="130">
        <v>3098.7631299999998</v>
      </c>
      <c r="B712" s="10">
        <v>595.38279999999997</v>
      </c>
      <c r="C712" s="10">
        <v>1650</v>
      </c>
      <c r="D712" s="28">
        <v>3</v>
      </c>
      <c r="E712" s="10">
        <v>18</v>
      </c>
      <c r="F712" s="10">
        <f>(C712-$AE$16)*EchelleFPAparam!$C$3/EchelleFPAparam!$E$3</f>
        <v>1.3571428571428571E-3</v>
      </c>
    </row>
    <row r="713" spans="1:35" x14ac:dyDescent="0.2">
      <c r="A713" s="130"/>
      <c r="B713" s="10">
        <f>B712+(D712-1)*2048-3072+(D712-2)*EchelleFPAparam!$B$3/EchelleFPAparam!$C$3</f>
        <v>1764.3828000000003</v>
      </c>
    </row>
    <row r="714" spans="1:35" x14ac:dyDescent="0.2">
      <c r="A714" s="130"/>
      <c r="B714" s="10">
        <f>B713*EchelleFPAparam!$C$3*COS(EchelleFPAparam!$AC$3)*$B$6</f>
        <v>32.067310094640355</v>
      </c>
    </row>
    <row r="715" spans="1:35" x14ac:dyDescent="0.2">
      <c r="A715" s="130"/>
      <c r="B715" s="10">
        <f>ATAN(B714/EchelleFPAparam!$E$3)</f>
        <v>2.1205359398575041E-2</v>
      </c>
      <c r="C715" s="29">
        <f>EchelleFPAparam!$M$3+$B715</f>
        <v>-3.4767350539758289E-2</v>
      </c>
      <c r="F715" s="10">
        <f>ASIN($E712*$A712/(COS(F712)*2*EchelleFPAparam!$S$3*COS(-$C715/2)))-$C715/2</f>
        <v>1.1038557634810844</v>
      </c>
      <c r="G715" s="29">
        <f>$F715*180/EchelleFPAparam!$O$3</f>
        <v>63.246275504331038</v>
      </c>
      <c r="H715" s="10">
        <v>750</v>
      </c>
      <c r="I715" s="10" t="s">
        <v>367</v>
      </c>
      <c r="J715" s="10">
        <f>A712</f>
        <v>3098.7631299999998</v>
      </c>
      <c r="K715" s="10">
        <f>B712+(D712-1)*2198</f>
        <v>4991.3828000000003</v>
      </c>
      <c r="L715" s="30">
        <f>C712</f>
        <v>1650</v>
      </c>
      <c r="M715" s="10">
        <f>E712</f>
        <v>18</v>
      </c>
      <c r="N715" s="29">
        <f>G715</f>
        <v>63.246275504331038</v>
      </c>
      <c r="O715" s="10">
        <f>H715</f>
        <v>750</v>
      </c>
    </row>
    <row r="716" spans="1:35" x14ac:dyDescent="0.2">
      <c r="A716" s="134">
        <v>3774.21279</v>
      </c>
      <c r="B716" s="132">
        <v>571</v>
      </c>
      <c r="C716" s="133">
        <v>1744</v>
      </c>
      <c r="D716" s="28">
        <v>2</v>
      </c>
      <c r="E716" s="10">
        <v>15</v>
      </c>
      <c r="F716" s="10">
        <f>(C716-$AE$16)*EchelleFPAparam!$C$3/EchelleFPAparam!$E$3</f>
        <v>2.476190476190476E-3</v>
      </c>
    </row>
    <row r="717" spans="1:35" x14ac:dyDescent="0.2">
      <c r="A717" s="131"/>
      <c r="B717" s="10">
        <f>B716+(D716-1)*2048-3072+(D716-2)*EchelleFPAparam!$B$3/EchelleFPAparam!$C$3</f>
        <v>-453</v>
      </c>
    </row>
    <row r="718" spans="1:35" x14ac:dyDescent="0.2">
      <c r="A718" s="131"/>
      <c r="B718" s="10">
        <f>B717*EchelleFPAparam!$C$3*COS(EchelleFPAparam!$AC$3)*$B$6</f>
        <v>-8.233185832956476</v>
      </c>
    </row>
    <row r="719" spans="1:35" x14ac:dyDescent="0.2">
      <c r="A719" s="131"/>
      <c r="B719" s="10">
        <f>ATAN(B718/EchelleFPAparam!$E$3)</f>
        <v>-5.4451749085108131E-3</v>
      </c>
      <c r="C719" s="29">
        <f>EchelleFPAparam!$M$3+$B719</f>
        <v>-6.1417884846844142E-2</v>
      </c>
      <c r="F719" s="10">
        <f>ASIN($E716*$A716/(COS(F716)*2*EchelleFPAparam!$S$3*COS(-$C719/2)))-$C719/2</f>
        <v>1.1471297410473751</v>
      </c>
      <c r="G719" s="29">
        <f>$F719*180/EchelleFPAparam!$O$3</f>
        <v>65.725691744995302</v>
      </c>
      <c r="H719" s="10">
        <v>489.1</v>
      </c>
      <c r="I719" s="10" t="s">
        <v>376</v>
      </c>
      <c r="J719" s="10">
        <f>A716</f>
        <v>3774.21279</v>
      </c>
      <c r="K719" s="10">
        <f>B716+(D716-1)*2198</f>
        <v>2769</v>
      </c>
      <c r="L719" s="30">
        <f>C716</f>
        <v>1744</v>
      </c>
      <c r="M719" s="10">
        <f>E716</f>
        <v>15</v>
      </c>
      <c r="N719" s="29">
        <f>G719</f>
        <v>65.725691744995302</v>
      </c>
      <c r="O719" s="10">
        <f>H719</f>
        <v>489.1</v>
      </c>
    </row>
    <row r="720" spans="1:35" x14ac:dyDescent="0.2">
      <c r="A720" s="134">
        <v>4039.3</v>
      </c>
      <c r="B720" s="132">
        <v>211</v>
      </c>
      <c r="C720" s="132">
        <v>1492</v>
      </c>
      <c r="D720" s="28">
        <v>2</v>
      </c>
      <c r="E720" s="10">
        <v>14</v>
      </c>
      <c r="F720" s="10">
        <f>(C720-$AE$16)*EchelleFPAparam!$C$3/EchelleFPAparam!$E$3</f>
        <v>-5.2380952380952372E-4</v>
      </c>
      <c r="AG720" s="29">
        <f>N719</f>
        <v>65.725691744995302</v>
      </c>
      <c r="AH720" s="29">
        <f>O719</f>
        <v>489.1</v>
      </c>
      <c r="AI720" s="10">
        <f t="shared" ref="AI720:AI722" si="5">AG720+AH720*0.009525</f>
        <v>70.384369244995298</v>
      </c>
    </row>
    <row r="721" spans="1:35" x14ac:dyDescent="0.2">
      <c r="A721" s="131"/>
      <c r="B721" s="10">
        <f>B720+(D720-1)*2048-3072+(D720-2)*EchelleFPAparam!$B$3/EchelleFPAparam!$C$3</f>
        <v>-813</v>
      </c>
      <c r="AG721" s="29">
        <f>N723</f>
        <v>65.72712599954933</v>
      </c>
      <c r="AH721" s="29">
        <f>O723</f>
        <v>489.1</v>
      </c>
      <c r="AI721" s="10">
        <f t="shared" si="5"/>
        <v>70.385803499549326</v>
      </c>
    </row>
    <row r="722" spans="1:35" x14ac:dyDescent="0.2">
      <c r="A722" s="131"/>
      <c r="B722" s="10">
        <f>B721*EchelleFPAparam!$C$3*COS(EchelleFPAparam!$AC$3)*$B$6</f>
        <v>-14.776114971729834</v>
      </c>
      <c r="AG722" s="29">
        <f>N727</f>
        <v>65.728276190350684</v>
      </c>
      <c r="AH722" s="29">
        <f>O727</f>
        <v>489.1</v>
      </c>
      <c r="AI722" s="10">
        <f t="shared" si="5"/>
        <v>70.38695369035068</v>
      </c>
    </row>
    <row r="723" spans="1:35" x14ac:dyDescent="0.2">
      <c r="A723" s="131"/>
      <c r="B723" s="10">
        <f>ATAN(B722/EchelleFPAparam!$E$3)</f>
        <v>-9.7722517268464936E-3</v>
      </c>
      <c r="C723" s="29">
        <f>EchelleFPAparam!$M$3+$B723</f>
        <v>-6.5744961665179819E-2</v>
      </c>
      <c r="F723" s="10">
        <f>ASIN($E720*$A720/(COS(F720)*2*EchelleFPAparam!$S$3*COS(-$C723/2)))-$C723/2</f>
        <v>1.1471547735120242</v>
      </c>
      <c r="G723" s="29">
        <f>$F723*180/EchelleFPAparam!$O$3</f>
        <v>65.72712599954933</v>
      </c>
      <c r="H723" s="10">
        <v>489.1</v>
      </c>
      <c r="I723" s="10" t="s">
        <v>376</v>
      </c>
      <c r="J723" s="10">
        <f>A720</f>
        <v>4039.3</v>
      </c>
      <c r="K723" s="10">
        <f>B720+(D720-1)*2198</f>
        <v>2409</v>
      </c>
      <c r="L723" s="30">
        <f>C720</f>
        <v>1492</v>
      </c>
      <c r="M723" s="10">
        <f>E720</f>
        <v>14</v>
      </c>
      <c r="N723" s="29">
        <f>G723</f>
        <v>65.72712599954933</v>
      </c>
      <c r="O723" s="10">
        <f>H723</f>
        <v>489.1</v>
      </c>
    </row>
    <row r="724" spans="1:35" x14ac:dyDescent="0.2">
      <c r="A724" s="134">
        <v>4069.6248599999999</v>
      </c>
      <c r="B724" s="132">
        <v>467</v>
      </c>
      <c r="C724" s="132">
        <v>1524</v>
      </c>
      <c r="D724" s="28">
        <v>3</v>
      </c>
      <c r="E724" s="10">
        <v>14</v>
      </c>
      <c r="F724" s="10">
        <f>(C724-$AE$16)*EchelleFPAparam!$C$3/EchelleFPAparam!$E$3</f>
        <v>-1.4285714285714284E-4</v>
      </c>
      <c r="AI724" s="10">
        <f>GEOMEAN(AI720:AI722)</f>
        <v>70.38570880369187</v>
      </c>
    </row>
    <row r="725" spans="1:35" x14ac:dyDescent="0.2">
      <c r="A725" s="131"/>
      <c r="B725" s="10">
        <f>B724+(D724-1)*2048-3072+(D724-2)*EchelleFPAparam!$B$3/EchelleFPAparam!$C$3</f>
        <v>1636</v>
      </c>
    </row>
    <row r="726" spans="1:35" x14ac:dyDescent="0.2">
      <c r="A726" s="131"/>
      <c r="B726" s="10">
        <f>B725*EchelleFPAparam!$C$3*COS(EchelleFPAparam!$AC$3)*$B$6</f>
        <v>29.733977975092262</v>
      </c>
    </row>
    <row r="727" spans="1:35" x14ac:dyDescent="0.2">
      <c r="A727" s="131"/>
      <c r="B727" s="10">
        <f>ATAN(B726/EchelleFPAparam!$E$3)</f>
        <v>1.9662794910658449E-2</v>
      </c>
      <c r="C727" s="29">
        <f>EchelleFPAparam!$M$3+$B727</f>
        <v>-3.6309915027674881E-2</v>
      </c>
      <c r="F727" s="10">
        <f>ASIN($E724*$A724/(COS(F724)*2*EchelleFPAparam!$S$3*COS(-$C727/2)))-$C727/2</f>
        <v>1.1471748481288306</v>
      </c>
      <c r="G727" s="29">
        <f>$F727*180/EchelleFPAparam!$O$3</f>
        <v>65.728276190350684</v>
      </c>
      <c r="H727" s="10">
        <v>489.1</v>
      </c>
      <c r="I727" s="10" t="s">
        <v>376</v>
      </c>
      <c r="J727" s="10">
        <f>A724</f>
        <v>4069.6248599999999</v>
      </c>
      <c r="K727" s="10">
        <f>B724+(D724-1)*2198</f>
        <v>4863</v>
      </c>
      <c r="L727" s="30">
        <f>C724</f>
        <v>1524</v>
      </c>
      <c r="M727" s="10">
        <f>E724</f>
        <v>14</v>
      </c>
      <c r="N727" s="29">
        <f>G727</f>
        <v>65.728276190350684</v>
      </c>
      <c r="O727" s="10">
        <f>H727</f>
        <v>489.1</v>
      </c>
    </row>
    <row r="728" spans="1:35" x14ac:dyDescent="0.2">
      <c r="A728" s="132"/>
      <c r="B728" s="132"/>
      <c r="C728" s="132"/>
    </row>
    <row r="731" spans="1:35" x14ac:dyDescent="0.2">
      <c r="C731" s="29"/>
      <c r="K731" s="10"/>
      <c r="L731" s="30"/>
      <c r="N731" s="29"/>
    </row>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CoverPage (FilledByPDM)</vt:lpstr>
      <vt:lpstr>Table notes</vt:lpstr>
      <vt:lpstr>crmcfgWLEN.txt</vt:lpstr>
      <vt:lpstr>EchelleFPAparam</vt:lpstr>
      <vt:lpstr>Standard Settings</vt:lpstr>
      <vt:lpstr>crifors fudge</vt:lpstr>
      <vt:lpstr>encVangle</vt:lpstr>
      <vt:lpstr>CP_ApprovedBy</vt:lpstr>
      <vt:lpstr>CP_DocClassification</vt:lpstr>
      <vt:lpstr>CP_DocName</vt:lpstr>
      <vt:lpstr>CP_DocNumber</vt:lpstr>
      <vt:lpstr>CP_DocType</vt:lpstr>
      <vt:lpstr>CP_DocVersion</vt:lpstr>
      <vt:lpstr>CP_Job</vt:lpstr>
      <vt:lpstr>CP_PreparedBy</vt:lpstr>
      <vt:lpstr>CP_Programme</vt:lpstr>
      <vt:lpstr>CP_ReleasedOn</vt:lpstr>
      <vt:lpstr>CP_ValidatedBy</vt:lpstr>
      <vt:lpstr>DocName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2019-06-14T22:20:20Z</dcterms:modified>
  <cp:category/>
  <dc:identifier/>
  <cp:contentStatus/>
  <dc:language>en-US</dc:language>
  <cp:version/>
</cp:coreProperties>
</file>