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8795" windowHeight="12015"/>
  </bookViews>
  <sheets>
    <sheet name="Feuil1" sheetId="1" r:id="rId1"/>
    <sheet name="Feuil2" sheetId="2" r:id="rId2"/>
    <sheet name="Feuil3" sheetId="3" r:id="rId3"/>
  </sheets>
  <definedNames>
    <definedName name="avdl_abs">Feuil1!$I$3</definedName>
    <definedName name="avdl_art">Feuil1!$G$3</definedName>
    <definedName name="avdl_elt">Feuil1!$J$3</definedName>
    <definedName name="avdl_title">Feuil1!$H$3</definedName>
    <definedName name="b">Feuil1!$B$2</definedName>
    <definedName name="k">Feuil1!$A$2</definedName>
    <definedName name="Nabs">Feuil1!$E$3</definedName>
    <definedName name="Nart">Feuil1!$C$3</definedName>
    <definedName name="Nelt">Feuil1!$F$3</definedName>
    <definedName name="Ntitle">Feuil1!$D$3</definedName>
  </definedNames>
  <calcPr calcId="125725" concurrentCalc="0"/>
</workbook>
</file>

<file path=xl/calcChain.xml><?xml version="1.0" encoding="utf-8"?>
<calcChain xmlns="http://schemas.openxmlformats.org/spreadsheetml/2006/main">
  <c r="G50" i="1"/>
  <c r="G53"/>
  <c r="F50"/>
  <c r="F53"/>
  <c r="E50"/>
  <c r="E53"/>
  <c r="E33"/>
  <c r="E57"/>
  <c r="D50"/>
  <c r="D53"/>
  <c r="C50"/>
  <c r="C53"/>
  <c r="C33"/>
  <c r="C57"/>
  <c r="C49"/>
  <c r="C52"/>
  <c r="C56"/>
  <c r="G49"/>
  <c r="G52"/>
  <c r="F49"/>
  <c r="F52"/>
  <c r="E49"/>
  <c r="E52"/>
  <c r="E56"/>
  <c r="D49"/>
  <c r="D52"/>
  <c r="I3"/>
  <c r="R10"/>
  <c r="Q10"/>
  <c r="P8"/>
  <c r="P10"/>
  <c r="O8"/>
  <c r="O10"/>
  <c r="N8"/>
  <c r="N10"/>
  <c r="R5"/>
  <c r="R9"/>
  <c r="G19"/>
  <c r="Q5"/>
  <c r="Q9"/>
  <c r="P5"/>
  <c r="P9"/>
  <c r="E19"/>
  <c r="O5"/>
  <c r="O9"/>
  <c r="N5"/>
  <c r="G33"/>
  <c r="F33"/>
  <c r="D33"/>
  <c r="F3"/>
  <c r="J3"/>
  <c r="G10"/>
  <c r="F10"/>
  <c r="E10"/>
  <c r="D10"/>
  <c r="C10"/>
  <c r="S4"/>
  <c r="S6"/>
  <c r="S7"/>
  <c r="S3"/>
  <c r="G56"/>
  <c r="G57"/>
  <c r="F56"/>
  <c r="F57"/>
  <c r="D56"/>
  <c r="D57"/>
  <c r="F13"/>
  <c r="F17"/>
  <c r="F23"/>
  <c r="C16"/>
  <c r="E16"/>
  <c r="G16"/>
  <c r="D13"/>
  <c r="D17"/>
  <c r="D23"/>
  <c r="C24"/>
  <c r="E24"/>
  <c r="G24"/>
  <c r="C26"/>
  <c r="E26"/>
  <c r="G26"/>
  <c r="D27"/>
  <c r="F27"/>
  <c r="E23"/>
  <c r="G23"/>
  <c r="D24"/>
  <c r="F24"/>
  <c r="D26"/>
  <c r="F26"/>
  <c r="C27"/>
  <c r="E27"/>
  <c r="G27"/>
  <c r="C14"/>
  <c r="E14"/>
  <c r="G14"/>
  <c r="D15"/>
  <c r="F15"/>
  <c r="C18"/>
  <c r="E18"/>
  <c r="G18"/>
  <c r="S5"/>
  <c r="F25"/>
  <c r="E13"/>
  <c r="G13"/>
  <c r="D14"/>
  <c r="F14"/>
  <c r="C15"/>
  <c r="E15"/>
  <c r="G15"/>
  <c r="D16"/>
  <c r="F16"/>
  <c r="C17"/>
  <c r="E17"/>
  <c r="G17"/>
  <c r="D18"/>
  <c r="F18"/>
  <c r="N9"/>
  <c r="S8"/>
  <c r="F28"/>
  <c r="E32"/>
  <c r="C13"/>
  <c r="C23"/>
  <c r="C32"/>
  <c r="G32"/>
  <c r="D32"/>
  <c r="F32"/>
  <c r="C19"/>
  <c r="D20"/>
  <c r="F20"/>
  <c r="D19"/>
  <c r="F19"/>
  <c r="C20"/>
  <c r="E20"/>
  <c r="G20"/>
  <c r="S9"/>
  <c r="S10"/>
  <c r="D30"/>
  <c r="D43"/>
  <c r="H56"/>
  <c r="H57"/>
  <c r="F41"/>
  <c r="D28"/>
  <c r="G25"/>
  <c r="G38"/>
  <c r="C25"/>
  <c r="E28"/>
  <c r="E41"/>
  <c r="D25"/>
  <c r="E25"/>
  <c r="E38"/>
  <c r="G28"/>
  <c r="G41"/>
  <c r="C28"/>
  <c r="C41"/>
  <c r="D36"/>
  <c r="H13"/>
  <c r="H16"/>
  <c r="G40"/>
  <c r="H15"/>
  <c r="D41"/>
  <c r="E40"/>
  <c r="F39"/>
  <c r="C38"/>
  <c r="D37"/>
  <c r="E36"/>
  <c r="F40"/>
  <c r="G39"/>
  <c r="C39"/>
  <c r="D38"/>
  <c r="E37"/>
  <c r="F36"/>
  <c r="C40"/>
  <c r="D39"/>
  <c r="F37"/>
  <c r="G36"/>
  <c r="D40"/>
  <c r="E39"/>
  <c r="F38"/>
  <c r="G37"/>
  <c r="C37"/>
  <c r="H18"/>
  <c r="H17"/>
  <c r="H14"/>
  <c r="H20"/>
  <c r="H19"/>
  <c r="C29"/>
  <c r="C42"/>
  <c r="C36"/>
  <c r="E30"/>
  <c r="E43"/>
  <c r="F30"/>
  <c r="F43"/>
  <c r="F29"/>
  <c r="F42"/>
  <c r="G29"/>
  <c r="G42"/>
  <c r="E29"/>
  <c r="E42"/>
  <c r="G30"/>
  <c r="G43"/>
  <c r="C30"/>
  <c r="C43"/>
  <c r="D29"/>
  <c r="D42"/>
  <c r="H36"/>
  <c r="H41"/>
  <c r="H40"/>
  <c r="H43"/>
  <c r="H42"/>
  <c r="H37"/>
  <c r="H39"/>
  <c r="H46"/>
  <c r="H38"/>
  <c r="H45"/>
</calcChain>
</file>

<file path=xl/sharedStrings.xml><?xml version="1.0" encoding="utf-8"?>
<sst xmlns="http://schemas.openxmlformats.org/spreadsheetml/2006/main" count="102" uniqueCount="37">
  <si>
    <t>d1</t>
  </si>
  <si>
    <t>a</t>
  </si>
  <si>
    <t>b</t>
  </si>
  <si>
    <t>c</t>
  </si>
  <si>
    <t>d</t>
  </si>
  <si>
    <t>e</t>
  </si>
  <si>
    <t>d2</t>
  </si>
  <si>
    <t>k1</t>
  </si>
  <si>
    <t>dl</t>
  </si>
  <si>
    <t>avdl</t>
  </si>
  <si>
    <t>N</t>
  </si>
  <si>
    <t>title</t>
  </si>
  <si>
    <t>abs</t>
  </si>
  <si>
    <t>article</t>
  </si>
  <si>
    <t>ltn</t>
  </si>
  <si>
    <t>dfs</t>
  </si>
  <si>
    <t>tfs</t>
  </si>
  <si>
    <t>q</t>
  </si>
  <si>
    <t>score(d, q)</t>
  </si>
  <si>
    <t>élément</t>
  </si>
  <si>
    <t>art</t>
  </si>
  <si>
    <t>élt</t>
  </si>
  <si>
    <t>BM25 : TF</t>
  </si>
  <si>
    <t>BM25 : IDF</t>
  </si>
  <si>
    <t>BM25 : TF*IDF</t>
  </si>
  <si>
    <t>α title</t>
  </si>
  <si>
    <t>α abs</t>
  </si>
  <si>
    <t>Q5</t>
  </si>
  <si>
    <t>Q6</t>
  </si>
  <si>
    <t>BM25F : TF</t>
  </si>
  <si>
    <t>BM25F : tf</t>
  </si>
  <si>
    <t>min = max(df title,df abs)</t>
  </si>
  <si>
    <t>max = sum (df title, df abs)</t>
  </si>
  <si>
    <t>Q3</t>
  </si>
  <si>
    <t>Q1</t>
  </si>
  <si>
    <t>Q4</t>
  </si>
  <si>
    <t>Q2</t>
  </si>
</sst>
</file>

<file path=xl/styles.xml><?xml version="1.0" encoding="utf-8"?>
<styleSheet xmlns="http://schemas.openxmlformats.org/spreadsheetml/2006/main">
  <numFmts count="1">
    <numFmt numFmtId="164" formatCode="0.0000"/>
  </numFmts>
  <fonts count="4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42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/>
    <xf numFmtId="0" fontId="1" fillId="0" borderId="28" xfId="0" applyFont="1" applyBorder="1"/>
    <xf numFmtId="0" fontId="2" fillId="0" borderId="1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" fillId="0" borderId="29" xfId="0" applyFont="1" applyBorder="1"/>
    <xf numFmtId="0" fontId="2" fillId="0" borderId="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39" xfId="0" applyFont="1" applyBorder="1"/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" fillId="0" borderId="30" xfId="0" applyFont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" fillId="0" borderId="18" xfId="0" applyFont="1" applyBorder="1"/>
    <xf numFmtId="0" fontId="2" fillId="0" borderId="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0" fontId="1" fillId="0" borderId="20" xfId="0" applyFont="1" applyBorder="1"/>
    <xf numFmtId="0" fontId="2" fillId="0" borderId="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1" fillId="0" borderId="17" xfId="0" applyFont="1" applyBorder="1"/>
    <xf numFmtId="0" fontId="2" fillId="0" borderId="34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4" fontId="2" fillId="0" borderId="49" xfId="0" applyNumberFormat="1" applyFont="1" applyBorder="1" applyAlignment="1">
      <alignment horizontal="center" vertical="center"/>
    </xf>
    <xf numFmtId="0" fontId="1" fillId="0" borderId="19" xfId="0" applyFont="1" applyBorder="1"/>
    <xf numFmtId="164" fontId="2" fillId="0" borderId="20" xfId="0" applyNumberFormat="1" applyFont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1" fillId="0" borderId="42" xfId="0" applyFont="1" applyBorder="1"/>
    <xf numFmtId="0" fontId="2" fillId="0" borderId="4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1" xfId="0" applyFont="1" applyBorder="1"/>
    <xf numFmtId="0" fontId="1" fillId="0" borderId="50" xfId="0" applyFont="1" applyBorder="1"/>
    <xf numFmtId="0" fontId="1" fillId="0" borderId="0" xfId="0" applyFont="1" applyAlignment="1">
      <alignment horizontal="right"/>
    </xf>
    <xf numFmtId="0" fontId="2" fillId="2" borderId="2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164" fontId="2" fillId="0" borderId="36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/>
    </xf>
    <xf numFmtId="164" fontId="2" fillId="0" borderId="28" xfId="0" applyNumberFormat="1" applyFont="1" applyFill="1" applyBorder="1" applyAlignment="1">
      <alignment horizontal="center" vertical="center"/>
    </xf>
    <xf numFmtId="164" fontId="2" fillId="0" borderId="29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2" fillId="3" borderId="30" xfId="0" applyNumberFormat="1" applyFont="1" applyFill="1" applyBorder="1" applyAlignment="1">
      <alignment horizontal="center" vertical="center"/>
    </xf>
    <xf numFmtId="164" fontId="2" fillId="3" borderId="38" xfId="0" applyNumberFormat="1" applyFont="1" applyFill="1" applyBorder="1" applyAlignment="1">
      <alignment horizontal="center"/>
    </xf>
    <xf numFmtId="164" fontId="2" fillId="3" borderId="29" xfId="0" applyNumberFormat="1" applyFont="1" applyFill="1" applyBorder="1" applyAlignment="1">
      <alignment horizontal="center" vertical="center"/>
    </xf>
    <xf numFmtId="164" fontId="2" fillId="3" borderId="28" xfId="0" applyNumberFormat="1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2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4" borderId="0" xfId="0" applyNumberFormat="1" applyFont="1" applyFill="1" applyBorder="1" applyAlignment="1">
      <alignment horizontal="center" vertical="center"/>
    </xf>
    <xf numFmtId="164" fontId="1" fillId="4" borderId="0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6"/>
  <sheetViews>
    <sheetView tabSelected="1" workbookViewId="0">
      <selection activeCell="C13" sqref="C13"/>
    </sheetView>
  </sheetViews>
  <sheetFormatPr baseColWidth="10" defaultRowHeight="12.75"/>
  <cols>
    <col min="1" max="1" width="6" style="2" customWidth="1"/>
    <col min="2" max="2" width="7.5703125" style="2" customWidth="1"/>
    <col min="3" max="4" width="5.7109375" style="3" customWidth="1"/>
    <col min="5" max="5" width="6" style="3" customWidth="1"/>
    <col min="6" max="6" width="5.85546875" style="3" customWidth="1"/>
    <col min="7" max="7" width="6.28515625" style="3" customWidth="1"/>
    <col min="8" max="8" width="8.85546875" style="3" customWidth="1"/>
    <col min="9" max="9" width="5.7109375" style="3" customWidth="1"/>
    <col min="10" max="10" width="5.85546875" style="2" customWidth="1"/>
    <col min="11" max="11" width="1.85546875" style="2" customWidth="1"/>
    <col min="12" max="12" width="3.28515625" style="2" customWidth="1"/>
    <col min="13" max="13" width="4.7109375" style="2" customWidth="1"/>
    <col min="14" max="19" width="3.42578125" style="2" customWidth="1"/>
    <col min="20" max="16384" width="11.42578125" style="2"/>
  </cols>
  <sheetData>
    <row r="1" spans="1:19" ht="13.5" thickBot="1">
      <c r="A1" s="1" t="s">
        <v>7</v>
      </c>
      <c r="B1" s="1" t="s">
        <v>2</v>
      </c>
      <c r="C1" s="119" t="s">
        <v>10</v>
      </c>
      <c r="D1" s="119"/>
      <c r="E1" s="119"/>
      <c r="F1" s="119"/>
      <c r="G1" s="119" t="s">
        <v>9</v>
      </c>
      <c r="H1" s="119"/>
      <c r="I1" s="119"/>
      <c r="J1" s="119"/>
      <c r="L1" s="3"/>
      <c r="N1" s="4" t="s">
        <v>1</v>
      </c>
      <c r="O1" s="5" t="s">
        <v>2</v>
      </c>
      <c r="P1" s="5" t="s">
        <v>3</v>
      </c>
      <c r="Q1" s="5" t="s">
        <v>4</v>
      </c>
      <c r="R1" s="6" t="s">
        <v>5</v>
      </c>
    </row>
    <row r="2" spans="1:19" ht="13.5" thickBot="1">
      <c r="A2" s="7">
        <v>1</v>
      </c>
      <c r="B2" s="7">
        <v>0.5</v>
      </c>
      <c r="C2" s="1" t="s">
        <v>20</v>
      </c>
      <c r="D2" s="1" t="s">
        <v>11</v>
      </c>
      <c r="E2" s="1" t="s">
        <v>12</v>
      </c>
      <c r="F2" s="1" t="s">
        <v>21</v>
      </c>
      <c r="G2" s="1" t="s">
        <v>20</v>
      </c>
      <c r="H2" s="1" t="s">
        <v>11</v>
      </c>
      <c r="I2" s="1" t="s">
        <v>12</v>
      </c>
      <c r="J2" s="1" t="s">
        <v>21</v>
      </c>
      <c r="N2" s="107" t="s">
        <v>16</v>
      </c>
      <c r="O2" s="108"/>
      <c r="P2" s="108"/>
      <c r="Q2" s="108"/>
      <c r="R2" s="109"/>
      <c r="S2" s="8" t="s">
        <v>8</v>
      </c>
    </row>
    <row r="3" spans="1:19" ht="13.5" thickBot="1">
      <c r="A3" s="9" t="s">
        <v>25</v>
      </c>
      <c r="B3" s="10">
        <v>2</v>
      </c>
      <c r="C3" s="72">
        <v>1000</v>
      </c>
      <c r="D3" s="73">
        <v>1000</v>
      </c>
      <c r="E3" s="73">
        <v>800</v>
      </c>
      <c r="F3" s="7">
        <f>SUM(C3:E3)</f>
        <v>2800</v>
      </c>
      <c r="G3" s="73">
        <v>20</v>
      </c>
      <c r="H3" s="73">
        <v>3</v>
      </c>
      <c r="I3" s="7">
        <f>(avdl_art*Nart-avdl_title*Ntitle)/Nabs</f>
        <v>21.25</v>
      </c>
      <c r="J3" s="7">
        <f>(avdl_art*Nart+avdl_title*Ntitle+avdl_abs*Nabs)/Nelt</f>
        <v>14.285714285714286</v>
      </c>
      <c r="L3" s="110" t="s">
        <v>0</v>
      </c>
      <c r="M3" s="11" t="s">
        <v>11</v>
      </c>
      <c r="N3" s="83"/>
      <c r="O3" s="84"/>
      <c r="P3" s="84">
        <v>1</v>
      </c>
      <c r="Q3" s="84">
        <v>3</v>
      </c>
      <c r="R3" s="85">
        <v>4</v>
      </c>
      <c r="S3" s="13">
        <f t="shared" ref="S3:S8" si="0">SUM(N3:R3)</f>
        <v>8</v>
      </c>
    </row>
    <row r="4" spans="1:19" ht="13.5" thickBot="1">
      <c r="A4" s="9" t="s">
        <v>26</v>
      </c>
      <c r="B4" s="10">
        <v>1</v>
      </c>
      <c r="L4" s="111"/>
      <c r="M4" s="14" t="s">
        <v>12</v>
      </c>
      <c r="N4" s="86">
        <v>1</v>
      </c>
      <c r="O4" s="87"/>
      <c r="P4" s="87"/>
      <c r="Q4" s="87">
        <v>1</v>
      </c>
      <c r="R4" s="88">
        <v>1</v>
      </c>
      <c r="S4" s="16">
        <f t="shared" si="0"/>
        <v>3</v>
      </c>
    </row>
    <row r="5" spans="1:19" ht="13.5" thickBot="1">
      <c r="C5" s="4" t="s">
        <v>1</v>
      </c>
      <c r="D5" s="5" t="s">
        <v>2</v>
      </c>
      <c r="E5" s="5" t="s">
        <v>3</v>
      </c>
      <c r="F5" s="5" t="s">
        <v>4</v>
      </c>
      <c r="G5" s="6" t="s">
        <v>5</v>
      </c>
      <c r="L5" s="112"/>
      <c r="M5" s="14" t="s">
        <v>13</v>
      </c>
      <c r="N5" s="89">
        <f>SUM(N3:N4)</f>
        <v>1</v>
      </c>
      <c r="O5" s="90">
        <f t="shared" ref="O5:R5" si="1">SUM(O3:O4)</f>
        <v>0</v>
      </c>
      <c r="P5" s="90">
        <f t="shared" si="1"/>
        <v>1</v>
      </c>
      <c r="Q5" s="90">
        <f t="shared" si="1"/>
        <v>4</v>
      </c>
      <c r="R5" s="91">
        <f t="shared" si="1"/>
        <v>5</v>
      </c>
      <c r="S5" s="19">
        <f t="shared" si="0"/>
        <v>11</v>
      </c>
    </row>
    <row r="6" spans="1:19" ht="13.5" thickBot="1">
      <c r="C6" s="113" t="s">
        <v>15</v>
      </c>
      <c r="D6" s="114"/>
      <c r="E6" s="114"/>
      <c r="F6" s="114"/>
      <c r="G6" s="115"/>
      <c r="L6" s="110" t="s">
        <v>6</v>
      </c>
      <c r="M6" s="11" t="s">
        <v>11</v>
      </c>
      <c r="N6" s="83">
        <v>1</v>
      </c>
      <c r="O6" s="84">
        <v>2</v>
      </c>
      <c r="P6" s="84"/>
      <c r="Q6" s="84"/>
      <c r="R6" s="85"/>
      <c r="S6" s="20">
        <f t="shared" si="0"/>
        <v>3</v>
      </c>
    </row>
    <row r="7" spans="1:19">
      <c r="B7" s="11" t="s">
        <v>11</v>
      </c>
      <c r="C7" s="74">
        <v>5</v>
      </c>
      <c r="D7" s="75">
        <v>10</v>
      </c>
      <c r="E7" s="75">
        <v>5</v>
      </c>
      <c r="F7" s="75">
        <v>10</v>
      </c>
      <c r="G7" s="76">
        <v>100</v>
      </c>
      <c r="L7" s="111"/>
      <c r="M7" s="14" t="s">
        <v>12</v>
      </c>
      <c r="N7" s="92"/>
      <c r="O7" s="93">
        <v>2</v>
      </c>
      <c r="P7" s="93">
        <v>1</v>
      </c>
      <c r="Q7" s="93"/>
      <c r="R7" s="94"/>
      <c r="S7" s="16">
        <f t="shared" si="0"/>
        <v>3</v>
      </c>
    </row>
    <row r="8" spans="1:19" ht="13.5" thickBot="1">
      <c r="A8" s="24"/>
      <c r="B8" s="14" t="s">
        <v>12</v>
      </c>
      <c r="C8" s="77">
        <v>8</v>
      </c>
      <c r="D8" s="78">
        <v>20</v>
      </c>
      <c r="E8" s="78">
        <v>10</v>
      </c>
      <c r="F8" s="78">
        <v>20</v>
      </c>
      <c r="G8" s="79">
        <v>180</v>
      </c>
      <c r="L8" s="112"/>
      <c r="M8" s="25" t="s">
        <v>13</v>
      </c>
      <c r="N8" s="89">
        <f>SUM(N6:N7)</f>
        <v>1</v>
      </c>
      <c r="O8" s="90">
        <f t="shared" ref="O8:P8" si="2">SUM(O6:O7)</f>
        <v>4</v>
      </c>
      <c r="P8" s="90">
        <f t="shared" si="2"/>
        <v>1</v>
      </c>
      <c r="Q8" s="90"/>
      <c r="R8" s="95"/>
      <c r="S8" s="27">
        <f t="shared" si="0"/>
        <v>6</v>
      </c>
    </row>
    <row r="9" spans="1:19" ht="13.5" thickBot="1">
      <c r="A9" s="24"/>
      <c r="B9" s="28" t="s">
        <v>13</v>
      </c>
      <c r="C9" s="80">
        <v>10</v>
      </c>
      <c r="D9" s="81">
        <v>25</v>
      </c>
      <c r="E9" s="81">
        <v>10</v>
      </c>
      <c r="F9" s="81">
        <v>24</v>
      </c>
      <c r="G9" s="82">
        <v>250</v>
      </c>
      <c r="H9" s="29" t="s">
        <v>31</v>
      </c>
      <c r="L9" s="30"/>
      <c r="M9" s="11" t="s">
        <v>0</v>
      </c>
      <c r="N9" s="31">
        <f>N5</f>
        <v>1</v>
      </c>
      <c r="O9" s="21">
        <f t="shared" ref="O9:R9" si="3">O5</f>
        <v>0</v>
      </c>
      <c r="P9" s="21">
        <f t="shared" si="3"/>
        <v>1</v>
      </c>
      <c r="Q9" s="21">
        <f t="shared" si="3"/>
        <v>4</v>
      </c>
      <c r="R9" s="32">
        <f t="shared" si="3"/>
        <v>5</v>
      </c>
      <c r="S9" s="33">
        <f>S3+S4</f>
        <v>11</v>
      </c>
    </row>
    <row r="10" spans="1:19" ht="13.5" thickBot="1">
      <c r="A10" s="24"/>
      <c r="B10" s="25" t="s">
        <v>19</v>
      </c>
      <c r="C10" s="34">
        <f>SUM(C7:C9)</f>
        <v>23</v>
      </c>
      <c r="D10" s="35">
        <f>SUM(D7:D9)</f>
        <v>55</v>
      </c>
      <c r="E10" s="35">
        <f>SUM(E7:E9)</f>
        <v>25</v>
      </c>
      <c r="F10" s="35">
        <f>SUM(F7:F9)</f>
        <v>54</v>
      </c>
      <c r="G10" s="36">
        <f>SUM(G7:G9)</f>
        <v>530</v>
      </c>
      <c r="H10" s="29" t="s">
        <v>32</v>
      </c>
      <c r="L10" s="37"/>
      <c r="M10" s="28" t="s">
        <v>6</v>
      </c>
      <c r="N10" s="38">
        <f>N8</f>
        <v>1</v>
      </c>
      <c r="O10" s="39">
        <f t="shared" ref="O10:R10" si="4">O8</f>
        <v>4</v>
      </c>
      <c r="P10" s="39">
        <f t="shared" si="4"/>
        <v>1</v>
      </c>
      <c r="Q10" s="39">
        <f t="shared" si="4"/>
        <v>0</v>
      </c>
      <c r="R10" s="40">
        <f t="shared" si="4"/>
        <v>0</v>
      </c>
      <c r="S10" s="41">
        <f>S6+S7</f>
        <v>6</v>
      </c>
    </row>
    <row r="11" spans="1:19" ht="13.5" thickBot="1">
      <c r="M11" s="28" t="s">
        <v>17</v>
      </c>
      <c r="N11" s="38">
        <v>1</v>
      </c>
      <c r="O11" s="39">
        <v>0</v>
      </c>
      <c r="P11" s="39">
        <v>0</v>
      </c>
      <c r="Q11" s="39">
        <v>0</v>
      </c>
      <c r="R11" s="40">
        <v>1</v>
      </c>
    </row>
    <row r="12" spans="1:19" ht="13.5" thickBot="1">
      <c r="C12" s="107" t="s">
        <v>14</v>
      </c>
      <c r="D12" s="108"/>
      <c r="E12" s="108"/>
      <c r="F12" s="108"/>
      <c r="G12" s="109"/>
      <c r="H12" s="1" t="s">
        <v>18</v>
      </c>
      <c r="S12" s="3"/>
    </row>
    <row r="13" spans="1:19">
      <c r="A13" s="110" t="s">
        <v>0</v>
      </c>
      <c r="B13" s="42" t="s">
        <v>11</v>
      </c>
      <c r="C13" s="43">
        <f t="shared" ref="C13:G18" si="5">LOG(1+N3)*Nelt/C$10</f>
        <v>0</v>
      </c>
      <c r="D13" s="12">
        <f t="shared" si="5"/>
        <v>0</v>
      </c>
      <c r="E13" s="12">
        <f t="shared" si="5"/>
        <v>33.715359514365893</v>
      </c>
      <c r="F13" s="12">
        <f t="shared" si="5"/>
        <v>31.217925476264718</v>
      </c>
      <c r="G13" s="44">
        <f t="shared" si="5"/>
        <v>3.6926717210204769</v>
      </c>
      <c r="H13" s="45">
        <f t="shared" ref="H13:H20" si="6">SUMPRODUCT(C13:G13,N$11:R$11)</f>
        <v>3.6926717210204769</v>
      </c>
      <c r="I13" s="120" t="s">
        <v>33</v>
      </c>
    </row>
    <row r="14" spans="1:19">
      <c r="A14" s="111"/>
      <c r="B14" s="46" t="s">
        <v>12</v>
      </c>
      <c r="C14" s="47">
        <f t="shared" si="5"/>
        <v>36.647129906919453</v>
      </c>
      <c r="D14" s="15">
        <f t="shared" si="5"/>
        <v>0</v>
      </c>
      <c r="E14" s="15">
        <f t="shared" si="5"/>
        <v>0</v>
      </c>
      <c r="F14" s="15">
        <f t="shared" si="5"/>
        <v>15.608962738132359</v>
      </c>
      <c r="G14" s="48">
        <f t="shared" si="5"/>
        <v>1.5903471469040518</v>
      </c>
      <c r="H14" s="49">
        <f t="shared" si="6"/>
        <v>38.237477053823504</v>
      </c>
      <c r="J14" s="3"/>
    </row>
    <row r="15" spans="1:19" ht="13.5" thickBot="1">
      <c r="A15" s="112"/>
      <c r="B15" s="46" t="s">
        <v>13</v>
      </c>
      <c r="C15" s="17">
        <f t="shared" si="5"/>
        <v>36.647129906919453</v>
      </c>
      <c r="D15" s="18">
        <f t="shared" si="5"/>
        <v>0</v>
      </c>
      <c r="E15" s="18">
        <f t="shared" si="5"/>
        <v>33.715359514365893</v>
      </c>
      <c r="F15" s="18">
        <f t="shared" si="5"/>
        <v>36.242889113719492</v>
      </c>
      <c r="G15" s="26">
        <f t="shared" si="5"/>
        <v>4.1109877378758535</v>
      </c>
      <c r="H15" s="103">
        <f t="shared" si="6"/>
        <v>40.758117644795306</v>
      </c>
      <c r="J15" s="3"/>
    </row>
    <row r="16" spans="1:19">
      <c r="A16" s="110" t="s">
        <v>6</v>
      </c>
      <c r="B16" s="53" t="s">
        <v>11</v>
      </c>
      <c r="C16" s="54">
        <f t="shared" si="5"/>
        <v>36.647129906919453</v>
      </c>
      <c r="D16" s="55">
        <f t="shared" si="5"/>
        <v>24.289809331182816</v>
      </c>
      <c r="E16" s="55">
        <f t="shared" si="5"/>
        <v>0</v>
      </c>
      <c r="F16" s="55">
        <f t="shared" si="5"/>
        <v>0</v>
      </c>
      <c r="G16" s="56">
        <f t="shared" si="5"/>
        <v>0</v>
      </c>
      <c r="H16" s="57">
        <f t="shared" si="6"/>
        <v>36.647129906919453</v>
      </c>
      <c r="J16" s="3"/>
    </row>
    <row r="17" spans="1:10">
      <c r="A17" s="111"/>
      <c r="B17" s="58" t="s">
        <v>12</v>
      </c>
      <c r="C17" s="47">
        <f t="shared" si="5"/>
        <v>0</v>
      </c>
      <c r="D17" s="15">
        <f t="shared" si="5"/>
        <v>24.289809331182816</v>
      </c>
      <c r="E17" s="15">
        <f t="shared" si="5"/>
        <v>33.715359514365893</v>
      </c>
      <c r="F17" s="15">
        <f t="shared" si="5"/>
        <v>0</v>
      </c>
      <c r="G17" s="48">
        <f t="shared" si="5"/>
        <v>0</v>
      </c>
      <c r="H17" s="59">
        <f t="shared" si="6"/>
        <v>0</v>
      </c>
      <c r="J17" s="3"/>
    </row>
    <row r="18" spans="1:10" ht="13.5" thickBot="1">
      <c r="A18" s="112"/>
      <c r="B18" s="58" t="s">
        <v>13</v>
      </c>
      <c r="C18" s="17">
        <f t="shared" si="5"/>
        <v>36.647129906919453</v>
      </c>
      <c r="D18" s="18">
        <f t="shared" si="5"/>
        <v>35.58392749347005</v>
      </c>
      <c r="E18" s="18">
        <f t="shared" si="5"/>
        <v>33.715359514365893</v>
      </c>
      <c r="F18" s="18">
        <f t="shared" si="5"/>
        <v>0</v>
      </c>
      <c r="G18" s="26">
        <f t="shared" si="5"/>
        <v>0</v>
      </c>
      <c r="H18" s="96">
        <f t="shared" si="6"/>
        <v>36.647129906919453</v>
      </c>
      <c r="J18" s="3"/>
    </row>
    <row r="19" spans="1:10">
      <c r="A19" s="30"/>
      <c r="B19" s="11" t="s">
        <v>0</v>
      </c>
      <c r="C19" s="60">
        <f t="shared" ref="C19:G20" si="7">LOG(1+N9)*Nart/C$9</f>
        <v>30.102999566398118</v>
      </c>
      <c r="D19" s="61">
        <f t="shared" si="7"/>
        <v>0</v>
      </c>
      <c r="E19" s="61">
        <f t="shared" si="7"/>
        <v>30.102999566398118</v>
      </c>
      <c r="F19" s="61">
        <f t="shared" si="7"/>
        <v>29.123750180667454</v>
      </c>
      <c r="G19" s="22">
        <f t="shared" si="7"/>
        <v>3.1126050015345745</v>
      </c>
      <c r="H19" s="104">
        <f t="shared" si="6"/>
        <v>33.215604567932694</v>
      </c>
      <c r="I19" s="120" t="s">
        <v>34</v>
      </c>
      <c r="J19" s="3"/>
    </row>
    <row r="20" spans="1:10" ht="13.5" thickBot="1">
      <c r="A20" s="37"/>
      <c r="B20" s="28" t="s">
        <v>6</v>
      </c>
      <c r="C20" s="38">
        <f t="shared" si="7"/>
        <v>30.102999566398118</v>
      </c>
      <c r="D20" s="39">
        <f t="shared" si="7"/>
        <v>27.958800173440753</v>
      </c>
      <c r="E20" s="39">
        <f t="shared" si="7"/>
        <v>30.102999566398118</v>
      </c>
      <c r="F20" s="39">
        <f t="shared" si="7"/>
        <v>0</v>
      </c>
      <c r="G20" s="40">
        <f t="shared" si="7"/>
        <v>0</v>
      </c>
      <c r="H20" s="97">
        <f t="shared" si="6"/>
        <v>30.102999566398118</v>
      </c>
      <c r="J20" s="3"/>
    </row>
    <row r="21" spans="1:10" ht="13.5" thickBot="1">
      <c r="J21" s="3"/>
    </row>
    <row r="22" spans="1:10" ht="13.5" thickBot="1">
      <c r="C22" s="107" t="s">
        <v>22</v>
      </c>
      <c r="D22" s="108"/>
      <c r="E22" s="108"/>
      <c r="F22" s="108"/>
      <c r="G22" s="109"/>
      <c r="J22" s="3"/>
    </row>
    <row r="23" spans="1:10">
      <c r="A23" s="110" t="s">
        <v>0</v>
      </c>
      <c r="B23" s="42" t="s">
        <v>11</v>
      </c>
      <c r="C23" s="43">
        <f t="shared" ref="C23:G28" si="8">N3*(k+1)/(k*((1-b)+b*$S3/avdl_elt)+N3)</f>
        <v>0</v>
      </c>
      <c r="D23" s="12">
        <f t="shared" si="8"/>
        <v>0</v>
      </c>
      <c r="E23" s="12">
        <f t="shared" si="8"/>
        <v>1.1235955056179776</v>
      </c>
      <c r="F23" s="12">
        <f t="shared" si="8"/>
        <v>1.5873015873015872</v>
      </c>
      <c r="G23" s="44">
        <f t="shared" si="8"/>
        <v>1.6736401673640167</v>
      </c>
      <c r="J23" s="3"/>
    </row>
    <row r="24" spans="1:10">
      <c r="A24" s="111"/>
      <c r="B24" s="46" t="s">
        <v>12</v>
      </c>
      <c r="C24" s="47">
        <f t="shared" si="8"/>
        <v>1.2461059190031152</v>
      </c>
      <c r="D24" s="15">
        <f t="shared" si="8"/>
        <v>0</v>
      </c>
      <c r="E24" s="15">
        <f t="shared" si="8"/>
        <v>0</v>
      </c>
      <c r="F24" s="15">
        <f t="shared" si="8"/>
        <v>1.2461059190031152</v>
      </c>
      <c r="G24" s="48">
        <f t="shared" si="8"/>
        <v>1.2461059190031152</v>
      </c>
      <c r="J24" s="3"/>
    </row>
    <row r="25" spans="1:10" ht="13.5" thickBot="1">
      <c r="A25" s="112"/>
      <c r="B25" s="46" t="s">
        <v>13</v>
      </c>
      <c r="C25" s="17">
        <f t="shared" si="8"/>
        <v>1.0610079575596818</v>
      </c>
      <c r="D25" s="18">
        <f t="shared" si="8"/>
        <v>0</v>
      </c>
      <c r="E25" s="18">
        <f t="shared" si="8"/>
        <v>1.0610079575596818</v>
      </c>
      <c r="F25" s="18">
        <f t="shared" si="8"/>
        <v>1.6376663254861823</v>
      </c>
      <c r="G25" s="26">
        <f t="shared" si="8"/>
        <v>1.6992353440951573</v>
      </c>
      <c r="J25" s="3"/>
    </row>
    <row r="26" spans="1:10">
      <c r="A26" s="110" t="s">
        <v>6</v>
      </c>
      <c r="B26" s="42" t="s">
        <v>11</v>
      </c>
      <c r="C26" s="43">
        <f t="shared" si="8"/>
        <v>1.2461059190031152</v>
      </c>
      <c r="D26" s="12">
        <f t="shared" si="8"/>
        <v>1.5355086372360844</v>
      </c>
      <c r="E26" s="12">
        <f t="shared" si="8"/>
        <v>0</v>
      </c>
      <c r="F26" s="12">
        <f t="shared" si="8"/>
        <v>0</v>
      </c>
      <c r="G26" s="44">
        <f t="shared" si="8"/>
        <v>0</v>
      </c>
      <c r="J26" s="3"/>
    </row>
    <row r="27" spans="1:10">
      <c r="A27" s="111"/>
      <c r="B27" s="46" t="s">
        <v>12</v>
      </c>
      <c r="C27" s="47">
        <f t="shared" si="8"/>
        <v>0</v>
      </c>
      <c r="D27" s="15">
        <f t="shared" si="8"/>
        <v>1.5355086372360844</v>
      </c>
      <c r="E27" s="15">
        <f t="shared" si="8"/>
        <v>1.2461059190031152</v>
      </c>
      <c r="F27" s="15">
        <f t="shared" si="8"/>
        <v>0</v>
      </c>
      <c r="G27" s="48">
        <f t="shared" si="8"/>
        <v>0</v>
      </c>
      <c r="J27" s="3"/>
    </row>
    <row r="28" spans="1:10" ht="13.5" thickBot="1">
      <c r="A28" s="112"/>
      <c r="B28" s="46" t="s">
        <v>13</v>
      </c>
      <c r="C28" s="63">
        <f t="shared" si="8"/>
        <v>1.1695906432748537</v>
      </c>
      <c r="D28" s="64">
        <f t="shared" si="8"/>
        <v>1.6985138004246285</v>
      </c>
      <c r="E28" s="64">
        <f t="shared" si="8"/>
        <v>1.1695906432748537</v>
      </c>
      <c r="F28" s="64">
        <f t="shared" si="8"/>
        <v>0</v>
      </c>
      <c r="G28" s="65">
        <f t="shared" si="8"/>
        <v>0</v>
      </c>
      <c r="J28" s="3"/>
    </row>
    <row r="29" spans="1:10">
      <c r="A29" s="30"/>
      <c r="B29" s="11" t="s">
        <v>0</v>
      </c>
      <c r="C29" s="31">
        <f t="shared" ref="C29:G30" si="9">N9*(k+1)/(k*((1-b)+b*$S9/avdl_art)+N9)</f>
        <v>1.1267605633802817</v>
      </c>
      <c r="D29" s="21">
        <f t="shared" si="9"/>
        <v>0</v>
      </c>
      <c r="E29" s="21">
        <f t="shared" si="9"/>
        <v>1.1267605633802817</v>
      </c>
      <c r="F29" s="21">
        <f t="shared" si="9"/>
        <v>1.6753926701570678</v>
      </c>
      <c r="G29" s="32">
        <f t="shared" si="9"/>
        <v>1.7316017316017316</v>
      </c>
      <c r="J29" s="3"/>
    </row>
    <row r="30" spans="1:10" ht="13.5" thickBot="1">
      <c r="A30" s="37"/>
      <c r="B30" s="28" t="s">
        <v>6</v>
      </c>
      <c r="C30" s="38">
        <f t="shared" si="9"/>
        <v>1.2121212121212122</v>
      </c>
      <c r="D30" s="39">
        <f t="shared" si="9"/>
        <v>1.7204301075268815</v>
      </c>
      <c r="E30" s="39">
        <f t="shared" si="9"/>
        <v>1.2121212121212122</v>
      </c>
      <c r="F30" s="39">
        <f t="shared" si="9"/>
        <v>0</v>
      </c>
      <c r="G30" s="40">
        <f t="shared" si="9"/>
        <v>0</v>
      </c>
      <c r="J30" s="3"/>
    </row>
    <row r="31" spans="1:10" ht="13.5" thickBot="1">
      <c r="C31" s="107" t="s">
        <v>23</v>
      </c>
      <c r="D31" s="108"/>
      <c r="E31" s="108"/>
      <c r="F31" s="108"/>
      <c r="G31" s="109"/>
      <c r="J31" s="3"/>
    </row>
    <row r="32" spans="1:10" ht="13.5" thickBot="1">
      <c r="A32" s="30"/>
      <c r="B32" s="66" t="s">
        <v>5</v>
      </c>
      <c r="C32" s="67">
        <f>LOG((Nelt-C10+0.5)/(C10+0.5))</f>
        <v>2.0725862053411688</v>
      </c>
      <c r="D32" s="23">
        <f>LOG((Nelt-D10+0.5)/(D10+0.5))</f>
        <v>1.6943284649227193</v>
      </c>
      <c r="E32" s="23">
        <f>LOG((Nelt-E10+0.5)/(E10+0.5))</f>
        <v>2.0368010512339243</v>
      </c>
      <c r="F32" s="23">
        <f>LOG((Nelt-F10+0.5)/(F10+0.5))</f>
        <v>1.7023831010807353</v>
      </c>
      <c r="G32" s="68">
        <f>LOG((Nelt-G10+0.5)/(G10+0.5))</f>
        <v>0.63143611799962607</v>
      </c>
      <c r="J32" s="3"/>
    </row>
    <row r="33" spans="1:10" ht="13.5" thickBot="1">
      <c r="A33" s="30"/>
      <c r="B33" s="69" t="s">
        <v>4</v>
      </c>
      <c r="C33" s="34">
        <f>LOG((Nart-C9+0.5)/(C9+0.5))</f>
        <v>1.9746651808046278</v>
      </c>
      <c r="D33" s="35">
        <f>LOG((Nart-D9+0.5)/(D9+0.5))</f>
        <v>1.5826870932965817</v>
      </c>
      <c r="E33" s="35">
        <f>LOG((Nart-E9+0.5)/(E9+0.5))</f>
        <v>1.9746651808046278</v>
      </c>
      <c r="F33" s="35">
        <f>LOG((Nart-F9+0.5)/(F9+0.5))</f>
        <v>1.6005061632593407</v>
      </c>
      <c r="G33" s="36">
        <f>LOG((Nart-G9+0.5)/(G9+0.5))</f>
        <v>0.47654296637602467</v>
      </c>
      <c r="J33" s="3"/>
    </row>
    <row r="34" spans="1:10" ht="13.5" thickBot="1">
      <c r="J34" s="3"/>
    </row>
    <row r="35" spans="1:10" ht="13.5" thickBot="1">
      <c r="C35" s="116" t="s">
        <v>24</v>
      </c>
      <c r="D35" s="117"/>
      <c r="E35" s="117"/>
      <c r="F35" s="117"/>
      <c r="G35" s="118"/>
      <c r="H35" s="1" t="s">
        <v>18</v>
      </c>
      <c r="I35" s="50"/>
      <c r="J35" s="3"/>
    </row>
    <row r="36" spans="1:10">
      <c r="A36" s="110" t="s">
        <v>0</v>
      </c>
      <c r="B36" s="53" t="s">
        <v>11</v>
      </c>
      <c r="C36" s="54">
        <f>C23*C$32</f>
        <v>0</v>
      </c>
      <c r="D36" s="55">
        <f t="shared" ref="D36:G36" si="10">D23*D$32</f>
        <v>0</v>
      </c>
      <c r="E36" s="55">
        <f t="shared" si="10"/>
        <v>2.2885405070044094</v>
      </c>
      <c r="F36" s="55">
        <f t="shared" si="10"/>
        <v>2.7021953985408498</v>
      </c>
      <c r="G36" s="56">
        <f t="shared" si="10"/>
        <v>1.0567968502085792</v>
      </c>
      <c r="H36" s="45">
        <f t="shared" ref="H36:H43" si="11">SUMPRODUCT(C36:G36,N$11:R$11)</f>
        <v>1.0567968502085792</v>
      </c>
      <c r="I36" s="120" t="s">
        <v>35</v>
      </c>
      <c r="J36" s="3"/>
    </row>
    <row r="37" spans="1:10">
      <c r="A37" s="111"/>
      <c r="B37" s="58" t="s">
        <v>12</v>
      </c>
      <c r="C37" s="47">
        <f t="shared" ref="C37:G37" si="12">C24*C$32</f>
        <v>2.5826619381198364</v>
      </c>
      <c r="D37" s="15">
        <f t="shared" si="12"/>
        <v>0</v>
      </c>
      <c r="E37" s="15">
        <f t="shared" si="12"/>
        <v>0</v>
      </c>
      <c r="F37" s="15">
        <f t="shared" si="12"/>
        <v>2.1213496586675826</v>
      </c>
      <c r="G37" s="48">
        <f t="shared" si="12"/>
        <v>0.78683628411168349</v>
      </c>
      <c r="H37" s="105">
        <f t="shared" si="11"/>
        <v>3.36949822223152</v>
      </c>
      <c r="J37" s="3"/>
    </row>
    <row r="38" spans="1:10" ht="13.5" thickBot="1">
      <c r="A38" s="112"/>
      <c r="B38" s="58" t="s">
        <v>13</v>
      </c>
      <c r="C38" s="17">
        <f t="shared" ref="C38:G38" si="13">C25*C$32</f>
        <v>2.1990304565954046</v>
      </c>
      <c r="D38" s="18">
        <f t="shared" si="13"/>
        <v>0</v>
      </c>
      <c r="E38" s="18">
        <f t="shared" si="13"/>
        <v>2.1610621233251188</v>
      </c>
      <c r="F38" s="18">
        <f t="shared" si="13"/>
        <v>2.7879354777166601</v>
      </c>
      <c r="G38" s="26">
        <f t="shared" si="13"/>
        <v>1.0729585692432049</v>
      </c>
      <c r="H38" s="51">
        <f t="shared" si="11"/>
        <v>3.2719890258386095</v>
      </c>
      <c r="J38" s="3"/>
    </row>
    <row r="39" spans="1:10">
      <c r="A39" s="110" t="s">
        <v>6</v>
      </c>
      <c r="B39" s="53" t="s">
        <v>11</v>
      </c>
      <c r="C39" s="43">
        <f t="shared" ref="C39:G39" si="14">C26*C$32</f>
        <v>2.5826619381198364</v>
      </c>
      <c r="D39" s="12">
        <f t="shared" si="14"/>
        <v>2.6016559922037916</v>
      </c>
      <c r="E39" s="12">
        <f t="shared" si="14"/>
        <v>0</v>
      </c>
      <c r="F39" s="12">
        <f t="shared" si="14"/>
        <v>0</v>
      </c>
      <c r="G39" s="44">
        <f t="shared" si="14"/>
        <v>0</v>
      </c>
      <c r="H39" s="98">
        <f t="shared" si="11"/>
        <v>2.5826619381198364</v>
      </c>
      <c r="J39" s="3"/>
    </row>
    <row r="40" spans="1:10">
      <c r="A40" s="111"/>
      <c r="B40" s="58" t="s">
        <v>12</v>
      </c>
      <c r="C40" s="47">
        <f t="shared" ref="C40:G40" si="15">C27*C$32</f>
        <v>0</v>
      </c>
      <c r="D40" s="15">
        <f t="shared" si="15"/>
        <v>2.6016559922037916</v>
      </c>
      <c r="E40" s="15">
        <f t="shared" si="15"/>
        <v>2.5380698457743605</v>
      </c>
      <c r="F40" s="15">
        <f t="shared" si="15"/>
        <v>0</v>
      </c>
      <c r="G40" s="48">
        <f t="shared" si="15"/>
        <v>0</v>
      </c>
      <c r="H40" s="99">
        <f t="shared" si="11"/>
        <v>0</v>
      </c>
      <c r="I40" s="52"/>
      <c r="J40" s="3"/>
    </row>
    <row r="41" spans="1:10" ht="13.5" thickBot="1">
      <c r="A41" s="112"/>
      <c r="B41" s="58" t="s">
        <v>13</v>
      </c>
      <c r="C41" s="17">
        <f t="shared" ref="C41:G41" si="16">C28*C$32</f>
        <v>2.4240774331475659</v>
      </c>
      <c r="D41" s="18">
        <f t="shared" si="16"/>
        <v>2.877840280123515</v>
      </c>
      <c r="E41" s="18">
        <f t="shared" si="16"/>
        <v>2.3822234517355838</v>
      </c>
      <c r="F41" s="18">
        <f t="shared" si="16"/>
        <v>0</v>
      </c>
      <c r="G41" s="26">
        <f t="shared" si="16"/>
        <v>0</v>
      </c>
      <c r="H41" s="100">
        <f t="shared" si="11"/>
        <v>2.4240774331475659</v>
      </c>
      <c r="I41" s="52"/>
      <c r="J41" s="3"/>
    </row>
    <row r="42" spans="1:10">
      <c r="A42" s="30"/>
      <c r="B42" s="11" t="s">
        <v>0</v>
      </c>
      <c r="C42" s="31">
        <f>C29*C$33</f>
        <v>2.2249748516108485</v>
      </c>
      <c r="D42" s="21">
        <f t="shared" ref="D42:G42" si="17">D29*D$33</f>
        <v>0</v>
      </c>
      <c r="E42" s="21">
        <f t="shared" si="17"/>
        <v>2.2249748516108485</v>
      </c>
      <c r="F42" s="21">
        <f t="shared" si="17"/>
        <v>2.6814762944659107</v>
      </c>
      <c r="G42" s="32">
        <f t="shared" si="17"/>
        <v>0.82518262575935009</v>
      </c>
      <c r="H42" s="104">
        <f t="shared" si="11"/>
        <v>3.0501574773701985</v>
      </c>
      <c r="I42" s="121" t="s">
        <v>36</v>
      </c>
      <c r="J42" s="3"/>
    </row>
    <row r="43" spans="1:10" ht="13.5" thickBot="1">
      <c r="A43" s="37"/>
      <c r="B43" s="28" t="s">
        <v>6</v>
      </c>
      <c r="C43" s="38">
        <f t="shared" ref="C43:G43" si="18">C30*C$33</f>
        <v>2.393533552490458</v>
      </c>
      <c r="D43" s="39">
        <f t="shared" si="18"/>
        <v>2.7229025261016457</v>
      </c>
      <c r="E43" s="39">
        <f t="shared" si="18"/>
        <v>2.393533552490458</v>
      </c>
      <c r="F43" s="39">
        <f t="shared" si="18"/>
        <v>0</v>
      </c>
      <c r="G43" s="40">
        <f t="shared" si="18"/>
        <v>0</v>
      </c>
      <c r="H43" s="97">
        <f t="shared" si="11"/>
        <v>2.393533552490458</v>
      </c>
      <c r="I43" s="62"/>
      <c r="J43" s="3"/>
    </row>
    <row r="44" spans="1:10" ht="13.5" thickBot="1">
      <c r="H44" s="101"/>
      <c r="J44" s="3"/>
    </row>
    <row r="45" spans="1:10">
      <c r="F45" s="37" t="s">
        <v>27</v>
      </c>
      <c r="G45" s="70" t="s">
        <v>0</v>
      </c>
      <c r="H45" s="106">
        <f>B3*H36+B4*H37</f>
        <v>5.4830919226486783</v>
      </c>
      <c r="I45" s="122" t="s">
        <v>27</v>
      </c>
      <c r="J45" s="3"/>
    </row>
    <row r="46" spans="1:10" ht="13.5" thickBot="1">
      <c r="F46" s="2"/>
      <c r="G46" s="25" t="s">
        <v>6</v>
      </c>
      <c r="H46" s="97">
        <f>B3*H39+B4*H40</f>
        <v>5.1653238762396727</v>
      </c>
      <c r="J46" s="3"/>
    </row>
    <row r="47" spans="1:10" ht="13.5" thickBot="1">
      <c r="H47" s="101"/>
      <c r="J47" s="3"/>
    </row>
    <row r="48" spans="1:10" ht="13.5" thickBot="1">
      <c r="A48" s="71" t="s">
        <v>28</v>
      </c>
      <c r="C48" s="107" t="s">
        <v>30</v>
      </c>
      <c r="D48" s="108"/>
      <c r="E48" s="108"/>
      <c r="F48" s="108"/>
      <c r="G48" s="109"/>
      <c r="H48" s="101"/>
      <c r="J48" s="3"/>
    </row>
    <row r="49" spans="1:10">
      <c r="A49" s="30"/>
      <c r="B49" s="11" t="s">
        <v>0</v>
      </c>
      <c r="C49" s="31">
        <f>N3*$B$3+N4*$B$4</f>
        <v>1</v>
      </c>
      <c r="D49" s="21">
        <f t="shared" ref="D49:G49" si="19">O3*$B$3+O4*$B$4</f>
        <v>0</v>
      </c>
      <c r="E49" s="21">
        <f t="shared" si="19"/>
        <v>2</v>
      </c>
      <c r="F49" s="21">
        <f t="shared" si="19"/>
        <v>7</v>
      </c>
      <c r="G49" s="32">
        <f t="shared" si="19"/>
        <v>9</v>
      </c>
      <c r="H49" s="101"/>
      <c r="J49" s="3"/>
    </row>
    <row r="50" spans="1:10" ht="13.5" thickBot="1">
      <c r="A50" s="37"/>
      <c r="B50" s="28" t="s">
        <v>6</v>
      </c>
      <c r="C50" s="38">
        <f>N6*$B$3+N7*$B$4</f>
        <v>2</v>
      </c>
      <c r="D50" s="39">
        <f t="shared" ref="D50:G50" si="20">O6*$B$3+O7*$B$4</f>
        <v>6</v>
      </c>
      <c r="E50" s="39">
        <f t="shared" si="20"/>
        <v>1</v>
      </c>
      <c r="F50" s="39">
        <f t="shared" si="20"/>
        <v>0</v>
      </c>
      <c r="G50" s="40">
        <f t="shared" si="20"/>
        <v>0</v>
      </c>
      <c r="H50" s="101"/>
      <c r="J50" s="3"/>
    </row>
    <row r="51" spans="1:10" ht="13.5" thickBot="1">
      <c r="A51" s="37"/>
      <c r="C51" s="107" t="s">
        <v>29</v>
      </c>
      <c r="D51" s="108"/>
      <c r="E51" s="108"/>
      <c r="F51" s="108"/>
      <c r="G51" s="109"/>
      <c r="H51" s="101"/>
      <c r="J51" s="3"/>
    </row>
    <row r="52" spans="1:10">
      <c r="A52" s="37"/>
      <c r="B52" s="11" t="s">
        <v>0</v>
      </c>
      <c r="C52" s="31">
        <f t="shared" ref="C52:G53" si="21">C49*(k+1)/(k*((1-b)+b*$S39/avdl_art)+C49)</f>
        <v>1.3333333333333333</v>
      </c>
      <c r="D52" s="21">
        <f t="shared" si="21"/>
        <v>0</v>
      </c>
      <c r="E52" s="21">
        <f t="shared" si="21"/>
        <v>1.6</v>
      </c>
      <c r="F52" s="21">
        <f t="shared" si="21"/>
        <v>1.8666666666666667</v>
      </c>
      <c r="G52" s="32">
        <f t="shared" si="21"/>
        <v>1.8947368421052631</v>
      </c>
      <c r="H52" s="101"/>
      <c r="J52" s="3"/>
    </row>
    <row r="53" spans="1:10" ht="13.5" thickBot="1">
      <c r="A53" s="37"/>
      <c r="B53" s="28" t="s">
        <v>6</v>
      </c>
      <c r="C53" s="38">
        <f t="shared" si="21"/>
        <v>1.6</v>
      </c>
      <c r="D53" s="39">
        <f t="shared" si="21"/>
        <v>1.8461538461538463</v>
      </c>
      <c r="E53" s="39">
        <f t="shared" si="21"/>
        <v>1.3333333333333333</v>
      </c>
      <c r="F53" s="39">
        <f t="shared" si="21"/>
        <v>0</v>
      </c>
      <c r="G53" s="40">
        <f t="shared" si="21"/>
        <v>0</v>
      </c>
      <c r="H53" s="101"/>
      <c r="J53" s="3"/>
    </row>
    <row r="54" spans="1:10" ht="13.5" thickBot="1">
      <c r="H54" s="101"/>
      <c r="J54" s="3"/>
    </row>
    <row r="55" spans="1:10" ht="13.5" thickBot="1">
      <c r="C55" s="107" t="s">
        <v>24</v>
      </c>
      <c r="D55" s="108"/>
      <c r="E55" s="108"/>
      <c r="F55" s="108"/>
      <c r="G55" s="109"/>
      <c r="H55" s="102" t="s">
        <v>18</v>
      </c>
      <c r="J55" s="3"/>
    </row>
    <row r="56" spans="1:10">
      <c r="A56" s="30"/>
      <c r="B56" s="11" t="s">
        <v>0</v>
      </c>
      <c r="C56" s="31">
        <f>C52*C$33</f>
        <v>2.6328869077395036</v>
      </c>
      <c r="D56" s="21">
        <f t="shared" ref="D56:G56" si="22">D52*D$33</f>
        <v>0</v>
      </c>
      <c r="E56" s="21">
        <f t="shared" si="22"/>
        <v>3.1594642892874045</v>
      </c>
      <c r="F56" s="21">
        <f t="shared" si="22"/>
        <v>2.9876115047507694</v>
      </c>
      <c r="G56" s="32">
        <f t="shared" si="22"/>
        <v>0.90292351523878356</v>
      </c>
      <c r="H56" s="104">
        <f t="shared" ref="H56:H57" si="23">SUMPRODUCT(C56:G56,N$11:R$11)</f>
        <v>3.5358104229782872</v>
      </c>
      <c r="I56" s="123" t="s">
        <v>28</v>
      </c>
      <c r="J56" s="3"/>
    </row>
    <row r="57" spans="1:10" ht="13.5" thickBot="1">
      <c r="A57" s="37"/>
      <c r="B57" s="28" t="s">
        <v>6</v>
      </c>
      <c r="C57" s="38">
        <f t="shared" ref="C57:G57" si="24">C53*C$33</f>
        <v>3.1594642892874045</v>
      </c>
      <c r="D57" s="39">
        <f t="shared" si="24"/>
        <v>2.9218838645475356</v>
      </c>
      <c r="E57" s="39">
        <f t="shared" si="24"/>
        <v>2.6328869077395036</v>
      </c>
      <c r="F57" s="39">
        <f t="shared" si="24"/>
        <v>0</v>
      </c>
      <c r="G57" s="40">
        <f t="shared" si="24"/>
        <v>0</v>
      </c>
      <c r="H57" s="97">
        <f t="shared" si="23"/>
        <v>3.1594642892874045</v>
      </c>
      <c r="J57" s="3"/>
    </row>
    <row r="58" spans="1:10">
      <c r="J58" s="3"/>
    </row>
    <row r="59" spans="1:10">
      <c r="J59" s="3"/>
    </row>
    <row r="60" spans="1:10">
      <c r="J60" s="3"/>
    </row>
    <row r="61" spans="1:10">
      <c r="J61" s="3"/>
    </row>
    <row r="62" spans="1:10">
      <c r="J62" s="3"/>
    </row>
    <row r="63" spans="1:10">
      <c r="J63" s="3"/>
    </row>
    <row r="64" spans="1:10">
      <c r="J64" s="3"/>
    </row>
    <row r="65" spans="10:10">
      <c r="J65" s="3"/>
    </row>
    <row r="66" spans="10:10">
      <c r="J66" s="3"/>
    </row>
    <row r="67" spans="10:10">
      <c r="J67" s="3"/>
    </row>
    <row r="68" spans="10:10">
      <c r="J68" s="3"/>
    </row>
    <row r="69" spans="10:10">
      <c r="J69" s="3"/>
    </row>
    <row r="70" spans="10:10">
      <c r="J70" s="3"/>
    </row>
    <row r="71" spans="10:10">
      <c r="J71" s="3"/>
    </row>
    <row r="72" spans="10:10">
      <c r="J72" s="3"/>
    </row>
    <row r="73" spans="10:10">
      <c r="J73" s="3"/>
    </row>
    <row r="74" spans="10:10">
      <c r="J74" s="3"/>
    </row>
    <row r="75" spans="10:10">
      <c r="J75" s="3"/>
    </row>
    <row r="76" spans="10:10">
      <c r="J76" s="3"/>
    </row>
    <row r="77" spans="10:10">
      <c r="J77" s="3"/>
    </row>
    <row r="78" spans="10:10">
      <c r="J78" s="3"/>
    </row>
    <row r="79" spans="10:10">
      <c r="J79" s="3"/>
    </row>
    <row r="80" spans="10:10">
      <c r="J80" s="3"/>
    </row>
    <row r="81" spans="10:10">
      <c r="J81" s="3"/>
    </row>
    <row r="82" spans="10:10">
      <c r="J82" s="3"/>
    </row>
    <row r="83" spans="10:10">
      <c r="J83" s="3"/>
    </row>
    <row r="84" spans="10:10">
      <c r="J84" s="3"/>
    </row>
    <row r="85" spans="10:10">
      <c r="J85" s="3"/>
    </row>
    <row r="86" spans="10:10">
      <c r="J86" s="3"/>
    </row>
    <row r="87" spans="10:10">
      <c r="J87" s="3"/>
    </row>
    <row r="88" spans="10:10">
      <c r="J88" s="3"/>
    </row>
    <row r="89" spans="10:10">
      <c r="J89" s="3"/>
    </row>
    <row r="90" spans="10:10">
      <c r="J90" s="3"/>
    </row>
    <row r="91" spans="10:10">
      <c r="J91" s="3"/>
    </row>
    <row r="92" spans="10:10">
      <c r="J92" s="3"/>
    </row>
    <row r="93" spans="10:10">
      <c r="J93" s="3"/>
    </row>
    <row r="94" spans="10:10">
      <c r="J94" s="3"/>
    </row>
    <row r="95" spans="10:10">
      <c r="J95" s="3"/>
    </row>
    <row r="96" spans="10:10">
      <c r="J96" s="3"/>
    </row>
    <row r="97" spans="10:10">
      <c r="J97" s="3"/>
    </row>
    <row r="98" spans="10:10">
      <c r="J98" s="3"/>
    </row>
    <row r="99" spans="10:10">
      <c r="J99" s="3"/>
    </row>
    <row r="100" spans="10:10">
      <c r="J100" s="3"/>
    </row>
    <row r="101" spans="10:10">
      <c r="J101" s="3"/>
    </row>
    <row r="102" spans="10:10">
      <c r="J102" s="3"/>
    </row>
    <row r="103" spans="10:10">
      <c r="J103" s="3"/>
    </row>
    <row r="104" spans="10:10">
      <c r="J104" s="3"/>
    </row>
    <row r="105" spans="10:10">
      <c r="J105" s="3"/>
    </row>
    <row r="106" spans="10:10">
      <c r="J106" s="3"/>
    </row>
    <row r="107" spans="10:10">
      <c r="J107" s="3"/>
    </row>
    <row r="108" spans="10:10">
      <c r="J108" s="3"/>
    </row>
    <row r="109" spans="10:10">
      <c r="J109" s="3"/>
    </row>
    <row r="110" spans="10:10">
      <c r="J110" s="3"/>
    </row>
    <row r="111" spans="10:10">
      <c r="J111" s="3"/>
    </row>
    <row r="112" spans="10:10">
      <c r="J112" s="3"/>
    </row>
    <row r="113" spans="10:10">
      <c r="J113" s="3"/>
    </row>
    <row r="114" spans="10:10">
      <c r="J114" s="3"/>
    </row>
    <row r="115" spans="10:10">
      <c r="J115" s="3"/>
    </row>
    <row r="116" spans="10:10">
      <c r="J116" s="3"/>
    </row>
    <row r="117" spans="10:10">
      <c r="J117" s="3"/>
    </row>
    <row r="118" spans="10:10">
      <c r="J118" s="3"/>
    </row>
    <row r="119" spans="10:10">
      <c r="J119" s="3"/>
    </row>
    <row r="120" spans="10:10">
      <c r="J120" s="3"/>
    </row>
    <row r="121" spans="10:10">
      <c r="J121" s="3"/>
    </row>
    <row r="122" spans="10:10">
      <c r="J122" s="3"/>
    </row>
    <row r="123" spans="10:10">
      <c r="J123" s="3"/>
    </row>
    <row r="124" spans="10:10">
      <c r="J124" s="3"/>
    </row>
    <row r="125" spans="10:10">
      <c r="J125" s="3"/>
    </row>
    <row r="126" spans="10:10">
      <c r="J126" s="3"/>
    </row>
    <row r="127" spans="10:10">
      <c r="J127" s="3"/>
    </row>
    <row r="128" spans="10:10">
      <c r="J128" s="3"/>
    </row>
    <row r="129" spans="10:10">
      <c r="J129" s="3"/>
    </row>
    <row r="130" spans="10:10">
      <c r="J130" s="3"/>
    </row>
    <row r="131" spans="10:10">
      <c r="J131" s="3"/>
    </row>
    <row r="132" spans="10:10">
      <c r="J132" s="3"/>
    </row>
    <row r="133" spans="10:10">
      <c r="J133" s="3"/>
    </row>
    <row r="134" spans="10:10">
      <c r="J134" s="3"/>
    </row>
    <row r="135" spans="10:10">
      <c r="J135" s="3"/>
    </row>
    <row r="136" spans="10:10">
      <c r="J136" s="3"/>
    </row>
    <row r="137" spans="10:10">
      <c r="J137" s="3"/>
    </row>
    <row r="138" spans="10:10">
      <c r="J138" s="3"/>
    </row>
    <row r="139" spans="10:10">
      <c r="J139" s="3"/>
    </row>
    <row r="140" spans="10:10">
      <c r="J140" s="3"/>
    </row>
    <row r="141" spans="10:10">
      <c r="J141" s="3"/>
    </row>
    <row r="142" spans="10:10">
      <c r="J142" s="3"/>
    </row>
    <row r="143" spans="10:10">
      <c r="J143" s="3"/>
    </row>
    <row r="144" spans="10:10">
      <c r="J144" s="3"/>
    </row>
    <row r="145" spans="10:10">
      <c r="J145" s="3"/>
    </row>
    <row r="146" spans="10:10">
      <c r="J146" s="3"/>
    </row>
    <row r="147" spans="10:10">
      <c r="J147" s="3"/>
    </row>
    <row r="148" spans="10:10">
      <c r="J148" s="3"/>
    </row>
    <row r="149" spans="10:10">
      <c r="J149" s="3"/>
    </row>
    <row r="150" spans="10:10">
      <c r="J150" s="3"/>
    </row>
    <row r="151" spans="10:10">
      <c r="J151" s="3"/>
    </row>
    <row r="152" spans="10:10">
      <c r="J152" s="3"/>
    </row>
    <row r="153" spans="10:10">
      <c r="J153" s="3"/>
    </row>
    <row r="154" spans="10:10">
      <c r="J154" s="3"/>
    </row>
    <row r="155" spans="10:10">
      <c r="J155" s="3"/>
    </row>
    <row r="156" spans="10:10">
      <c r="J156" s="3"/>
    </row>
    <row r="157" spans="10:10">
      <c r="J157" s="3"/>
    </row>
    <row r="158" spans="10:10">
      <c r="J158" s="3"/>
    </row>
    <row r="159" spans="10:10">
      <c r="J159" s="3"/>
    </row>
    <row r="160" spans="10:10">
      <c r="J160" s="3"/>
    </row>
    <row r="161" spans="10:10">
      <c r="J161" s="3"/>
    </row>
    <row r="162" spans="10:10">
      <c r="J162" s="3"/>
    </row>
    <row r="163" spans="10:10">
      <c r="J163" s="3"/>
    </row>
    <row r="164" spans="10:10">
      <c r="J164" s="3"/>
    </row>
    <row r="165" spans="10:10">
      <c r="J165" s="3"/>
    </row>
    <row r="166" spans="10:10">
      <c r="J166" s="3"/>
    </row>
    <row r="167" spans="10:10">
      <c r="J167" s="3"/>
    </row>
    <row r="168" spans="10:10">
      <c r="J168" s="3"/>
    </row>
    <row r="169" spans="10:10">
      <c r="J169" s="3"/>
    </row>
    <row r="170" spans="10:10">
      <c r="J170" s="3"/>
    </row>
    <row r="171" spans="10:10">
      <c r="J171" s="3"/>
    </row>
    <row r="172" spans="10:10">
      <c r="J172" s="3"/>
    </row>
    <row r="173" spans="10:10">
      <c r="J173" s="3"/>
    </row>
    <row r="174" spans="10:10">
      <c r="J174" s="3"/>
    </row>
    <row r="175" spans="10:10">
      <c r="J175" s="3"/>
    </row>
    <row r="176" spans="10:10">
      <c r="J176" s="3"/>
    </row>
    <row r="177" spans="10:10">
      <c r="J177" s="3"/>
    </row>
    <row r="178" spans="10:10">
      <c r="J178" s="3"/>
    </row>
    <row r="179" spans="10:10">
      <c r="J179" s="3"/>
    </row>
    <row r="180" spans="10:10">
      <c r="J180" s="3"/>
    </row>
    <row r="181" spans="10:10">
      <c r="J181" s="3"/>
    </row>
    <row r="182" spans="10:10">
      <c r="J182" s="3"/>
    </row>
    <row r="183" spans="10:10">
      <c r="J183" s="3"/>
    </row>
    <row r="184" spans="10:10">
      <c r="J184" s="3"/>
    </row>
    <row r="185" spans="10:10">
      <c r="J185" s="3"/>
    </row>
    <row r="186" spans="10:10">
      <c r="J186" s="3"/>
    </row>
    <row r="187" spans="10:10">
      <c r="J187" s="3"/>
    </row>
    <row r="188" spans="10:10">
      <c r="J188" s="3"/>
    </row>
    <row r="189" spans="10:10">
      <c r="J189" s="3"/>
    </row>
    <row r="190" spans="10:10">
      <c r="J190" s="3"/>
    </row>
    <row r="191" spans="10:10">
      <c r="J191" s="3"/>
    </row>
    <row r="192" spans="10:10">
      <c r="J192" s="3"/>
    </row>
    <row r="193" spans="10:10">
      <c r="J193" s="3"/>
    </row>
    <row r="194" spans="10:10">
      <c r="J194" s="3"/>
    </row>
    <row r="195" spans="10:10">
      <c r="J195" s="3"/>
    </row>
    <row r="196" spans="10:10">
      <c r="J196" s="3"/>
    </row>
    <row r="197" spans="10:10">
      <c r="J197" s="3"/>
    </row>
    <row r="198" spans="10:10">
      <c r="J198" s="3"/>
    </row>
    <row r="199" spans="10:10">
      <c r="J199" s="3"/>
    </row>
    <row r="200" spans="10:10">
      <c r="J200" s="3"/>
    </row>
    <row r="201" spans="10:10">
      <c r="J201" s="3"/>
    </row>
    <row r="202" spans="10:10">
      <c r="J202" s="3"/>
    </row>
    <row r="203" spans="10:10">
      <c r="J203" s="3"/>
    </row>
    <row r="204" spans="10:10">
      <c r="J204" s="3"/>
    </row>
    <row r="205" spans="10:10">
      <c r="J205" s="3"/>
    </row>
    <row r="206" spans="10:10">
      <c r="J206" s="3"/>
    </row>
  </sheetData>
  <mergeCells count="19">
    <mergeCell ref="C1:F1"/>
    <mergeCell ref="G1:J1"/>
    <mergeCell ref="A23:A25"/>
    <mergeCell ref="A26:A28"/>
    <mergeCell ref="C31:G31"/>
    <mergeCell ref="C22:G22"/>
    <mergeCell ref="C55:G55"/>
    <mergeCell ref="C51:G51"/>
    <mergeCell ref="N2:R2"/>
    <mergeCell ref="C12:G12"/>
    <mergeCell ref="A13:A15"/>
    <mergeCell ref="A16:A18"/>
    <mergeCell ref="C48:G48"/>
    <mergeCell ref="A36:A38"/>
    <mergeCell ref="A39:A41"/>
    <mergeCell ref="C6:G6"/>
    <mergeCell ref="C35:G35"/>
    <mergeCell ref="L3:L5"/>
    <mergeCell ref="L6:L8"/>
  </mergeCells>
  <pageMargins left="0.25" right="0.25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10</vt:i4>
      </vt:variant>
    </vt:vector>
  </HeadingPairs>
  <TitlesOfParts>
    <vt:vector size="13" baseType="lpstr">
      <vt:lpstr>Feuil1</vt:lpstr>
      <vt:lpstr>Feuil2</vt:lpstr>
      <vt:lpstr>Feuil3</vt:lpstr>
      <vt:lpstr>avdl_abs</vt:lpstr>
      <vt:lpstr>avdl_art</vt:lpstr>
      <vt:lpstr>avdl_elt</vt:lpstr>
      <vt:lpstr>avdl_title</vt:lpstr>
      <vt:lpstr>b</vt:lpstr>
      <vt:lpstr>k</vt:lpstr>
      <vt:lpstr>Nabs</vt:lpstr>
      <vt:lpstr>Nart</vt:lpstr>
      <vt:lpstr>Nelt</vt:lpstr>
      <vt:lpstr>Ntitle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</dc:creator>
  <cp:lastModifiedBy>Mathias</cp:lastModifiedBy>
  <cp:lastPrinted>2012-01-06T15:52:32Z</cp:lastPrinted>
  <dcterms:created xsi:type="dcterms:W3CDTF">2011-12-12T00:22:13Z</dcterms:created>
  <dcterms:modified xsi:type="dcterms:W3CDTF">2012-01-08T14:00:22Z</dcterms:modified>
</cp:coreProperties>
</file>