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Libraries\Ilex\Home\SkyDrive\Dev\web\astromek.github.io\source\_posts\Iron-Banner-Loot-IB201605\"/>
    </mc:Choice>
  </mc:AlternateContent>
  <bookViews>
    <workbookView xWindow="0" yWindow="0" windowWidth="28800" windowHeight="12210"/>
  </bookViews>
  <sheets>
    <sheet name="Match Histo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S8" i="1"/>
  <c r="T7" i="1"/>
  <c r="T10" i="1"/>
  <c r="T11" i="1"/>
  <c r="T6" i="1"/>
  <c r="S11" i="1"/>
  <c r="S10" i="1"/>
  <c r="S9" i="1"/>
  <c r="T9" i="1" s="1"/>
  <c r="S7" i="1"/>
  <c r="S6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</calcChain>
</file>

<file path=xl/sharedStrings.xml><?xml version="1.0" encoding="utf-8"?>
<sst xmlns="http://schemas.openxmlformats.org/spreadsheetml/2006/main" count="73" uniqueCount="30">
  <si>
    <t>Game no.</t>
  </si>
  <si>
    <t>Helmet</t>
  </si>
  <si>
    <t>Gloves</t>
  </si>
  <si>
    <t>Chest</t>
  </si>
  <si>
    <t>Boots</t>
  </si>
  <si>
    <t>Artefact</t>
  </si>
  <si>
    <t>Class Item</t>
  </si>
  <si>
    <t>Ship</t>
  </si>
  <si>
    <t>Primary</t>
  </si>
  <si>
    <t>Secondary</t>
  </si>
  <si>
    <t>Heavy</t>
  </si>
  <si>
    <t>Ghost</t>
  </si>
  <si>
    <t>SC</t>
  </si>
  <si>
    <t>Mote</t>
  </si>
  <si>
    <t>B</t>
  </si>
  <si>
    <t>Shader</t>
  </si>
  <si>
    <t>X</t>
  </si>
  <si>
    <t>P</t>
  </si>
  <si>
    <t>Column1</t>
  </si>
  <si>
    <t>Sum</t>
  </si>
  <si>
    <t>Average</t>
  </si>
  <si>
    <t>Running Total</t>
  </si>
  <si>
    <t>Count</t>
  </si>
  <si>
    <t>Drop Count</t>
  </si>
  <si>
    <t>Legendary</t>
  </si>
  <si>
    <t>Total</t>
  </si>
  <si>
    <t>Armour</t>
  </si>
  <si>
    <t>Weapons</t>
  </si>
  <si>
    <t>Drop Rate</t>
  </si>
  <si>
    <t>Rares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</si>
</sst>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3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1" totalsRowCount="1">
  <autoFilter ref="A1:O30"/>
  <tableColumns count="15">
    <tableColumn id="1" name="Game no."/>
    <tableColumn id="2" name="Helmet" totalsRowFunction="count" totalsRowDxfId="3"/>
    <tableColumn id="3" name="Gloves" totalsRowFunction="count"/>
    <tableColumn id="4" name="Chest" totalsRowFunction="count"/>
    <tableColumn id="5" name="Boots" totalsRowFunction="count"/>
    <tableColumn id="6" name="Class Item" totalsRowFunction="count"/>
    <tableColumn id="7" name="Artefact" totalsRowFunction="count"/>
    <tableColumn id="8" name="Ship" totalsRowFunction="count"/>
    <tableColumn id="9" name="Primary" totalsRowFunction="count"/>
    <tableColumn id="10" name="Secondary" totalsRowFunction="count"/>
    <tableColumn id="11" name="Heavy" totalsRowFunction="count"/>
    <tableColumn id="12" name="Ghost" totalsRowFunction="count"/>
    <tableColumn id="13" name="SC" totalsRowFunction="count"/>
    <tableColumn id="14" name="Mote" totalsRowFunction="count"/>
    <tableColumn id="15" name="Shader" totalsRowFunction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V8" sqref="V8"/>
    </sheetView>
  </sheetViews>
  <sheetFormatPr defaultRowHeight="15" x14ac:dyDescent="0.25"/>
  <cols>
    <col min="1" max="1" width="11.5703125" customWidth="1"/>
    <col min="2" max="2" width="9.85546875" bestFit="1" customWidth="1"/>
    <col min="3" max="3" width="9.42578125" bestFit="1" customWidth="1"/>
    <col min="4" max="5" width="8.28515625" bestFit="1" customWidth="1"/>
    <col min="6" max="6" width="12.28515625" bestFit="1" customWidth="1"/>
    <col min="7" max="7" width="10.42578125" bestFit="1" customWidth="1"/>
    <col min="8" max="8" width="7.140625" bestFit="1" customWidth="1"/>
    <col min="9" max="9" width="10.140625" bestFit="1" customWidth="1"/>
    <col min="10" max="10" width="12.42578125" bestFit="1" customWidth="1"/>
    <col min="11" max="11" width="8.7109375" bestFit="1" customWidth="1"/>
    <col min="12" max="12" width="8.5703125" bestFit="1" customWidth="1"/>
    <col min="13" max="13" width="5.42578125" bestFit="1" customWidth="1"/>
    <col min="14" max="14" width="8.140625" bestFit="1" customWidth="1"/>
    <col min="15" max="15" width="9.42578125" bestFit="1" customWidth="1"/>
    <col min="18" max="18" width="16.7109375" bestFit="1" customWidth="1"/>
    <col min="19" max="19" width="11" bestFit="1" customWidth="1"/>
    <col min="20" max="20" width="1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20" x14ac:dyDescent="0.25">
      <c r="A2">
        <v>1</v>
      </c>
      <c r="B2" t="s">
        <v>14</v>
      </c>
      <c r="M2" t="s">
        <v>14</v>
      </c>
    </row>
    <row r="3" spans="1:20" x14ac:dyDescent="0.25">
      <c r="A3">
        <v>2</v>
      </c>
      <c r="M3" t="s">
        <v>14</v>
      </c>
      <c r="O3" t="s">
        <v>16</v>
      </c>
    </row>
    <row r="4" spans="1:20" x14ac:dyDescent="0.25">
      <c r="A4">
        <v>3</v>
      </c>
      <c r="M4" t="s">
        <v>14</v>
      </c>
    </row>
    <row r="5" spans="1:20" x14ac:dyDescent="0.25">
      <c r="A5">
        <v>4</v>
      </c>
      <c r="D5" t="s">
        <v>17</v>
      </c>
      <c r="J5" t="s">
        <v>14</v>
      </c>
      <c r="S5" t="s">
        <v>23</v>
      </c>
      <c r="T5" t="s">
        <v>28</v>
      </c>
    </row>
    <row r="6" spans="1:20" x14ac:dyDescent="0.25">
      <c r="A6">
        <v>5</v>
      </c>
      <c r="E6" t="s">
        <v>14</v>
      </c>
      <c r="R6" t="s">
        <v>25</v>
      </c>
      <c r="S6">
        <f>COUNTA(Table1[[Helmet]:[Shader]])</f>
        <v>34</v>
      </c>
      <c r="T6" s="2">
        <f>S6/COUNT(Table1[Game no.])</f>
        <v>1.1724137931034482</v>
      </c>
    </row>
    <row r="7" spans="1:20" x14ac:dyDescent="0.25">
      <c r="A7">
        <v>6</v>
      </c>
      <c r="R7" t="s">
        <v>24</v>
      </c>
      <c r="S7">
        <f>COUNTIFS(Table1[[Helmet]:[Shader]],"p")</f>
        <v>6</v>
      </c>
      <c r="T7" s="2">
        <f>S7/COUNT(Table1[Game no.])</f>
        <v>0.20689655172413793</v>
      </c>
    </row>
    <row r="8" spans="1:20" x14ac:dyDescent="0.25">
      <c r="A8">
        <v>7</v>
      </c>
      <c r="J8" t="s">
        <v>14</v>
      </c>
      <c r="M8" t="s">
        <v>14</v>
      </c>
      <c r="R8" t="s">
        <v>29</v>
      </c>
      <c r="S8">
        <f>COUNTIFS(Table1[[Helmet]:[Shader]],"b")</f>
        <v>27</v>
      </c>
      <c r="T8" s="2">
        <f>S8/COUNT(Table1[Game no.])</f>
        <v>0.93103448275862066</v>
      </c>
    </row>
    <row r="9" spans="1:20" x14ac:dyDescent="0.25">
      <c r="A9">
        <v>8</v>
      </c>
      <c r="R9" t="s">
        <v>11</v>
      </c>
      <c r="S9">
        <f>Table1[[#Totals],[Ghost]]</f>
        <v>3</v>
      </c>
      <c r="T9" s="2">
        <f>S9/COUNT(Table1[Game no.])</f>
        <v>0.10344827586206896</v>
      </c>
    </row>
    <row r="10" spans="1:20" x14ac:dyDescent="0.25">
      <c r="A10">
        <v>9</v>
      </c>
      <c r="J10" t="s">
        <v>14</v>
      </c>
      <c r="R10" t="s">
        <v>26</v>
      </c>
      <c r="S10">
        <f>SUM(Table1[[#Totals],[Helmet]:[Boots]])</f>
        <v>10</v>
      </c>
      <c r="T10" s="2">
        <f>S10/COUNT(Table1[Game no.])</f>
        <v>0.34482758620689657</v>
      </c>
    </row>
    <row r="11" spans="1:20" x14ac:dyDescent="0.25">
      <c r="A11">
        <v>10</v>
      </c>
      <c r="I11" t="s">
        <v>14</v>
      </c>
      <c r="R11" t="s">
        <v>27</v>
      </c>
      <c r="S11">
        <f>SUM(Table1[[#Totals],[Primary]:[Heavy]])</f>
        <v>8</v>
      </c>
      <c r="T11" s="2">
        <f>S11/COUNT(Table1[Game no.])</f>
        <v>0.27586206896551724</v>
      </c>
    </row>
    <row r="12" spans="1:20" x14ac:dyDescent="0.25">
      <c r="A12">
        <v>11</v>
      </c>
      <c r="C12" t="s">
        <v>17</v>
      </c>
      <c r="M12" t="s">
        <v>14</v>
      </c>
    </row>
    <row r="13" spans="1:20" x14ac:dyDescent="0.25">
      <c r="A13">
        <v>12</v>
      </c>
      <c r="M13" t="s">
        <v>14</v>
      </c>
    </row>
    <row r="14" spans="1:20" x14ac:dyDescent="0.25">
      <c r="A14">
        <v>13</v>
      </c>
      <c r="J14" t="s">
        <v>17</v>
      </c>
      <c r="M14" t="s">
        <v>14</v>
      </c>
    </row>
    <row r="15" spans="1:20" x14ac:dyDescent="0.25">
      <c r="A15">
        <v>14</v>
      </c>
      <c r="D15" t="s">
        <v>14</v>
      </c>
    </row>
    <row r="16" spans="1:20" x14ac:dyDescent="0.25">
      <c r="A16">
        <v>15</v>
      </c>
      <c r="K16" t="s">
        <v>14</v>
      </c>
      <c r="N16" t="s">
        <v>14</v>
      </c>
    </row>
    <row r="17" spans="1:15" x14ac:dyDescent="0.25">
      <c r="A17">
        <v>16</v>
      </c>
      <c r="K17" t="s">
        <v>14</v>
      </c>
    </row>
    <row r="18" spans="1:15" x14ac:dyDescent="0.25">
      <c r="A18">
        <v>17</v>
      </c>
      <c r="B18" t="s">
        <v>14</v>
      </c>
      <c r="N18" t="s">
        <v>14</v>
      </c>
    </row>
    <row r="19" spans="1:15" x14ac:dyDescent="0.25">
      <c r="A19">
        <v>18</v>
      </c>
      <c r="D19" t="s">
        <v>17</v>
      </c>
    </row>
    <row r="20" spans="1:15" x14ac:dyDescent="0.25">
      <c r="A20">
        <v>19</v>
      </c>
      <c r="F20" t="s">
        <v>14</v>
      </c>
    </row>
    <row r="21" spans="1:15" x14ac:dyDescent="0.25">
      <c r="A21">
        <v>20</v>
      </c>
      <c r="D21" t="s">
        <v>14</v>
      </c>
    </row>
    <row r="22" spans="1:15" x14ac:dyDescent="0.25">
      <c r="A22">
        <v>21</v>
      </c>
      <c r="L22" t="s">
        <v>14</v>
      </c>
    </row>
    <row r="23" spans="1:15" x14ac:dyDescent="0.25">
      <c r="A23">
        <v>22</v>
      </c>
      <c r="E23" t="s">
        <v>14</v>
      </c>
    </row>
    <row r="24" spans="1:15" x14ac:dyDescent="0.25">
      <c r="A24">
        <v>23</v>
      </c>
      <c r="L24" t="s">
        <v>17</v>
      </c>
      <c r="M24" t="s">
        <v>14</v>
      </c>
    </row>
    <row r="25" spans="1:15" x14ac:dyDescent="0.25">
      <c r="A25">
        <v>24</v>
      </c>
      <c r="M25" t="s">
        <v>14</v>
      </c>
    </row>
    <row r="26" spans="1:15" x14ac:dyDescent="0.25">
      <c r="A26">
        <v>25</v>
      </c>
    </row>
    <row r="27" spans="1:15" x14ac:dyDescent="0.25">
      <c r="A27">
        <v>26</v>
      </c>
      <c r="L27" t="s">
        <v>14</v>
      </c>
    </row>
    <row r="28" spans="1:15" x14ac:dyDescent="0.25">
      <c r="A28">
        <v>27</v>
      </c>
      <c r="K28" t="s">
        <v>14</v>
      </c>
    </row>
    <row r="29" spans="1:15" x14ac:dyDescent="0.25">
      <c r="A29">
        <v>28</v>
      </c>
      <c r="D29" t="s">
        <v>17</v>
      </c>
    </row>
    <row r="30" spans="1:15" x14ac:dyDescent="0.25">
      <c r="A30">
        <v>29</v>
      </c>
    </row>
    <row r="31" spans="1:15" x14ac:dyDescent="0.25">
      <c r="B31" s="1">
        <f>SUBTOTAL(103,Table1[Helmet])</f>
        <v>2</v>
      </c>
      <c r="C31" s="1">
        <f>SUBTOTAL(103,Table1[Gloves])</f>
        <v>1</v>
      </c>
      <c r="D31" s="1">
        <f>SUBTOTAL(103,Table1[Chest])</f>
        <v>5</v>
      </c>
      <c r="E31" s="1">
        <f>SUBTOTAL(103,Table1[Boots])</f>
        <v>2</v>
      </c>
      <c r="F31" s="1">
        <f>SUBTOTAL(103,Table1[Class Item])</f>
        <v>1</v>
      </c>
      <c r="G31" s="1">
        <f>SUBTOTAL(103,Table1[Artefact])</f>
        <v>0</v>
      </c>
      <c r="H31" s="1">
        <f>SUBTOTAL(103,Table1[Ship])</f>
        <v>0</v>
      </c>
      <c r="I31" s="1">
        <f>SUBTOTAL(103,Table1[Primary])</f>
        <v>1</v>
      </c>
      <c r="J31" s="1">
        <f>SUBTOTAL(103,Table1[Secondary])</f>
        <v>4</v>
      </c>
      <c r="K31" s="1">
        <f>SUBTOTAL(103,Table1[Heavy])</f>
        <v>3</v>
      </c>
      <c r="L31" s="1">
        <f>SUBTOTAL(103,Table1[Ghost])</f>
        <v>3</v>
      </c>
      <c r="M31" s="1">
        <f>SUBTOTAL(103,Table1[SC])</f>
        <v>9</v>
      </c>
      <c r="N31" s="1">
        <f>SUBTOTAL(103,Table1[Mote])</f>
        <v>2</v>
      </c>
      <c r="O31" s="1">
        <f>SUBTOTAL(103,Table1[Shader])</f>
        <v>1</v>
      </c>
    </row>
  </sheetData>
  <conditionalFormatting sqref="B2:O30">
    <cfRule type="containsText" dxfId="2" priority="1" operator="containsText" text="X">
      <formula>NOT(ISERROR(SEARCH("X",B2)))</formula>
    </cfRule>
    <cfRule type="containsText" dxfId="1" priority="2" operator="containsText" text="B">
      <formula>NOT(ISERROR(SEARCH("B",B2)))</formula>
    </cfRule>
    <cfRule type="containsText" dxfId="0" priority="3" operator="containsText" text="P">
      <formula>NOT(ISERROR(SEARCH("P",B2)))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astromek</dc:creator>
  <cp:keywords>Destiny;Iron Banner</cp:keywords>
  <cp:lastModifiedBy>Samuel Tegenfeldt</cp:lastModifiedBy>
  <dcterms:created xsi:type="dcterms:W3CDTF">2016-05-31T20:16:45Z</dcterms:created>
  <dcterms:modified xsi:type="dcterms:W3CDTF">2016-05-31T21:23:17Z</dcterms:modified>
</cp:coreProperties>
</file>