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962"/>
  </bookViews>
  <sheets>
    <sheet name="Отбор на IPhO 2016" sheetId="1" r:id="rId1"/>
  </sheets>
  <calcPr calcId="144525" iterateDelta="1E-4"/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E11" i="1" l="1"/>
  <c r="E8" i="1"/>
  <c r="E10" i="1"/>
  <c r="E5" i="1"/>
  <c r="E3" i="1"/>
  <c r="E7" i="1"/>
  <c r="E4" i="1"/>
  <c r="E9" i="1"/>
  <c r="E6" i="1"/>
  <c r="G9" i="1" l="1"/>
  <c r="G10" i="1"/>
  <c r="G11" i="1"/>
  <c r="G8" i="1"/>
  <c r="G7" i="1"/>
  <c r="G5" i="1"/>
  <c r="G6" i="1"/>
  <c r="G4" i="1"/>
  <c r="G3" i="1"/>
  <c r="D9" i="1"/>
  <c r="D10" i="1"/>
  <c r="D11" i="1"/>
  <c r="D8" i="1"/>
  <c r="D7" i="1"/>
  <c r="D5" i="1"/>
  <c r="D4" i="1"/>
  <c r="D3" i="1"/>
  <c r="D6" i="1"/>
  <c r="H12" i="1" l="1"/>
  <c r="B5" i="1"/>
  <c r="L2" i="1" l="1"/>
  <c r="I10" i="1"/>
  <c r="I9" i="1"/>
  <c r="I11" i="1"/>
  <c r="I8" i="1"/>
  <c r="I7" i="1"/>
  <c r="I6" i="1"/>
  <c r="I5" i="1"/>
  <c r="I4" i="1"/>
  <c r="I3" i="1"/>
  <c r="H10" i="1" l="1"/>
  <c r="H9" i="1"/>
  <c r="H8" i="1"/>
  <c r="H11" i="1"/>
  <c r="H6" i="1"/>
  <c r="H7" i="1"/>
  <c r="H5" i="1"/>
  <c r="H4" i="1"/>
  <c r="H3" i="1"/>
  <c r="B7" i="1" l="1"/>
  <c r="B3" i="1"/>
  <c r="F12" i="1"/>
  <c r="F10" i="1"/>
  <c r="F9" i="1"/>
  <c r="F8" i="1"/>
  <c r="F11" i="1"/>
  <c r="F6" i="1"/>
  <c r="F7" i="1"/>
  <c r="F5" i="1"/>
  <c r="F4" i="1"/>
  <c r="C10" i="1"/>
  <c r="C9" i="1"/>
  <c r="C8" i="1"/>
  <c r="C11" i="1"/>
  <c r="C6" i="1"/>
  <c r="C7" i="1"/>
  <c r="C5" i="1"/>
  <c r="L5" i="1" s="1"/>
  <c r="C4" i="1"/>
  <c r="B12" i="1"/>
  <c r="B10" i="1"/>
  <c r="B9" i="1"/>
  <c r="B8" i="1"/>
  <c r="B11" i="1"/>
  <c r="B6" i="1"/>
  <c r="B4" i="1"/>
  <c r="L8" i="1" l="1"/>
  <c r="L11" i="1"/>
  <c r="L9" i="1"/>
  <c r="L4" i="1"/>
  <c r="L6" i="1"/>
  <c r="L10" i="1"/>
  <c r="L7" i="1"/>
  <c r="C3" i="1"/>
  <c r="F3" i="1"/>
  <c r="C12" i="1"/>
  <c r="L3" i="1" l="1"/>
  <c r="L12" i="1"/>
  <c r="K9" i="1" l="1"/>
  <c r="K12" i="1"/>
  <c r="K7" i="1"/>
  <c r="K3" i="1"/>
  <c r="K5" i="1"/>
  <c r="K10" i="1"/>
  <c r="K4" i="1"/>
  <c r="K8" i="1"/>
  <c r="K6" i="1"/>
  <c r="K11" i="1"/>
</calcChain>
</file>

<file path=xl/sharedStrings.xml><?xml version="1.0" encoding="utf-8"?>
<sst xmlns="http://schemas.openxmlformats.org/spreadsheetml/2006/main" count="35" uniqueCount="24">
  <si>
    <t>Всеукр</t>
  </si>
  <si>
    <t>Анисимов</t>
  </si>
  <si>
    <t>Сохацкий</t>
  </si>
  <si>
    <t>Кельник</t>
  </si>
  <si>
    <t>Соколов</t>
  </si>
  <si>
    <t>Пасихов</t>
  </si>
  <si>
    <t>Дмитрук</t>
  </si>
  <si>
    <t>Место</t>
  </si>
  <si>
    <t>Сумма</t>
  </si>
  <si>
    <t>Участник</t>
  </si>
  <si>
    <t>Шумаев</t>
  </si>
  <si>
    <t>Виктория</t>
  </si>
  <si>
    <t>Солецкий</t>
  </si>
  <si>
    <t>Вертелецкий</t>
  </si>
  <si>
    <t>Кистьянц</t>
  </si>
  <si>
    <t>Шевченко</t>
  </si>
  <si>
    <t>Олексиюк</t>
  </si>
  <si>
    <t>Бугайко</t>
  </si>
  <si>
    <t>Николаенко</t>
  </si>
  <si>
    <t>Кишмар</t>
  </si>
  <si>
    <t>Сердюк</t>
  </si>
  <si>
    <t>Орлянский</t>
  </si>
  <si>
    <t>Вильчинский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</si>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</sst>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i/>
      <sz val="10"/>
      <color rgb="FF00CC00"/>
      <name val="Arial"/>
      <family val="2"/>
      <charset val="204"/>
    </font>
    <font>
      <b/>
      <sz val="10"/>
      <color rgb="FFFF3333"/>
      <name val="Arial"/>
      <family val="2"/>
      <charset val="1"/>
    </font>
    <font>
      <sz val="10"/>
      <color rgb="FFB2B2B2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66"/>
      </patternFill>
    </fill>
    <fill>
      <patternFill patternType="solid">
        <fgColor rgb="FF99FF99"/>
        <bgColor rgb="FF99FF6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66"/>
        <bgColor rgb="FFFF8080"/>
      </patternFill>
    </fill>
    <fill>
      <patternFill patternType="solid">
        <fgColor rgb="FFFF9999"/>
        <bgColor rgb="FFFFFF99"/>
      </patternFill>
    </fill>
    <fill>
      <patternFill patternType="solid">
        <fgColor rgb="FF99FF66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ont="1" applyFill="1"/>
    <xf numFmtId="2" fontId="0" fillId="4" borderId="0" xfId="0" applyNumberFormat="1" applyFill="1"/>
    <xf numFmtId="2" fontId="0" fillId="5" borderId="0" xfId="0" applyNumberFormat="1" applyFill="1"/>
    <xf numFmtId="2" fontId="0" fillId="3" borderId="0" xfId="0" applyNumberFormat="1" applyFont="1" applyFill="1"/>
    <xf numFmtId="0" fontId="0" fillId="3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2" fontId="2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2" fontId="0" fillId="6" borderId="0" xfId="0" applyNumberFormat="1" applyFill="1"/>
    <xf numFmtId="2" fontId="0" fillId="12" borderId="0" xfId="0" applyNumberFormat="1" applyFill="1"/>
    <xf numFmtId="2" fontId="0" fillId="14" borderId="0" xfId="0" applyNumberFormat="1" applyFill="1"/>
    <xf numFmtId="0" fontId="3" fillId="0" borderId="0" xfId="0" applyFont="1" applyFill="1"/>
    <xf numFmtId="2" fontId="3" fillId="0" borderId="0" xfId="0" applyNumberFormat="1" applyFont="1" applyFill="1"/>
    <xf numFmtId="2" fontId="0" fillId="13" borderId="0" xfId="0" applyNumberFormat="1" applyFill="1"/>
    <xf numFmtId="0" fontId="0" fillId="15" borderId="0" xfId="0" applyFont="1" applyFill="1"/>
    <xf numFmtId="0" fontId="0" fillId="16" borderId="0" xfId="0" applyFont="1" applyFill="1"/>
    <xf numFmtId="2" fontId="0" fillId="0" borderId="0" xfId="0" applyNumberFormat="1"/>
    <xf numFmtId="0" fontId="0" fillId="17" borderId="0" xfId="0" applyFont="1" applyFill="1"/>
    <xf numFmtId="2" fontId="0" fillId="1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FF66"/>
      <rgbColor rgb="FFFFCC00"/>
      <rgbColor rgb="FFFF9900"/>
      <rgbColor rgb="FFFF333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9999"/>
      <color rgb="FFB2B2B2"/>
      <color rgb="FFCCCCCC"/>
      <color rgb="FF00CC00"/>
      <color rgb="FF99FF99"/>
      <color rgb="FFFFFF99"/>
      <color rgb="FFFF9999"/>
      <color rgb="FF99FF66"/>
      <color rgb="FF61FF61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2"/>
  <sheetViews>
    <sheetView tabSelected="1" zoomScaleNormal="100" workbookViewId="0">
      <selection activeCell="K14" sqref="K14"/>
    </sheetView>
  </sheetViews>
  <sheetFormatPr defaultRowHeight="12.75" x14ac:dyDescent="0.2"/>
  <cols>
    <col min="1" max="1" width="14.5703125"/>
    <col min="2" max="6" width="11.5703125"/>
    <col min="7" max="7" width="11.28515625" customWidth="1"/>
    <col min="8" max="8" width="11.5703125"/>
    <col min="9" max="9" width="11.42578125" customWidth="1"/>
    <col min="10" max="10" width="11.7109375" customWidth="1"/>
    <col min="11" max="11" width="11"/>
    <col min="12" max="12" width="14.28515625"/>
    <col min="13" max="13" width="14.42578125"/>
    <col min="14" max="14" width="8.7109375"/>
    <col min="15" max="1024" width="11.5703125"/>
  </cols>
  <sheetData>
    <row r="1" spans="1:13" x14ac:dyDescent="0.2">
      <c r="A1" s="1" t="s">
        <v>23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  <c r="H1" s="7" t="s">
        <v>4</v>
      </c>
      <c r="I1" s="7" t="s">
        <v>21</v>
      </c>
      <c r="J1" s="7" t="s">
        <v>22</v>
      </c>
      <c r="K1" s="7" t="s">
        <v>7</v>
      </c>
      <c r="L1" s="8" t="s">
        <v>8</v>
      </c>
      <c r="M1" s="8" t="s">
        <v>9</v>
      </c>
    </row>
    <row r="2" spans="1:13" x14ac:dyDescent="0.2">
      <c r="A2" t="s">
        <v>11</v>
      </c>
      <c r="B2" s="9">
        <v>10</v>
      </c>
      <c r="C2" s="9">
        <v>10</v>
      </c>
      <c r="D2" s="9">
        <v>40</v>
      </c>
      <c r="E2" s="9">
        <v>10</v>
      </c>
      <c r="F2" s="9">
        <v>10</v>
      </c>
      <c r="G2" s="9">
        <v>20</v>
      </c>
      <c r="H2" s="9">
        <v>20</v>
      </c>
      <c r="I2" s="9">
        <v>10</v>
      </c>
      <c r="J2" s="9">
        <v>20</v>
      </c>
      <c r="K2" s="8">
        <v>0</v>
      </c>
      <c r="L2" s="9">
        <f>SUM(B2:J2)</f>
        <v>150</v>
      </c>
      <c r="M2" s="8" t="s">
        <v>11</v>
      </c>
    </row>
    <row r="3" spans="1:13" x14ac:dyDescent="0.2">
      <c r="A3" s="2" t="s">
        <v>10</v>
      </c>
      <c r="B3" s="5">
        <f>38.5/45*B2</f>
        <v>8.5555555555555554</v>
      </c>
      <c r="C3" s="13">
        <f>27.75/30*C2</f>
        <v>9.25</v>
      </c>
      <c r="D3" s="13">
        <f>37/40*D2</f>
        <v>37</v>
      </c>
      <c r="E3" s="12">
        <f>25/25*E2</f>
        <v>10</v>
      </c>
      <c r="F3" s="14">
        <f>17/25*F2</f>
        <v>6.8000000000000007</v>
      </c>
      <c r="G3" s="13">
        <f>18/20*G2</f>
        <v>18</v>
      </c>
      <c r="H3" s="12">
        <f>20/20*H2</f>
        <v>20</v>
      </c>
      <c r="I3" s="13">
        <f>8/10*I2</f>
        <v>8</v>
      </c>
      <c r="J3" s="13">
        <f>14.7/20*J2</f>
        <v>14.7</v>
      </c>
      <c r="K3" s="8">
        <f t="shared" ref="K3:K12" si="0">RANK(L3,L$3:L$12)</f>
        <v>1</v>
      </c>
      <c r="L3" s="12">
        <f t="shared" ref="L3:L12" si="1">SUM(B3:J3)</f>
        <v>132.30555555555554</v>
      </c>
      <c r="M3" s="2" t="s">
        <v>10</v>
      </c>
    </row>
    <row r="4" spans="1:13" x14ac:dyDescent="0.2">
      <c r="A4" s="2" t="s">
        <v>18</v>
      </c>
      <c r="B4" s="10">
        <f>20/45*B2</f>
        <v>4.4444444444444446</v>
      </c>
      <c r="C4" s="14">
        <f>22.75/30*C2</f>
        <v>7.583333333333333</v>
      </c>
      <c r="D4" s="14">
        <f>34/40*D2</f>
        <v>34</v>
      </c>
      <c r="E4" s="15">
        <f>21.5/25*E2</f>
        <v>8.6</v>
      </c>
      <c r="F4" s="13">
        <f>18.5/25*F2</f>
        <v>7.4</v>
      </c>
      <c r="G4" s="10">
        <f>15/20*G2</f>
        <v>15</v>
      </c>
      <c r="H4" s="15">
        <f>17.4/20*H2</f>
        <v>17.399999999999999</v>
      </c>
      <c r="I4" s="10">
        <f>3.5/10*I2</f>
        <v>3.5</v>
      </c>
      <c r="J4" s="14">
        <f>10/20*J2</f>
        <v>10</v>
      </c>
      <c r="K4" s="8">
        <f t="shared" si="0"/>
        <v>2</v>
      </c>
      <c r="L4" s="17">
        <f t="shared" si="1"/>
        <v>107.92777777777778</v>
      </c>
      <c r="M4" s="2" t="s">
        <v>18</v>
      </c>
    </row>
    <row r="5" spans="1:13" x14ac:dyDescent="0.2">
      <c r="A5" s="26" t="s">
        <v>12</v>
      </c>
      <c r="B5" s="3">
        <f>27.5/45*B2</f>
        <v>6.1111111111111116</v>
      </c>
      <c r="C5" s="11">
        <f>19.65/30*C2</f>
        <v>6.5499999999999989</v>
      </c>
      <c r="D5" s="15">
        <f>29.5/40*D2</f>
        <v>29.5</v>
      </c>
      <c r="E5" s="14">
        <f>22.5/25*E2</f>
        <v>9</v>
      </c>
      <c r="F5" s="15">
        <f>9.5/25*F2</f>
        <v>3.8</v>
      </c>
      <c r="G5" s="10">
        <f>14/20*G2</f>
        <v>14</v>
      </c>
      <c r="H5" s="10">
        <f>15.1/20*H2</f>
        <v>15.1</v>
      </c>
      <c r="I5" s="15">
        <f>4.5/10*I2</f>
        <v>4.5</v>
      </c>
      <c r="J5" s="15">
        <f>9.95/20*J2</f>
        <v>9.9499999999999993</v>
      </c>
      <c r="K5" s="8">
        <f>RANK(L5,L$3:L$12)</f>
        <v>3</v>
      </c>
      <c r="L5" s="17">
        <f>SUM(B5:J5)</f>
        <v>98.511111111111106</v>
      </c>
      <c r="M5" s="26" t="s">
        <v>12</v>
      </c>
    </row>
    <row r="6" spans="1:13" x14ac:dyDescent="0.2">
      <c r="A6" s="26" t="s">
        <v>17</v>
      </c>
      <c r="B6" s="10">
        <f>20.5/45*B2</f>
        <v>4.5555555555555554</v>
      </c>
      <c r="C6" s="15">
        <f>20.85/30*C2</f>
        <v>6.9500000000000011</v>
      </c>
      <c r="D6" s="16">
        <f>24.5/40*D2</f>
        <v>24.5</v>
      </c>
      <c r="E6" s="10">
        <f>19/25*E2</f>
        <v>7.6</v>
      </c>
      <c r="F6" s="10">
        <f>8/25*F2</f>
        <v>3.2</v>
      </c>
      <c r="G6" s="13">
        <f>18/20*G2</f>
        <v>18</v>
      </c>
      <c r="H6" s="14">
        <f>17.8/20*H2</f>
        <v>17.8</v>
      </c>
      <c r="I6" s="10">
        <f>4/10*I2</f>
        <v>4</v>
      </c>
      <c r="J6" s="10">
        <f>7.15/20*J2</f>
        <v>7.15</v>
      </c>
      <c r="K6" s="8">
        <f>RANK(L6,L$3:L$12)</f>
        <v>4</v>
      </c>
      <c r="L6" s="18">
        <f>SUM(B6:J6)</f>
        <v>93.755555555555574</v>
      </c>
      <c r="M6" s="26" t="s">
        <v>17</v>
      </c>
    </row>
    <row r="7" spans="1:13" x14ac:dyDescent="0.2">
      <c r="A7" s="26" t="s">
        <v>13</v>
      </c>
      <c r="B7" s="4">
        <f>26.5/45*B2</f>
        <v>5.8888888888888893</v>
      </c>
      <c r="C7" s="10">
        <f>17.05/30*C2</f>
        <v>5.6833333333333336</v>
      </c>
      <c r="D7" s="16">
        <f>24.5/40*D2</f>
        <v>24.5</v>
      </c>
      <c r="E7" s="10">
        <f>18.5/25*E2</f>
        <v>7.4</v>
      </c>
      <c r="F7" s="10">
        <f>8.5/25*F2</f>
        <v>3.4000000000000004</v>
      </c>
      <c r="G7" s="10">
        <f>15.5/20*G2</f>
        <v>15.5</v>
      </c>
      <c r="H7" s="10">
        <f>14.6/20*H2</f>
        <v>14.6</v>
      </c>
      <c r="I7" s="14">
        <f>5.5/10*I2</f>
        <v>5.5</v>
      </c>
      <c r="J7" s="10">
        <f>9.45/20*J2</f>
        <v>9.4499999999999993</v>
      </c>
      <c r="K7" s="8">
        <f t="shared" ref="K7:K10" si="2">RANK(L7,L$3:L$12)</f>
        <v>5</v>
      </c>
      <c r="L7" s="18">
        <f t="shared" si="1"/>
        <v>91.922222222222217</v>
      </c>
      <c r="M7" s="26" t="s">
        <v>13</v>
      </c>
    </row>
    <row r="8" spans="1:13" x14ac:dyDescent="0.2">
      <c r="A8" s="23" t="s">
        <v>16</v>
      </c>
      <c r="B8" s="10">
        <f>20.5/45*B2</f>
        <v>4.5555555555555554</v>
      </c>
      <c r="C8" s="10">
        <f>12.5/30*C2</f>
        <v>4.166666666666667</v>
      </c>
      <c r="D8" s="10">
        <f>29/40*D2</f>
        <v>29</v>
      </c>
      <c r="E8" s="10">
        <f>14/25*E2</f>
        <v>5.6000000000000005</v>
      </c>
      <c r="F8" s="10">
        <f>8/25*F2</f>
        <v>3.2</v>
      </c>
      <c r="G8" s="15">
        <f>16/20*G2</f>
        <v>16</v>
      </c>
      <c r="H8" s="10">
        <f>14.2/20*H2</f>
        <v>14.2</v>
      </c>
      <c r="I8" s="15">
        <f>4.5/10*I2</f>
        <v>4.5</v>
      </c>
      <c r="J8" s="10">
        <f>9.65/20*J2</f>
        <v>9.65</v>
      </c>
      <c r="K8" s="8">
        <f t="shared" si="2"/>
        <v>6</v>
      </c>
      <c r="L8" s="15">
        <f t="shared" si="1"/>
        <v>90.872222222222234</v>
      </c>
      <c r="M8" s="23" t="s">
        <v>16</v>
      </c>
    </row>
    <row r="9" spans="1:13" x14ac:dyDescent="0.2">
      <c r="A9" s="6" t="s">
        <v>20</v>
      </c>
      <c r="B9" s="16">
        <f>18.5/45*B2</f>
        <v>4.1111111111111107</v>
      </c>
      <c r="C9" s="10">
        <f>12.6/30*C2</f>
        <v>4.2</v>
      </c>
      <c r="D9" s="25">
        <f>27/40*D2</f>
        <v>27</v>
      </c>
      <c r="E9" s="16">
        <f>12.5/25*E2</f>
        <v>5</v>
      </c>
      <c r="F9" s="10">
        <f>7/25*F2</f>
        <v>2.8000000000000003</v>
      </c>
      <c r="G9" s="10">
        <f>13.5/20*G2</f>
        <v>13.5</v>
      </c>
      <c r="H9" s="16">
        <f>9.7/20*H2</f>
        <v>9.6999999999999993</v>
      </c>
      <c r="I9" s="16">
        <f>3/10*I2</f>
        <v>3</v>
      </c>
      <c r="J9" s="10">
        <f>4.9/20*J2</f>
        <v>4.9000000000000004</v>
      </c>
      <c r="K9" s="8">
        <f>RANK(L9,L$3:L$12)</f>
        <v>7</v>
      </c>
      <c r="L9" s="27">
        <f>SUM(B9:J9)</f>
        <v>74.211111111111109</v>
      </c>
      <c r="M9" s="6" t="s">
        <v>20</v>
      </c>
    </row>
    <row r="10" spans="1:13" x14ac:dyDescent="0.2">
      <c r="A10" s="6" t="s">
        <v>19</v>
      </c>
      <c r="B10" s="10">
        <f>20/45*B2</f>
        <v>4.4444444444444446</v>
      </c>
      <c r="C10" s="16">
        <f>8.7/30*C2</f>
        <v>2.9</v>
      </c>
      <c r="D10" s="10">
        <f>25.5/40*D2</f>
        <v>25.5</v>
      </c>
      <c r="E10" s="16">
        <f>12.5/25*E2</f>
        <v>5</v>
      </c>
      <c r="F10" s="16">
        <f>4/25*F2</f>
        <v>1.6</v>
      </c>
      <c r="G10" s="10">
        <f>13.5/20*G2</f>
        <v>13.5</v>
      </c>
      <c r="H10" s="10">
        <f>11.8/20*H2</f>
        <v>11.8</v>
      </c>
      <c r="I10" s="10">
        <f>3.5/10*I2</f>
        <v>3.5</v>
      </c>
      <c r="J10" s="10">
        <f>2.7/20*J2</f>
        <v>2.7</v>
      </c>
      <c r="K10" s="8">
        <f t="shared" si="2"/>
        <v>8</v>
      </c>
      <c r="L10" s="22">
        <f>SUM(B10:J10)</f>
        <v>70.944444444444457</v>
      </c>
      <c r="M10" s="6" t="s">
        <v>19</v>
      </c>
    </row>
    <row r="11" spans="1:13" x14ac:dyDescent="0.2">
      <c r="A11" s="24" t="s">
        <v>15</v>
      </c>
      <c r="B11" s="10">
        <f>21.5/45*B2</f>
        <v>4.7777777777777777</v>
      </c>
      <c r="C11" s="10">
        <f>14.3/30*C2</f>
        <v>4.7666666666666666</v>
      </c>
      <c r="D11" s="10">
        <f>25.5/40*D2</f>
        <v>25.5</v>
      </c>
      <c r="E11" s="10">
        <f>18.5/25*E2</f>
        <v>7.4</v>
      </c>
      <c r="F11" s="10">
        <f>7.5/25*F2</f>
        <v>3</v>
      </c>
      <c r="G11" s="16">
        <f>10/20*G2</f>
        <v>10</v>
      </c>
      <c r="H11" s="10">
        <f>10.6/20*H2</f>
        <v>10.600000000000001</v>
      </c>
      <c r="I11" s="16">
        <f>3/10*I2</f>
        <v>3</v>
      </c>
      <c r="J11" s="16">
        <f>0.1/20*J2</f>
        <v>0.1</v>
      </c>
      <c r="K11" s="8">
        <f>RANK(L11,L$3:L$12)</f>
        <v>9</v>
      </c>
      <c r="L11" s="19">
        <f>SUM(B11:J11)</f>
        <v>69.144444444444446</v>
      </c>
      <c r="M11" s="24" t="s">
        <v>15</v>
      </c>
    </row>
    <row r="12" spans="1:13" x14ac:dyDescent="0.2">
      <c r="A12" s="20" t="s">
        <v>14</v>
      </c>
      <c r="B12" s="21">
        <f>26/45*B2</f>
        <v>5.7777777777777768</v>
      </c>
      <c r="C12" s="21">
        <f>0/30*C11</f>
        <v>0</v>
      </c>
      <c r="D12" s="21">
        <v>0</v>
      </c>
      <c r="E12" s="21">
        <v>0</v>
      </c>
      <c r="F12" s="21">
        <f>0/25*F2</f>
        <v>0</v>
      </c>
      <c r="G12" s="21">
        <v>0</v>
      </c>
      <c r="H12" s="21">
        <f>0/20*H2</f>
        <v>0</v>
      </c>
      <c r="I12" s="21">
        <v>0</v>
      </c>
      <c r="J12" s="21">
        <v>0</v>
      </c>
      <c r="K12" s="20">
        <f t="shared" si="0"/>
        <v>10</v>
      </c>
      <c r="L12" s="21">
        <f t="shared" si="1"/>
        <v>5.7777777777777768</v>
      </c>
      <c r="M12" s="20" t="s">
        <v>14</v>
      </c>
    </row>
  </sheetData>
  <sortState ref="A3:M12">
    <sortCondition descending="1" ref="L3:L12"/>
  </sortState>
  <pageMargins left="0.78749999999999998" right="0.78749999999999998" top="1.0249999999999999" bottom="1.0249999999999999" header="0.78749999999999998" footer="0.78749999999999998"/>
  <pageSetup paperSize="9" orientation="portrait" useFirstPageNumber="1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Отбор на IPhO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9</cp:revision>
  <cp:lastPrinted>2015-05-20T22:32:03Z</cp:lastPrinted>
  <dcterms:created xsi:type="dcterms:W3CDTF">2015-05-18T13:25:29Z</dcterms:created>
  <dcterms:modified xsi:type="dcterms:W3CDTF">2016-05-21T15:35:04Z</dcterms:modified>
  <dc:language>ru-RU</dc:language>
</cp:coreProperties>
</file>