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trozeneka/Documents/Bioinformatics/lab-projects/microsat-v4/"/>
    </mc:Choice>
  </mc:AlternateContent>
  <xr:revisionPtr revIDLastSave="0" documentId="13_ncr:20001_{F5BC00A5-8299-0542-B2C5-B3C13F0DE60A}" xr6:coauthVersionLast="47" xr6:coauthVersionMax="47" xr10:uidLastSave="{00000000-0000-0000-0000-000000000000}"/>
  <bookViews>
    <workbookView xWindow="0" yWindow="500" windowWidth="28800" windowHeight="16080" activeTab="2" xr2:uid="{E6E8B7A2-091A-4F67-BEBC-9AA99E3F6DC3}"/>
  </bookViews>
  <sheets>
    <sheet name="_data_time_memory" sheetId="8" r:id="rId1"/>
    <sheet name="TIME_MEMORY" sheetId="9" r:id="rId2"/>
    <sheet name="SEARCH_RANGE" sheetId="1" r:id="rId3"/>
    <sheet name="Feuil1" sheetId="10" r:id="rId4"/>
  </sheets>
  <definedNames>
    <definedName name="ExternalData_4" localSheetId="0" hidden="1">_data_time_memory!$E$4:$G$115</definedName>
    <definedName name="ExternalData_5" localSheetId="0" hidden="1">_data_time_memory!$I$4:$K$115</definedName>
    <definedName name="ExternalData_6" localSheetId="0" hidden="1">_data_time_memory!$M$4:$O$115</definedName>
    <definedName name="search_range_study" localSheetId="3">Feuil1!$A$1:$H$556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3" i="1" l="1"/>
  <c r="H144" i="1"/>
  <c r="I145" i="1"/>
  <c r="F142" i="1"/>
  <c r="AY113" i="1"/>
  <c r="X113" i="1"/>
  <c r="BA113" i="1"/>
  <c r="AZ113" i="1"/>
  <c r="AX113" i="1"/>
  <c r="AX114" i="1" s="1"/>
  <c r="AR113" i="1"/>
  <c r="AQ113" i="1"/>
  <c r="AP113" i="1"/>
  <c r="AO113" i="1"/>
  <c r="AO114" i="1" s="1"/>
  <c r="AI113" i="1"/>
  <c r="AH113" i="1"/>
  <c r="AG113" i="1"/>
  <c r="AF113" i="1"/>
  <c r="AF114" i="1" s="1"/>
  <c r="Z113" i="1"/>
  <c r="Y113" i="1"/>
  <c r="W113" i="1"/>
  <c r="Q113" i="1"/>
  <c r="P113" i="1"/>
  <c r="O113" i="1"/>
  <c r="N113" i="1"/>
  <c r="N114" i="1" s="1"/>
  <c r="E113" i="1"/>
  <c r="E114" i="1" s="1"/>
  <c r="F113" i="1"/>
  <c r="G113" i="1"/>
  <c r="H113" i="1"/>
  <c r="G13" i="9"/>
  <c r="G12" i="9"/>
  <c r="G11" i="9"/>
  <c r="G10" i="9"/>
  <c r="G8" i="9"/>
  <c r="G7" i="9"/>
  <c r="G6" i="9"/>
  <c r="G5" i="9"/>
  <c r="F13" i="9"/>
  <c r="F12" i="9"/>
  <c r="F11" i="9"/>
  <c r="F10" i="9"/>
  <c r="F8" i="9"/>
  <c r="F7" i="9"/>
  <c r="F6" i="9"/>
  <c r="F5" i="9"/>
  <c r="E13" i="9"/>
  <c r="E12" i="9"/>
  <c r="E11" i="9"/>
  <c r="E10" i="9"/>
  <c r="E8" i="9"/>
  <c r="E7" i="9"/>
  <c r="E6" i="9"/>
  <c r="E5" i="9"/>
  <c r="D13" i="9"/>
  <c r="D12" i="9"/>
  <c r="D11" i="9"/>
  <c r="D10" i="9"/>
  <c r="D8" i="9"/>
  <c r="D7" i="9"/>
  <c r="D6" i="9"/>
  <c r="D5" i="9"/>
  <c r="H114" i="1" l="1"/>
  <c r="X114" i="1"/>
  <c r="G122" i="1"/>
  <c r="G123" i="1"/>
  <c r="F124" i="1"/>
  <c r="G119" i="1"/>
  <c r="F120" i="1"/>
  <c r="H121" i="1"/>
  <c r="H122" i="1"/>
  <c r="H123" i="1"/>
  <c r="G121" i="1"/>
  <c r="H120" i="1"/>
  <c r="I120" i="1" s="1"/>
  <c r="AY114" i="1"/>
  <c r="F119" i="1"/>
  <c r="G120" i="1"/>
  <c r="Y114" i="1"/>
  <c r="AH114" i="1"/>
  <c r="F123" i="1"/>
  <c r="H124" i="1"/>
  <c r="W114" i="1"/>
  <c r="Z114" i="1"/>
  <c r="AI114" i="1"/>
  <c r="AR114" i="1"/>
  <c r="AZ114" i="1"/>
  <c r="H119" i="1"/>
  <c r="F122" i="1"/>
  <c r="F114" i="1"/>
  <c r="O114" i="1"/>
  <c r="BA114" i="1"/>
  <c r="F121" i="1"/>
  <c r="G124" i="1"/>
  <c r="G114" i="1"/>
  <c r="P114" i="1"/>
  <c r="AG114" i="1"/>
  <c r="AP114" i="1"/>
  <c r="Q114" i="1"/>
  <c r="AQ114" i="1"/>
  <c r="I123" i="1" l="1"/>
  <c r="H134" i="1" s="1"/>
  <c r="I122" i="1"/>
  <c r="G134" i="1" s="1"/>
  <c r="I136" i="1"/>
  <c r="I135" i="1"/>
  <c r="I121" i="1"/>
  <c r="I119" i="1"/>
  <c r="I134" i="1" s="1"/>
  <c r="I124" i="1"/>
  <c r="H135" i="1" s="1"/>
  <c r="H143" i="1" l="1"/>
  <c r="G136" i="1"/>
  <c r="G144" i="1" s="1"/>
  <c r="H137" i="1"/>
  <c r="H145" i="1" s="1"/>
  <c r="I144" i="1"/>
  <c r="G137" i="1"/>
  <c r="G145" i="1" s="1"/>
  <c r="I143" i="1"/>
  <c r="I142" i="1"/>
  <c r="F137" i="1"/>
  <c r="F145" i="1" s="1"/>
  <c r="G142" i="1"/>
  <c r="F135" i="1"/>
  <c r="F143" i="1" s="1"/>
  <c r="F136" i="1"/>
  <c r="F144" i="1" s="1"/>
  <c r="H14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1A9A05-92EC-4614-B6A6-28C87A3C3921}" keepAlive="1" name="Query - kmer-log" description="Connection to the 'kmer-log' query in the workbook." type="5" refreshedVersion="0" background="1">
    <dbPr connection="Provider=Microsoft.Mashup.OleDb.1;Data Source=$Workbook$;Location=kmer-log;Extended Properties=&quot;&quot;" command="SELECT * FROM [kmer-log]"/>
  </connection>
  <connection id="2" xr16:uid="{E974DD3D-2084-4577-8F0F-BEDF2E40BCB3}" keepAlive="1" name="Query - kmer-log-fna (2)" description="Connection to the 'kmer-log-fna (2)' query in the workbook." type="5" refreshedVersion="8" background="1" saveData="1">
    <dbPr connection="Provider=Microsoft.Mashup.OleDb.1;Data Source=$Workbook$;Location=&quot;kmer-log-fna (2)&quot;;Extended Properties=&quot;&quot;" command="SELECT * FROM [kmer-log-fna (2)]"/>
  </connection>
  <connection id="3" xr16:uid="{0EA119A7-8A01-41E6-942D-0F6F760076F2}" keepAlive="1" name="Query - kmer-log-fna (3)" description="Connection to the 'kmer-log-fna (3)' query in the workbook." type="5" refreshedVersion="8" background="1" saveData="1">
    <dbPr connection="Provider=Microsoft.Mashup.OleDb.1;Data Source=$Workbook$;Location=&quot;kmer-log-fna (3)&quot;;Extended Properties=&quot;&quot;" command="SELECT * FROM [kmer-log-fna (3)]"/>
  </connection>
  <connection id="4" xr16:uid="{013E4993-D64A-4D47-94BF-9B03EB287D91}" keepAlive="1" name="Query - kmer-log-gga" description="Connection to the 'kmer-log-gga' query in the workbook." type="5" refreshedVersion="0" background="1">
    <dbPr connection="Provider=Microsoft.Mashup.OleDb.1;Data Source=$Workbook$;Location=kmer-log-gga;Extended Properties=&quot;&quot;" command="SELECT * FROM [kmer-log-gga]"/>
  </connection>
  <connection id="5" xr16:uid="{3A38D8CB-592B-4039-8F4C-9225F71C3D74}" keepAlive="1" name="Query - misa-log (2)" description="Connection to the 'misa-log (2)' query in the workbook." type="5" refreshedVersion="8" background="1" saveData="1">
    <dbPr connection="Provider=Microsoft.Mashup.OleDb.1;Data Source=$Workbook$;Location=&quot;misa-log (2)&quot;;Extended Properties=&quot;&quot;" command="SELECT * FROM [misa-log (2)]"/>
  </connection>
  <connection id="6" xr16:uid="{2360FB82-6DCF-4063-9A84-64668BF9B764}" keepAlive="1" name="Query - misa-log (3)" description="Connection to the 'misa-log (3)' query in the workbook." type="5" refreshedVersion="8" background="1" saveData="1">
    <dbPr connection="Provider=Microsoft.Mashup.OleDb.1;Data Source=$Workbook$;Location=&quot;misa-log (3)&quot;;Extended Properties=&quot;&quot;" command="SELECT * FROM [misa-log (3)]"/>
  </connection>
  <connection id="7" xr16:uid="{CC0C062D-FD30-40F3-AACC-C4FCAB35CFC7}" keepAlive="1" name="Query - perf-log (2)" description="Connection to the 'perf-log (2)' query in the workbook." type="5" refreshedVersion="8" background="1" saveData="1">
    <dbPr connection="Provider=Microsoft.Mashup.OleDb.1;Data Source=$Workbook$;Location=&quot;perf-log (2)&quot;;Extended Properties=&quot;&quot;" command="SELECT * FROM [perf-log (2)]"/>
  </connection>
  <connection id="8" xr16:uid="{AEDDD3A1-FA00-4834-8A57-20AB6B8737D1}" keepAlive="1" name="Query - perf-log (3)" description="Connection to the 'perf-log (3)' query in the workbook." type="5" refreshedVersion="8" background="1" saveData="1">
    <dbPr connection="Provider=Microsoft.Mashup.OleDb.1;Data Source=$Workbook$;Location=&quot;perf-log (3)&quot;;Extended Properties=&quot;&quot;" command="SELECT * FROM [perf-log (3)]"/>
  </connection>
  <connection id="9" xr16:uid="{F9B33AB7-38D0-4525-9C2A-1FC6C56266D3}" keepAlive="1" name="Query - perf-log (4)" description="Connection to the 'perf-log (4)' query in the workbook." type="5" refreshedVersion="8" background="1" saveData="1">
    <dbPr connection="Provider=Microsoft.Mashup.OleDb.1;Data Source=$Workbook$;Location=&quot;perf-log (4)&quot;;Extended Properties=&quot;&quot;" command="SELECT * FROM [perf-log (4)]"/>
  </connection>
  <connection id="10" xr16:uid="{0E5274D2-FB92-E444-A83E-B623C2ED7D59}" name="search-range-study" type="6" refreshedVersion="8" background="1" saveData="1">
    <textPr sourceFile="/Users/astrozeneka/Documents/Bioinformatics/lab-projects/microsat-v4/data/search-range-study.tsv" decimal="," thousands=" 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<sst xmlns="http://schemas.openxmlformats.org/spreadsheetml/2006/main" count="3289" uniqueCount="192">
  <si>
    <t>FNA10</t>
  </si>
  <si>
    <t>FNA11</t>
  </si>
  <si>
    <t>FNA12</t>
  </si>
  <si>
    <t>FNA13</t>
  </si>
  <si>
    <t>FNA14</t>
  </si>
  <si>
    <t>FNA15</t>
  </si>
  <si>
    <t>FNA16</t>
  </si>
  <si>
    <t>FNA17</t>
  </si>
  <si>
    <t>FNA18</t>
  </si>
  <si>
    <t>FNA19</t>
  </si>
  <si>
    <t>FNA1</t>
  </si>
  <si>
    <t>FNA20</t>
  </si>
  <si>
    <t>FNA21</t>
  </si>
  <si>
    <t>FNA22</t>
  </si>
  <si>
    <t>FNA23</t>
  </si>
  <si>
    <t>FNA24</t>
  </si>
  <si>
    <t>FNA25</t>
  </si>
  <si>
    <t>FNA2</t>
  </si>
  <si>
    <t>FNA3</t>
  </si>
  <si>
    <t>FNA4</t>
  </si>
  <si>
    <t>FNA5</t>
  </si>
  <si>
    <t>FNA6</t>
  </si>
  <si>
    <t>FNA7</t>
  </si>
  <si>
    <t>FNA8</t>
  </si>
  <si>
    <t>FNA9</t>
  </si>
  <si>
    <t>FNAmt</t>
  </si>
  <si>
    <t>FNAw</t>
  </si>
  <si>
    <t>FNAz</t>
  </si>
  <si>
    <t>GGA10</t>
  </si>
  <si>
    <t>GGA11</t>
  </si>
  <si>
    <t>GGA12</t>
  </si>
  <si>
    <t>GGA13</t>
  </si>
  <si>
    <t>GGA14</t>
  </si>
  <si>
    <t>GGA15</t>
  </si>
  <si>
    <t>GGA16</t>
  </si>
  <si>
    <t>GGA17</t>
  </si>
  <si>
    <t>GGA18</t>
  </si>
  <si>
    <t>GGA19</t>
  </si>
  <si>
    <t>GGA1</t>
  </si>
  <si>
    <t>GGA20</t>
  </si>
  <si>
    <t>GGA21</t>
  </si>
  <si>
    <t>GGA22</t>
  </si>
  <si>
    <t>GGA23</t>
  </si>
  <si>
    <t>GGA24</t>
  </si>
  <si>
    <t>GGA25</t>
  </si>
  <si>
    <t>GGA26</t>
  </si>
  <si>
    <t>GGA27</t>
  </si>
  <si>
    <t>GGA28</t>
  </si>
  <si>
    <t>GGA29</t>
  </si>
  <si>
    <t>GGA2</t>
  </si>
  <si>
    <t>GGA30</t>
  </si>
  <si>
    <t>GGA31</t>
  </si>
  <si>
    <t>GGA32</t>
  </si>
  <si>
    <t>GGA33</t>
  </si>
  <si>
    <t>GGA34</t>
  </si>
  <si>
    <t>GGA35</t>
  </si>
  <si>
    <t>GGA36</t>
  </si>
  <si>
    <t>GGA37</t>
  </si>
  <si>
    <t>GGA38</t>
  </si>
  <si>
    <t>GGA39</t>
  </si>
  <si>
    <t>GGA3</t>
  </si>
  <si>
    <t>GGA4</t>
  </si>
  <si>
    <t>GGA5</t>
  </si>
  <si>
    <t>GGA6</t>
  </si>
  <si>
    <t>GGA7</t>
  </si>
  <si>
    <t>GGA8</t>
  </si>
  <si>
    <t>GGA9</t>
  </si>
  <si>
    <t>GGAmt</t>
  </si>
  <si>
    <t>GGAw</t>
  </si>
  <si>
    <t>GGAz</t>
  </si>
  <si>
    <t>LAG10</t>
  </si>
  <si>
    <t>LAG11</t>
  </si>
  <si>
    <t>LAG12</t>
  </si>
  <si>
    <t>LAG13</t>
  </si>
  <si>
    <t>LAG14</t>
  </si>
  <si>
    <t>LAG15</t>
  </si>
  <si>
    <t>LAG16</t>
  </si>
  <si>
    <t>LAG17</t>
  </si>
  <si>
    <t>LAG18</t>
  </si>
  <si>
    <t>LAG1</t>
  </si>
  <si>
    <t>LAG2</t>
  </si>
  <si>
    <t>LAG3</t>
  </si>
  <si>
    <t>LAG4</t>
  </si>
  <si>
    <t>LAG5</t>
  </si>
  <si>
    <t>LAG6</t>
  </si>
  <si>
    <t>LAG7</t>
  </si>
  <si>
    <t>LAG8</t>
  </si>
  <si>
    <t>LAG9</t>
  </si>
  <si>
    <t>LAGmt</t>
  </si>
  <si>
    <t>LAGw</t>
  </si>
  <si>
    <t>LAGz</t>
  </si>
  <si>
    <t>VUR10</t>
  </si>
  <si>
    <t>VUR11</t>
  </si>
  <si>
    <t>VUR12</t>
  </si>
  <si>
    <t>VUR13</t>
  </si>
  <si>
    <t>VUR14</t>
  </si>
  <si>
    <t>VUR15</t>
  </si>
  <si>
    <t>VUR16</t>
  </si>
  <si>
    <t>VUR17</t>
  </si>
  <si>
    <t>VUR1</t>
  </si>
  <si>
    <t>VUR2</t>
  </si>
  <si>
    <t>VUR3</t>
  </si>
  <si>
    <t>VUR4</t>
  </si>
  <si>
    <t>VUR5</t>
  </si>
  <si>
    <t>VUR6</t>
  </si>
  <si>
    <t>VUR7</t>
  </si>
  <si>
    <t>VUR8</t>
  </si>
  <si>
    <t>VUR9</t>
  </si>
  <si>
    <t>VURmt</t>
  </si>
  <si>
    <t>VURw</t>
  </si>
  <si>
    <t>VURz</t>
  </si>
  <si>
    <t>SSW</t>
  </si>
  <si>
    <t>Kmer</t>
  </si>
  <si>
    <t>Perf</t>
  </si>
  <si>
    <t>Misa</t>
  </si>
  <si>
    <t>Chrom</t>
  </si>
  <si>
    <t>TC</t>
  </si>
  <si>
    <t>SC</t>
  </si>
  <si>
    <t>SSW-SSR (from this study)</t>
  </si>
  <si>
    <t>PERF-SSR</t>
  </si>
  <si>
    <t>KMER-SSR</t>
  </si>
  <si>
    <t>MISA-SSR</t>
  </si>
  <si>
    <t>FNA</t>
  </si>
  <si>
    <t>GGA</t>
  </si>
  <si>
    <t>LAG</t>
  </si>
  <si>
    <t>VUR</t>
  </si>
  <si>
    <t>Time complexity in second (how much time it need)</t>
  </si>
  <si>
    <t>Space complexity in MB (how much memory it uses)</t>
  </si>
  <si>
    <t>P-value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</si>
  <si>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</si>
  <si>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</si>
  <si>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</si>
  <si>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</si>
  <si>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</si>
  <si>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</si>
  <si>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</si>
  <si>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</si>
  <si>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</si>
  <si>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</si>
  <si>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</si>
  <si>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</si>
  <si>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</si>
  <si>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F crit</t>
  </si>
  <si>
    <t>Between Groups</t>
  </si>
  <si>
    <t>Within Groups</t>
  </si>
  <si>
    <t>Total</t>
  </si>
  <si>
    <t>p-value &lt; 0.05</t>
  </si>
  <si>
    <t>p-value &gt; 0.05</t>
  </si>
  <si>
    <t>No remarkable finding has been noted in the field of space complexity (memory consumption)</t>
  </si>
  <si>
    <t>The low P-Value can indicate that the algorithm used is really efficient in term of time complexity (time consumption)</t>
  </si>
  <si>
    <t>SoftwareA</t>
  </si>
  <si>
    <t>SoftwareB</t>
  </si>
  <si>
    <t>Genome</t>
  </si>
  <si>
    <t>Chromosome</t>
  </si>
  <si>
    <t>Union</t>
  </si>
  <si>
    <t>Inter</t>
  </si>
  <si>
    <t>AOnly</t>
  </si>
  <si>
    <t>BOnly</t>
  </si>
  <si>
    <t>ssw</t>
  </si>
  <si>
    <t>kmer</t>
  </si>
  <si>
    <t>misa</t>
  </si>
  <si>
    <t>perf</t>
  </si>
  <si>
    <t>TOTAL</t>
  </si>
  <si>
    <t>PERCENTAGE</t>
  </si>
  <si>
    <t>Aonly</t>
  </si>
  <si>
    <t>Bonly</t>
  </si>
  <si>
    <t>ssw/kmer</t>
  </si>
  <si>
    <t>ssw/misa</t>
  </si>
  <si>
    <t>ssw/perf</t>
  </si>
  <si>
    <t>kmer/misa</t>
  </si>
  <si>
    <t>kmer/perf</t>
  </si>
  <si>
    <t>misa/perf</t>
  </si>
  <si>
    <t>A/B</t>
  </si>
  <si>
    <t>The search range diagram illustrate the result comparison between softwares (grouped two by two)</t>
  </si>
  <si>
    <t>For example, we can found that almost all result found by MISA are almost included in perf</t>
  </si>
  <si>
    <t>The same deduction can be infered with the comparison between KMER and SSW</t>
  </si>
  <si>
    <t>On the other hand, a range divergence can be found on MISA/PERF, KMER/PERF and KMER/MISA</t>
  </si>
  <si>
    <t>For generalized distance plotting, it's preferable to define some reference</t>
  </si>
  <si>
    <t>In order to figure out a search range map, it is necessary to modelize search range as two normal distribution</t>
  </si>
  <si>
    <t>MU1</t>
  </si>
  <si>
    <t>MU2</t>
  </si>
  <si>
    <t>VAR1</t>
  </si>
  <si>
    <t>VAR2</t>
  </si>
  <si>
    <t>h</t>
  </si>
  <si>
    <t>distance</t>
  </si>
  <si>
    <t>Two disjoint has distance = 5</t>
  </si>
  <si>
    <t>The more the intersection distance is, less is the distance</t>
  </si>
  <si>
    <t>=1-((Bonly+Inter)/2) - (Aonly+Inter)/2)</t>
  </si>
  <si>
    <t xml:space="preserve">The low distance on ssw/perf can be assumed as a similar result between </t>
  </si>
  <si>
    <t xml:space="preserve">The highest distance (on misa/perf) illustrate the low similarity between </t>
  </si>
  <si>
    <t>those two softwares (the Union set is also high)</t>
  </si>
  <si>
    <t>the result of those two softwares (the result is almost disjoint)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</si>
</sst>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3" fillId="0" borderId="9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1" fillId="2" borderId="9" xfId="1" applyBorder="1" applyAlignment="1">
      <alignment horizontal="center"/>
    </xf>
    <xf numFmtId="0" fontId="1" fillId="2" borderId="0" xfId="1" applyBorder="1" applyAlignment="1"/>
    <xf numFmtId="0" fontId="1" fillId="2" borderId="6" xfId="1" applyBorder="1" applyAlignment="1"/>
    <xf numFmtId="0" fontId="1" fillId="2" borderId="0" xfId="1"/>
    <xf numFmtId="0" fontId="2" fillId="3" borderId="0" xfId="2"/>
    <xf numFmtId="0" fontId="2" fillId="3" borderId="9" xfId="2" applyBorder="1" applyAlignment="1">
      <alignment horizontal="center"/>
    </xf>
    <xf numFmtId="0" fontId="2" fillId="3" borderId="0" xfId="2" applyBorder="1" applyAlignment="1"/>
    <xf numFmtId="0" fontId="2" fillId="3" borderId="6" xfId="2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4" xfId="0" applyBorder="1"/>
    <xf numFmtId="0" fontId="5" fillId="4" borderId="15" xfId="0" applyFont="1" applyFill="1" applyBorder="1"/>
    <xf numFmtId="0" fontId="0" fillId="0" borderId="16" xfId="0" applyBorder="1"/>
    <xf numFmtId="9" fontId="0" fillId="0" borderId="0" xfId="3" applyFont="1"/>
    <xf numFmtId="9" fontId="6" fillId="0" borderId="0" xfId="3" applyFont="1"/>
    <xf numFmtId="10" fontId="0" fillId="0" borderId="0" xfId="3" applyNumberFormat="1" applyFont="1"/>
    <xf numFmtId="0" fontId="0" fillId="0" borderId="0" xfId="0" quotePrefix="1"/>
    <xf numFmtId="164" fontId="0" fillId="0" borderId="0" xfId="3" applyNumberFormat="1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3" xfId="0" applyBorder="1" applyAlignment="1">
      <alignment horizontal="center" wrapText="1"/>
    </xf>
  </cellXfs>
  <cellStyles count="4">
    <cellStyle name="Neutre" xfId="2" builtinId="28"/>
    <cellStyle name="Normal" xfId="0" builtinId="0"/>
    <cellStyle name="Pourcentage" xfId="3" builtinId="5"/>
    <cellStyle name="Satisfaisant" xfId="1" builtinId="26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INTERSECTION</a:t>
            </a:r>
            <a:r>
              <a:rPr lang="fr-FR" baseline="0"/>
              <a:t> DIAGRAM</a:t>
            </a:r>
            <a:r>
              <a:rPr lang="fr-FR"/>
              <a:t> comparison</a:t>
            </a:r>
          </a:p>
        </c:rich>
      </c:tx>
      <c:layout>
        <c:manualLayout>
          <c:xMode val="edge"/>
          <c:yMode val="edge"/>
          <c:x val="0.2019219573977469"/>
          <c:y val="2.7526544873144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MG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SEARCH_RANGE!$F$118</c:f>
              <c:strCache>
                <c:ptCount val="1"/>
                <c:pt idx="0">
                  <c:v>Aonly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M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SEARCH_RANGE!$E$119:$E$124</c:f>
              <c:strCache>
                <c:ptCount val="6"/>
                <c:pt idx="0">
                  <c:v>ssw/kmer</c:v>
                </c:pt>
                <c:pt idx="1">
                  <c:v>ssw/misa</c:v>
                </c:pt>
                <c:pt idx="2">
                  <c:v>ssw/perf</c:v>
                </c:pt>
                <c:pt idx="3">
                  <c:v>kmer/misa</c:v>
                </c:pt>
                <c:pt idx="4">
                  <c:v>kmer/perf</c:v>
                </c:pt>
                <c:pt idx="5">
                  <c:v>misa/perf</c:v>
                </c:pt>
              </c:strCache>
            </c:strRef>
          </c:cat>
          <c:val>
            <c:numRef>
              <c:f>SEARCH_RANGE!$F$119:$F$124</c:f>
              <c:numCache>
                <c:formatCode>0%</c:formatCode>
                <c:ptCount val="6"/>
                <c:pt idx="0">
                  <c:v>0.73002203835814228</c:v>
                </c:pt>
                <c:pt idx="1">
                  <c:v>0.5444208628057039</c:v>
                </c:pt>
                <c:pt idx="2">
                  <c:v>0.33209793650099362</c:v>
                </c:pt>
                <c:pt idx="3">
                  <c:v>0.32656501264926091</c:v>
                </c:pt>
                <c:pt idx="4">
                  <c:v>1.0515676314108817E-2</c:v>
                </c:pt>
                <c:pt idx="5">
                  <c:v>0.28272645564446613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A-144A-A0F9-C611BB88521A}"/>
            </c:ext>
          </c:extLst>
        </c:ser>
        <c:ser>
          <c:idx val="1"/>
          <c:order val="1"/>
          <c:tx>
            <c:strRef>
              <c:f>SEARCH_RANGE!$G$118</c:f>
              <c:strCache>
                <c:ptCount val="1"/>
                <c:pt idx="0">
                  <c:v>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M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SEARCH_RANGE!$E$119:$E$124</c:f>
              <c:strCache>
                <c:ptCount val="6"/>
                <c:pt idx="0">
                  <c:v>ssw/kmer</c:v>
                </c:pt>
                <c:pt idx="1">
                  <c:v>ssw/misa</c:v>
                </c:pt>
                <c:pt idx="2">
                  <c:v>ssw/perf</c:v>
                </c:pt>
                <c:pt idx="3">
                  <c:v>kmer/misa</c:v>
                </c:pt>
                <c:pt idx="4">
                  <c:v>kmer/perf</c:v>
                </c:pt>
                <c:pt idx="5">
                  <c:v>misa/perf</c:v>
                </c:pt>
              </c:strCache>
            </c:strRef>
          </c:cat>
          <c:val>
            <c:numRef>
              <c:f>SEARCH_RANGE!$G$119:$G$124</c:f>
              <c:numCache>
                <c:formatCode>0%</c:formatCode>
                <c:ptCount val="6"/>
                <c:pt idx="0">
                  <c:v>0.25479809254210561</c:v>
                </c:pt>
                <c:pt idx="1">
                  <c:v>0.45322198907888389</c:v>
                </c:pt>
                <c:pt idx="2">
                  <c:v>0.60288658083071156</c:v>
                </c:pt>
                <c:pt idx="3">
                  <c:v>7.7711340807433221E-2</c:v>
                </c:pt>
                <c:pt idx="4">
                  <c:v>0.36921173512333422</c:v>
                </c:pt>
                <c:pt idx="5">
                  <c:v>0.17580082479578654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A-144A-A0F9-C611BB88521A}"/>
            </c:ext>
          </c:extLst>
        </c:ser>
        <c:ser>
          <c:idx val="2"/>
          <c:order val="2"/>
          <c:tx>
            <c:strRef>
              <c:f>SEARCH_RANGE!$H$118</c:f>
              <c:strCache>
                <c:ptCount val="1"/>
                <c:pt idx="0">
                  <c:v>Bonly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M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SEARCH_RANGE!$E$119:$E$124</c:f>
              <c:strCache>
                <c:ptCount val="6"/>
                <c:pt idx="0">
                  <c:v>ssw/kmer</c:v>
                </c:pt>
                <c:pt idx="1">
                  <c:v>ssw/misa</c:v>
                </c:pt>
                <c:pt idx="2">
                  <c:v>ssw/perf</c:v>
                </c:pt>
                <c:pt idx="3">
                  <c:v>kmer/misa</c:v>
                </c:pt>
                <c:pt idx="4">
                  <c:v>kmer/perf</c:v>
                </c:pt>
                <c:pt idx="5">
                  <c:v>misa/perf</c:v>
                </c:pt>
              </c:strCache>
            </c:strRef>
          </c:cat>
          <c:val>
            <c:numRef>
              <c:f>SEARCH_RANGE!$H$119:$H$124</c:f>
              <c:numCache>
                <c:formatCode>0%</c:formatCode>
                <c:ptCount val="6"/>
                <c:pt idx="0">
                  <c:v>1.5179869099752068E-2</c:v>
                </c:pt>
                <c:pt idx="1">
                  <c:v>2.3571481154122075E-3</c:v>
                </c:pt>
                <c:pt idx="2">
                  <c:v>6.5015482668294822E-2</c:v>
                </c:pt>
                <c:pt idx="3">
                  <c:v>0.5957236465433059</c:v>
                </c:pt>
                <c:pt idx="4">
                  <c:v>0.62027258856255696</c:v>
                </c:pt>
                <c:pt idx="5">
                  <c:v>0.5414727195597473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A-144A-A0F9-C611BB8852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94283983"/>
        <c:axId val="99480864"/>
      </c:barChart>
      <c:catAx>
        <c:axId val="13942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MG"/>
          </a:p>
        </c:txPr>
        <c:crossAx val="99480864"/>
        <c:crosses val="autoZero"/>
        <c:auto val="1"/>
        <c:lblAlgn val="ctr"/>
        <c:lblOffset val="100"/>
        <c:noMultiLvlLbl val="0"/>
      </c:catAx>
      <c:valAx>
        <c:axId val="9948086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9428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M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M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Search range comparison</a:t>
            </a:r>
          </a:p>
        </c:rich>
      </c:tx>
      <c:layout>
        <c:manualLayout>
          <c:xMode val="edge"/>
          <c:yMode val="edge"/>
          <c:x val="0.2019219573977469"/>
          <c:y val="2.7526544873144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MG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SEARCH_RANGE!$F$118</c:f>
              <c:strCache>
                <c:ptCount val="1"/>
                <c:pt idx="0">
                  <c:v>Aonly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M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SEARCH_RANGE!$E$119:$E$124</c:f>
              <c:strCache>
                <c:ptCount val="6"/>
                <c:pt idx="0">
                  <c:v>ssw/kmer</c:v>
                </c:pt>
                <c:pt idx="1">
                  <c:v>ssw/misa</c:v>
                </c:pt>
                <c:pt idx="2">
                  <c:v>ssw/perf</c:v>
                </c:pt>
                <c:pt idx="3">
                  <c:v>kmer/misa</c:v>
                </c:pt>
                <c:pt idx="4">
                  <c:v>kmer/perf</c:v>
                </c:pt>
                <c:pt idx="5">
                  <c:v>misa/perf</c:v>
                </c:pt>
              </c:strCache>
            </c:strRef>
          </c:cat>
          <c:val>
            <c:numRef>
              <c:f>SEARCH_RANGE!$F$119:$F$124</c:f>
              <c:numCache>
                <c:formatCode>0%</c:formatCode>
                <c:ptCount val="6"/>
                <c:pt idx="0">
                  <c:v>0.73002203835814228</c:v>
                </c:pt>
                <c:pt idx="1">
                  <c:v>0.5444208628057039</c:v>
                </c:pt>
                <c:pt idx="2">
                  <c:v>0.33209793650099362</c:v>
                </c:pt>
                <c:pt idx="3">
                  <c:v>0.32656501264926091</c:v>
                </c:pt>
                <c:pt idx="4">
                  <c:v>1.0515676314108817E-2</c:v>
                </c:pt>
                <c:pt idx="5">
                  <c:v>0.28272645564446613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0-174D-AEE8-B994A5482966}"/>
            </c:ext>
          </c:extLst>
        </c:ser>
        <c:ser>
          <c:idx val="1"/>
          <c:order val="1"/>
          <c:tx>
            <c:strRef>
              <c:f>SEARCH_RANGE!$G$118</c:f>
              <c:strCache>
                <c:ptCount val="1"/>
                <c:pt idx="0">
                  <c:v>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M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SEARCH_RANGE!$E$119:$E$124</c:f>
              <c:strCache>
                <c:ptCount val="6"/>
                <c:pt idx="0">
                  <c:v>ssw/kmer</c:v>
                </c:pt>
                <c:pt idx="1">
                  <c:v>ssw/misa</c:v>
                </c:pt>
                <c:pt idx="2">
                  <c:v>ssw/perf</c:v>
                </c:pt>
                <c:pt idx="3">
                  <c:v>kmer/misa</c:v>
                </c:pt>
                <c:pt idx="4">
                  <c:v>kmer/perf</c:v>
                </c:pt>
                <c:pt idx="5">
                  <c:v>misa/perf</c:v>
                </c:pt>
              </c:strCache>
            </c:strRef>
          </c:cat>
          <c:val>
            <c:numRef>
              <c:f>SEARCH_RANGE!$G$119:$G$124</c:f>
              <c:numCache>
                <c:formatCode>0%</c:formatCode>
                <c:ptCount val="6"/>
                <c:pt idx="0">
                  <c:v>0.25479809254210561</c:v>
                </c:pt>
                <c:pt idx="1">
                  <c:v>0.45322198907888389</c:v>
                </c:pt>
                <c:pt idx="2">
                  <c:v>0.60288658083071156</c:v>
                </c:pt>
                <c:pt idx="3">
                  <c:v>7.7711340807433221E-2</c:v>
                </c:pt>
                <c:pt idx="4">
                  <c:v>0.36921173512333422</c:v>
                </c:pt>
                <c:pt idx="5">
                  <c:v>0.17580082479578654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0-174D-AEE8-B994A5482966}"/>
            </c:ext>
          </c:extLst>
        </c:ser>
        <c:ser>
          <c:idx val="2"/>
          <c:order val="2"/>
          <c:tx>
            <c:strRef>
              <c:f>SEARCH_RANGE!$H$118</c:f>
              <c:strCache>
                <c:ptCount val="1"/>
                <c:pt idx="0">
                  <c:v>Bonly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M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SEARCH_RANGE!$E$119:$E$124</c:f>
              <c:strCache>
                <c:ptCount val="6"/>
                <c:pt idx="0">
                  <c:v>ssw/kmer</c:v>
                </c:pt>
                <c:pt idx="1">
                  <c:v>ssw/misa</c:v>
                </c:pt>
                <c:pt idx="2">
                  <c:v>ssw/perf</c:v>
                </c:pt>
                <c:pt idx="3">
                  <c:v>kmer/misa</c:v>
                </c:pt>
                <c:pt idx="4">
                  <c:v>kmer/perf</c:v>
                </c:pt>
                <c:pt idx="5">
                  <c:v>misa/perf</c:v>
                </c:pt>
              </c:strCache>
            </c:strRef>
          </c:cat>
          <c:val>
            <c:numRef>
              <c:f>SEARCH_RANGE!$H$119:$H$124</c:f>
              <c:numCache>
                <c:formatCode>0%</c:formatCode>
                <c:ptCount val="6"/>
                <c:pt idx="0">
                  <c:v>1.5179869099752068E-2</c:v>
                </c:pt>
                <c:pt idx="1">
                  <c:v>2.3571481154122075E-3</c:v>
                </c:pt>
                <c:pt idx="2">
                  <c:v>6.5015482668294822E-2</c:v>
                </c:pt>
                <c:pt idx="3">
                  <c:v>0.5957236465433059</c:v>
                </c:pt>
                <c:pt idx="4">
                  <c:v>0.62027258856255696</c:v>
                </c:pt>
                <c:pt idx="5">
                  <c:v>0.5414727195597473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00-174D-AEE8-B994A54829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94283983"/>
        <c:axId val="99480864"/>
      </c:barChart>
      <c:catAx>
        <c:axId val="13942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MG"/>
          </a:p>
        </c:txPr>
        <c:crossAx val="99480864"/>
        <c:crosses val="autoZero"/>
        <c:auto val="1"/>
        <c:lblAlgn val="ctr"/>
        <c:lblOffset val="100"/>
        <c:noMultiLvlLbl val="0"/>
      </c:catAx>
      <c:valAx>
        <c:axId val="9948086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9428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M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M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68</xdr:row>
      <xdr:rowOff>25400</xdr:rowOff>
    </xdr:from>
    <xdr:to>
      <xdr:col>5</xdr:col>
      <xdr:colOff>889000</xdr:colOff>
      <xdr:row>82</xdr:row>
      <xdr:rowOff>126637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04D215-E368-1E46-85B2-DF39B4EB4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796218</xdr:colOff>
      <xdr:row>76</xdr:row>
      <xdr:rowOff>52643</xdr:rowOff>
    </xdr:from>
    <xdr:to>
      <xdr:col>6</xdr:col>
      <xdr:colOff>46063</xdr:colOff>
      <xdr:row>76</xdr:row>
      <xdr:rowOff>52643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4B808A48-5F1D-93E3-DD77-4F3F5E0B68C1}"/>
            </a:ext>
          </a:extLst>
        </xdr:cNvPr>
        <xdr:cNvCxnSpPr/>
      </xdr:nvCxnSpPr>
      <xdr:spPr>
        <a:xfrm flipH="1">
          <a:off x="5849897" y="14700415"/>
          <a:ext cx="31585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797271</xdr:colOff>
      <xdr:row>79</xdr:row>
      <xdr:rowOff>86597</xdr:rowOff>
    </xdr:from>
    <xdr:to>
      <xdr:col>6</xdr:col>
      <xdr:colOff>47116</xdr:colOff>
      <xdr:row>79</xdr:row>
      <xdr:rowOff>86597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53044CDA-E8EF-0546-B094-02778635B922}"/>
            </a:ext>
          </a:extLst>
        </xdr:cNvPr>
        <xdr:cNvCxnSpPr/>
      </xdr:nvCxnSpPr>
      <xdr:spPr>
        <a:xfrm flipH="1">
          <a:off x="5850950" y="15306856"/>
          <a:ext cx="31585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791744</xdr:colOff>
      <xdr:row>81</xdr:row>
      <xdr:rowOff>41588</xdr:rowOff>
    </xdr:from>
    <xdr:to>
      <xdr:col>6</xdr:col>
      <xdr:colOff>41589</xdr:colOff>
      <xdr:row>81</xdr:row>
      <xdr:rowOff>41588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340F79FA-6E5F-8D45-9391-FF24EE9E0083}"/>
            </a:ext>
          </a:extLst>
        </xdr:cNvPr>
        <xdr:cNvCxnSpPr/>
      </xdr:nvCxnSpPr>
      <xdr:spPr>
        <a:xfrm flipH="1">
          <a:off x="5845423" y="15643505"/>
          <a:ext cx="31585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91906</xdr:colOff>
      <xdr:row>120</xdr:row>
      <xdr:rowOff>141721</xdr:rowOff>
    </xdr:from>
    <xdr:to>
      <xdr:col>15</xdr:col>
      <xdr:colOff>630844</xdr:colOff>
      <xdr:row>135</xdr:row>
      <xdr:rowOff>30307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FBE9AD9-C45A-2B76-7094-EF54F1924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FBAC658F-C366-4F85-BE0B-5F1701E5052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7C3EB9A4-8FC0-4630-8FDF-36B58AD8C63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098F33E3-C49D-46D7-A8A8-78BC375BAF7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-range-study" connectionId="10" xr16:uid="{68495238-9C88-624A-9E5F-14D309C48C99}" autoFormatId="16" applyNumberFormats="0" applyBorderFormats="0" applyFontFormats="1" applyPatternFormats="1" applyAlignmentFormats="0" applyWidthHeightFormats="0"/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D5C7EE-DF04-434D-9B99-B558E6BEC565}" name="ssw_log8" displayName="ssw_log8" ref="A4:C115" totalsRowShown="0">
  <autoFilter ref="A4:C115" xr:uid="{97D5C7EE-DF04-434D-9B99-B558E6BEC565}"/>
  <sortState xmlns:xlrd2="http://schemas.microsoft.com/office/spreadsheetml/2017/richdata2" ref="A5:C140">
    <sortCondition ref="A3:A140"/>
  </sortState>
  <tableColumns count="3">
    <tableColumn id="1" xr3:uid="{99A5AA6C-F9E4-4071-896E-E6951BBE1905}" name="Chrom" dataDxfId="29"/>
    <tableColumn id="2" xr3:uid="{B15E4450-E596-4C6D-95F5-63E323E1C8E4}" name="TC"/>
    <tableColumn id="3" xr3:uid="{5462BA77-2215-4C26-9F73-A087F6C197E7}" name="SC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DC2367-93F7-B249-AD9E-14B2120808D5}" name="Tableau6" displayName="Tableau6" ref="AT1:BA113" totalsRowCount="1" headerRowDxfId="25" dataDxfId="23" headerRowBorderDxfId="24" tableBorderDxfId="22" totalsRowBorderDxfId="21">
  <autoFilter ref="AT1:BA112" xr:uid="{40DC2367-93F7-B249-AD9E-14B2120808D5}"/>
  <tableColumns count="8">
    <tableColumn id="1" xr3:uid="{056683D3-D7A5-1E4F-A069-75E92F27579F}" name="SoftwareA" dataDxfId="20" totalsRowDxfId="19"/>
    <tableColumn id="2" xr3:uid="{19645209-47C4-8244-97E9-A92579CE4CAE}" name="SoftwareB" dataDxfId="18" totalsRowDxfId="17"/>
    <tableColumn id="3" xr3:uid="{E27ED2C4-F8B2-3547-B466-698E12068B4E}" name="Genome" dataDxfId="16" totalsRowDxfId="15"/>
    <tableColumn id="4" xr3:uid="{9C2D4752-98EB-0F4B-94AA-C6CF145C68CB}" name="Chromosome" dataDxfId="14" totalsRowDxfId="13"/>
    <tableColumn id="5" xr3:uid="{8CCE52FD-4890-3B43-8131-26B996B7DEEF}" name="Union" totalsRowFunction="custom" dataDxfId="12" totalsRowDxfId="11">
      <totalsRowFormula>SUM(Tableau6[Union])</totalsRowFormula>
    </tableColumn>
    <tableColumn id="6" xr3:uid="{4003B100-1A82-B74B-A55F-2D443289B88B}" name="Inter" totalsRowFunction="custom" dataDxfId="10" totalsRowDxfId="9">
      <totalsRowFormula>SUM(Tableau6[Inter])</totalsRowFormula>
    </tableColumn>
    <tableColumn id="7" xr3:uid="{B7920DBF-BBE9-8046-B86E-23E35715F08E}" name="AOnly" totalsRowFunction="custom" dataDxfId="8" totalsRowDxfId="7">
      <totalsRowFormula>SUM(Tableau6[AOnly])</totalsRowFormula>
    </tableColumn>
    <tableColumn id="8" xr3:uid="{717E0AAC-8829-6C4B-99BB-B80868434A34}" name="BOnly" totalsRowFunction="custom" dataDxfId="6" totalsRowDxfId="5">
      <totalsRowFormula>SUM(Tableau6[BOnly])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644F8A-8D16-7F47-9512-6D60D37A580D}" name="Tableau8" displayName="Tableau8" ref="E118:I124" totalsRowShown="0" dataDxfId="4" dataCellStyle="Pourcentage">
  <autoFilter ref="E118:I124" xr:uid="{87644F8A-8D16-7F47-9512-6D60D37A580D}"/>
  <tableColumns count="5">
    <tableColumn id="1" xr3:uid="{F16DE0A0-8D15-4D41-83B0-06073751BBF3}" name="A/B"/>
    <tableColumn id="2" xr3:uid="{818883E8-F2CE-9344-9953-D90D2131BBC6}" name="Aonly" dataDxfId="3" dataCellStyle="Pourcentage"/>
    <tableColumn id="3" xr3:uid="{3DCD76F4-C6B9-B944-BC69-B840023CDE4D}" name="Inter" dataDxfId="2" dataCellStyle="Pourcentage"/>
    <tableColumn id="4" xr3:uid="{AAB9DAC4-CF16-554C-93DA-4799F43CFB29}" name="Bonly" dataDxfId="1" dataCellStyle="Pourcentage"/>
    <tableColumn id="5" xr3:uid="{61D772F1-9EE4-2A4F-810B-DA971FEEAA00}" name="distance" dataDxfId="0" dataCellStyle="Pourcentage">
      <calculatedColumnFormula>1 - ((Tableau8[[#This Row],[Bonly]]+Tableau8[[#This Row],[Inter]])/2) - ((Tableau8[[#This Row],[Aonly]]+Tableau8[[#This Row],[Inter]])/2)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2C992E-5157-4860-A519-ABC45A7B16A1}" name="perf_log13" displayName="perf_log13" ref="E4:G115" tableType="queryTable" totalsRowShown="0">
  <autoFilter ref="E4:G115" xr:uid="{D22C992E-5157-4860-A519-ABC45A7B16A1}"/>
  <sortState xmlns:xlrd2="http://schemas.microsoft.com/office/spreadsheetml/2017/richdata2" ref="E5:G115">
    <sortCondition ref="E4:E115"/>
  </sortState>
  <tableColumns count="3">
    <tableColumn id="1" xr3:uid="{23FE6C7D-213F-4455-B53F-A0060181DC5E}" uniqueName="1" name="Chrom" queryTableFieldId="1" dataDxfId="28"/>
    <tableColumn id="2" xr3:uid="{7E634275-6158-422D-8DDE-9910731FC5B0}" uniqueName="2" name="TC" queryTableFieldId="2"/>
    <tableColumn id="3" xr3:uid="{A0A78ECE-A420-419F-B414-633FFDD337F2}" uniqueName="3" name="SC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D90F360-2A3C-48D8-B671-44DB4DF24E8B}" name="kmer_log_fna14" displayName="kmer_log_fna14" ref="I4:K115" tableType="queryTable" totalsRowShown="0">
  <autoFilter ref="I4:K115" xr:uid="{7D90F360-2A3C-48D8-B671-44DB4DF24E8B}"/>
  <sortState xmlns:xlrd2="http://schemas.microsoft.com/office/spreadsheetml/2017/richdata2" ref="I5:K115">
    <sortCondition ref="I4:I115"/>
  </sortState>
  <tableColumns count="3">
    <tableColumn id="1" xr3:uid="{01261B0D-5707-4EBA-ABAE-472AE04C5252}" uniqueName="1" name="Chrom" queryTableFieldId="1" dataDxfId="27"/>
    <tableColumn id="2" xr3:uid="{7AF44185-1D1A-423E-9DE1-E883CABA5C49}" uniqueName="2" name="TC" queryTableFieldId="2"/>
    <tableColumn id="3" xr3:uid="{1DBB40CB-5F82-4E9B-A6D2-E6606A8BD219}" uniqueName="3" name="SC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8C5C26-C411-41AB-BE10-DA8CAD8E0B8E}" name="misa_log15" displayName="misa_log15" ref="M4:O115" tableType="queryTable" totalsRowShown="0">
  <autoFilter ref="M4:O115" xr:uid="{888C5C26-C411-41AB-BE10-DA8CAD8E0B8E}"/>
  <sortState xmlns:xlrd2="http://schemas.microsoft.com/office/spreadsheetml/2017/richdata2" ref="M5:O115">
    <sortCondition ref="M4:M115"/>
  </sortState>
  <tableColumns count="3">
    <tableColumn id="1" xr3:uid="{43C8F3E6-E5EA-478C-895A-1C85DBD06DB8}" uniqueName="1" name="Chrom" queryTableFieldId="1" dataDxfId="26"/>
    <tableColumn id="2" xr3:uid="{B898FCC2-342C-4A3E-9063-48082B98E937}" uniqueName="2" name="TC" queryTableFieldId="2"/>
    <tableColumn id="3" xr3:uid="{FECCE48E-DF82-4B13-AFCD-0D243F4FC1FF}" uniqueName="3" name="SC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69EDC8-8BCD-1E4F-ACEC-4C0184A53EFC}" name="Tableau1" displayName="Tableau1" ref="A1:H113" totalsRowCount="1">
  <autoFilter ref="A1:H112" xr:uid="{EB69EDC8-8BCD-1E4F-ACEC-4C0184A53EFC}"/>
  <tableColumns count="8">
    <tableColumn id="1" xr3:uid="{227B41E9-BA5D-254A-8057-AB9D704054CB}" name="SoftwareA" totalsRowLabel="TOTAL"/>
    <tableColumn id="2" xr3:uid="{15AEE5CC-BB1A-054C-B7AC-6F2540615E13}" name="SoftwareB"/>
    <tableColumn id="3" xr3:uid="{DA9F1FF4-8E38-2A48-8A69-E4787215294A}" name="Genome"/>
    <tableColumn id="4" xr3:uid="{4C2C14E1-88EC-854B-A0F5-BE87FA835084}" name="Chromosome"/>
    <tableColumn id="5" xr3:uid="{04030BAF-7B50-6245-A6A4-8C8BB74AA1A4}" name="Union" totalsRowFunction="custom">
      <totalsRowFormula>SUM(Tableau1[Union])</totalsRowFormula>
    </tableColumn>
    <tableColumn id="6" xr3:uid="{BDC16432-AFCE-2F49-81DE-79C8CC8249F8}" name="Inter" totalsRowFunction="custom">
      <totalsRowFormula>SUM(Tableau1[Inter])</totalsRowFormula>
    </tableColumn>
    <tableColumn id="7" xr3:uid="{508A51EF-DED2-9141-9387-95D86A2192B7}" name="AOnly" totalsRowFunction="custom">
      <totalsRowFormula>SUM(Tableau1[AOnly])</totalsRowFormula>
    </tableColumn>
    <tableColumn id="8" xr3:uid="{903E5979-D687-F142-900C-7D4C41D630A1}" name="BOnly" totalsRowFunction="custom">
      <totalsRowFormula>SUM(Tableau1[BOnly])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0252B9-C79D-F340-A5E5-8DB6EC6A3A46}" name="Tableau2" displayName="Tableau2" ref="J1:Q113" totalsRowCount="1">
  <autoFilter ref="J1:Q112" xr:uid="{400252B9-C79D-F340-A5E5-8DB6EC6A3A46}"/>
  <tableColumns count="8">
    <tableColumn id="1" xr3:uid="{F4598D96-63C1-AA40-B87A-E6FD40E683B7}" name="SoftwareA"/>
    <tableColumn id="2" xr3:uid="{A6083505-D5CE-304E-A109-C39536F111DD}" name="SoftwareB"/>
    <tableColumn id="3" xr3:uid="{DC2C89E2-C899-0A4C-9D63-BEAD2555EFB9}" name="Genome"/>
    <tableColumn id="4" xr3:uid="{2F26F03B-B931-1245-9838-19CE730EFA5A}" name="Chromosome"/>
    <tableColumn id="5" xr3:uid="{26619E1F-6285-AD4B-B564-D6D6D7682FB0}" name="Union" totalsRowFunction="custom">
      <totalsRowFormula>SUM(Tableau2[Union])</totalsRowFormula>
    </tableColumn>
    <tableColumn id="6" xr3:uid="{823B3DA6-C75C-F542-A6C3-C5B77F6D2999}" name="Inter" totalsRowFunction="custom">
      <totalsRowFormula>SUM(Tableau2[Inter])</totalsRowFormula>
    </tableColumn>
    <tableColumn id="7" xr3:uid="{612CFCA1-93F2-7343-87FA-5E3F6255DD85}" name="AOnly" totalsRowFunction="custom">
      <totalsRowFormula>SUM(Tableau2[AOnly])</totalsRowFormula>
    </tableColumn>
    <tableColumn id="8" xr3:uid="{5C3B9295-2D35-1A46-8EB3-AAF6CE054837}" name="BOnly" totalsRowFunction="custom">
      <totalsRowFormula>SUM(Tableau2[BOnly])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CA80FA-B78B-304B-B9C6-0BA123CEA1DC}" name="Tableau3" displayName="Tableau3" ref="S1:Z113" totalsRowCount="1">
  <autoFilter ref="S1:Z112" xr:uid="{BDCA80FA-B78B-304B-B9C6-0BA123CEA1DC}"/>
  <tableColumns count="8">
    <tableColumn id="1" xr3:uid="{CBA166B6-36AC-6140-A35A-46CB5CDB5A20}" name="SoftwareA"/>
    <tableColumn id="2" xr3:uid="{133B78CA-04CE-944C-BB87-60C3EC1F2337}" name="SoftwareB"/>
    <tableColumn id="3" xr3:uid="{4A496A04-9ED8-AA4F-8902-9F18FB2C4E6C}" name="Genome"/>
    <tableColumn id="4" xr3:uid="{DB335CC3-4DF1-9F46-8AEF-BB44D15D4A9C}" name="Chromosome"/>
    <tableColumn id="5" xr3:uid="{BD00D67F-AA43-AB4E-973E-75C7D7FEC546}" name="Union" totalsRowFunction="custom">
      <totalsRowFormula>SUM(Tableau3[Union])</totalsRowFormula>
    </tableColumn>
    <tableColumn id="6" xr3:uid="{DE5C2F6D-F6C0-B648-B44C-993F2184DC85}" name="Inter" totalsRowFunction="custom">
      <totalsRowFormula>SUM(Tableau3[Inter])</totalsRowFormula>
    </tableColumn>
    <tableColumn id="7" xr3:uid="{F0741A30-3A56-FB4A-99C5-62C3AE0CB7D1}" name="AOnly" totalsRowFunction="custom">
      <totalsRowFormula>SUM(Tableau3[AOnly])</totalsRowFormula>
    </tableColumn>
    <tableColumn id="8" xr3:uid="{43020FF4-DAD1-A84C-A51F-22124DE990A3}" name="BOnly" totalsRowFunction="custom">
      <totalsRowFormula>SUM(Tableau3[BOnly])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5751CE-1B20-534B-B856-397FE6FBC2D0}" name="Tableau4" displayName="Tableau4" ref="AB1:AI113" totalsRowCount="1">
  <autoFilter ref="AB1:AI112" xr:uid="{5B5751CE-1B20-534B-B856-397FE6FBC2D0}"/>
  <tableColumns count="8">
    <tableColumn id="1" xr3:uid="{350389DE-BD98-B246-AEDF-65E93D3C3D50}" name="SoftwareA"/>
    <tableColumn id="2" xr3:uid="{5F572B62-B1BC-1149-9B22-1FCC57F76BED}" name="SoftwareB"/>
    <tableColumn id="3" xr3:uid="{9BD67534-0F49-A24A-AB7A-38B8B406D159}" name="Genome"/>
    <tableColumn id="4" xr3:uid="{E430F83E-2BBF-A44E-9475-FF5805DF90BF}" name="Chromosome"/>
    <tableColumn id="5" xr3:uid="{92D0164D-7B8E-594E-A8C7-D902A6055C9D}" name="Union" totalsRowFunction="custom">
      <totalsRowFormula>SUM(Tableau4[Union])</totalsRowFormula>
    </tableColumn>
    <tableColumn id="6" xr3:uid="{EAED697A-164E-0843-B5C0-DAFBC428175E}" name="Inter" totalsRowFunction="custom">
      <totalsRowFormula>SUM(Tableau4[Inter])</totalsRowFormula>
    </tableColumn>
    <tableColumn id="7" xr3:uid="{71E3D87D-7C4C-E246-B0A3-3A048718D2F1}" name="AOnly" totalsRowFunction="custom">
      <totalsRowFormula>SUM(Tableau4[AOnly])</totalsRowFormula>
    </tableColumn>
    <tableColumn id="8" xr3:uid="{A6CF514E-75C5-0B42-993F-6855712FF31F}" name="BOnly" totalsRowFunction="custom">
      <totalsRowFormula>SUM(Tableau4[BOnly])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47A446-D3B5-774F-B839-B12033E0F8F1}" name="Tableau5" displayName="Tableau5" ref="AK1:AR113" totalsRowCount="1">
  <autoFilter ref="AK1:AR112" xr:uid="{7C47A446-D3B5-774F-B839-B12033E0F8F1}"/>
  <tableColumns count="8">
    <tableColumn id="1" xr3:uid="{5A327579-94FA-2646-BC71-AF3115C4A516}" name="SoftwareA"/>
    <tableColumn id="2" xr3:uid="{6DB5AB2A-B0FE-0B45-B315-8EE9390DAE25}" name="SoftwareB"/>
    <tableColumn id="3" xr3:uid="{F7BCEB40-88DB-B144-86EA-BA21FB080328}" name="Genome"/>
    <tableColumn id="4" xr3:uid="{83BE5604-25A4-7643-BA8A-C0AC5CEA1993}" name="Chromosome"/>
    <tableColumn id="5" xr3:uid="{C2490767-C82F-DB48-845E-374D1E2C5C26}" name="Union" totalsRowFunction="custom">
      <totalsRowFormula>SUM(Tableau5[Union])</totalsRowFormula>
    </tableColumn>
    <tableColumn id="6" xr3:uid="{F0AA65BF-FEC1-7247-A515-395DAEA23AD7}" name="Inter" totalsRowFunction="custom">
      <totalsRowFormula>SUM(Tableau5[Inter])</totalsRowFormula>
    </tableColumn>
    <tableColumn id="7" xr3:uid="{76C327E7-EE8A-4845-B3F3-6CC32A51A6AC}" name="AOnly" totalsRowFunction="custom">
      <totalsRowFormula>SUM(Tableau5[AOnly])</totalsRowFormula>
    </tableColumn>
    <tableColumn id="8" xr3:uid="{75E5E1D5-2A72-DD47-BAB2-2631D55E4115}" name="BOnly" totalsRowFunction="custom">
      <totalsRowFormula>SUM(Tableau5[BOnly])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EFB2A-5874-4A19-9D6D-CF59C5F11525}">
  <dimension ref="A3:O115"/>
  <sheetViews>
    <sheetView topLeftCell="A86" workbookViewId="0">
      <selection activeCell="K75" sqref="K75:K95"/>
    </sheetView>
  </sheetViews>
  <sheetFormatPr baseColWidth="10" defaultColWidth="8.83203125" defaultRowHeight="15" x14ac:dyDescent="0.2"/>
  <sheetData>
    <row r="3" spans="1:15" x14ac:dyDescent="0.2">
      <c r="A3" s="29" t="s">
        <v>111</v>
      </c>
      <c r="B3" s="29"/>
      <c r="C3" s="29"/>
      <c r="D3" s="1"/>
      <c r="E3" s="29" t="s">
        <v>113</v>
      </c>
      <c r="F3" s="29"/>
      <c r="G3" s="29"/>
      <c r="H3" s="1"/>
      <c r="I3" s="29" t="s">
        <v>112</v>
      </c>
      <c r="J3" s="29"/>
      <c r="K3" s="29"/>
      <c r="L3" s="1"/>
      <c r="M3" s="29" t="s">
        <v>114</v>
      </c>
      <c r="N3" s="29"/>
      <c r="O3" s="29"/>
    </row>
    <row r="4" spans="1:15" x14ac:dyDescent="0.2">
      <c r="A4" t="s">
        <v>115</v>
      </c>
      <c r="B4" t="s">
        <v>116</v>
      </c>
      <c r="C4" t="s">
        <v>117</v>
      </c>
      <c r="E4" t="s">
        <v>115</v>
      </c>
      <c r="F4" t="s">
        <v>116</v>
      </c>
      <c r="G4" t="s">
        <v>117</v>
      </c>
      <c r="I4" t="s">
        <v>115</v>
      </c>
      <c r="J4" t="s">
        <v>116</v>
      </c>
      <c r="K4" t="s">
        <v>117</v>
      </c>
      <c r="M4" t="s">
        <v>115</v>
      </c>
      <c r="N4" t="s">
        <v>116</v>
      </c>
      <c r="O4" t="s">
        <v>117</v>
      </c>
    </row>
    <row r="5" spans="1:15" x14ac:dyDescent="0.2">
      <c r="A5" t="s">
        <v>10</v>
      </c>
      <c r="B5">
        <v>19</v>
      </c>
      <c r="C5">
        <v>615</v>
      </c>
      <c r="E5" t="s">
        <v>10</v>
      </c>
      <c r="F5">
        <v>650</v>
      </c>
      <c r="G5">
        <v>815</v>
      </c>
      <c r="I5" t="s">
        <v>10</v>
      </c>
      <c r="J5">
        <v>712</v>
      </c>
      <c r="K5">
        <v>680</v>
      </c>
      <c r="M5" t="s">
        <v>10</v>
      </c>
      <c r="N5">
        <v>597</v>
      </c>
      <c r="O5">
        <v>451</v>
      </c>
    </row>
    <row r="6" spans="1:15" x14ac:dyDescent="0.2">
      <c r="A6" t="s">
        <v>0</v>
      </c>
      <c r="B6">
        <v>7</v>
      </c>
      <c r="C6">
        <v>359</v>
      </c>
      <c r="E6" t="s">
        <v>0</v>
      </c>
      <c r="F6">
        <v>200</v>
      </c>
      <c r="G6">
        <v>473</v>
      </c>
      <c r="I6" t="s">
        <v>0</v>
      </c>
      <c r="J6">
        <v>196</v>
      </c>
      <c r="K6">
        <v>311</v>
      </c>
      <c r="M6" t="s">
        <v>0</v>
      </c>
      <c r="N6">
        <v>179</v>
      </c>
      <c r="O6">
        <v>141</v>
      </c>
    </row>
    <row r="7" spans="1:15" x14ac:dyDescent="0.2">
      <c r="A7" t="s">
        <v>1</v>
      </c>
      <c r="B7">
        <v>5</v>
      </c>
      <c r="C7">
        <v>352</v>
      </c>
      <c r="E7" t="s">
        <v>1</v>
      </c>
      <c r="F7">
        <v>185</v>
      </c>
      <c r="G7">
        <v>464</v>
      </c>
      <c r="I7" t="s">
        <v>1</v>
      </c>
      <c r="J7">
        <v>173</v>
      </c>
      <c r="K7">
        <v>281</v>
      </c>
      <c r="M7" t="s">
        <v>1</v>
      </c>
      <c r="N7">
        <v>167</v>
      </c>
      <c r="O7">
        <v>138</v>
      </c>
    </row>
    <row r="8" spans="1:15" x14ac:dyDescent="0.2">
      <c r="A8" t="s">
        <v>2</v>
      </c>
      <c r="B8">
        <v>6</v>
      </c>
      <c r="C8">
        <v>316</v>
      </c>
      <c r="E8" t="s">
        <v>2</v>
      </c>
      <c r="F8">
        <v>178</v>
      </c>
      <c r="G8">
        <v>457</v>
      </c>
      <c r="I8" t="s">
        <v>2</v>
      </c>
      <c r="J8">
        <v>158</v>
      </c>
      <c r="K8">
        <v>281</v>
      </c>
      <c r="M8" t="s">
        <v>2</v>
      </c>
      <c r="N8">
        <v>159</v>
      </c>
      <c r="O8">
        <v>127</v>
      </c>
    </row>
    <row r="9" spans="1:15" x14ac:dyDescent="0.2">
      <c r="A9" t="s">
        <v>3</v>
      </c>
      <c r="B9">
        <v>5</v>
      </c>
      <c r="C9">
        <v>337</v>
      </c>
      <c r="E9" t="s">
        <v>3</v>
      </c>
      <c r="F9">
        <v>152</v>
      </c>
      <c r="G9">
        <v>444</v>
      </c>
      <c r="I9" t="s">
        <v>3</v>
      </c>
      <c r="J9">
        <v>159</v>
      </c>
      <c r="K9">
        <v>262</v>
      </c>
      <c r="M9" t="s">
        <v>3</v>
      </c>
      <c r="N9">
        <v>143</v>
      </c>
      <c r="O9">
        <v>116</v>
      </c>
    </row>
    <row r="10" spans="1:15" x14ac:dyDescent="0.2">
      <c r="A10" t="s">
        <v>4</v>
      </c>
      <c r="B10">
        <v>4</v>
      </c>
      <c r="C10">
        <v>319</v>
      </c>
      <c r="E10" t="s">
        <v>4</v>
      </c>
      <c r="F10">
        <v>124</v>
      </c>
      <c r="G10">
        <v>419</v>
      </c>
      <c r="I10" t="s">
        <v>4</v>
      </c>
      <c r="J10">
        <v>181</v>
      </c>
      <c r="K10">
        <v>251</v>
      </c>
      <c r="M10" t="s">
        <v>4</v>
      </c>
      <c r="N10">
        <v>114</v>
      </c>
      <c r="O10">
        <v>94</v>
      </c>
    </row>
    <row r="11" spans="1:15" x14ac:dyDescent="0.2">
      <c r="A11" t="s">
        <v>5</v>
      </c>
      <c r="B11">
        <v>4</v>
      </c>
      <c r="C11">
        <v>316</v>
      </c>
      <c r="E11" t="s">
        <v>5</v>
      </c>
      <c r="F11">
        <v>121</v>
      </c>
      <c r="G11">
        <v>416</v>
      </c>
      <c r="I11" t="s">
        <v>5</v>
      </c>
      <c r="J11">
        <v>195</v>
      </c>
      <c r="K11">
        <v>251</v>
      </c>
      <c r="M11" t="s">
        <v>5</v>
      </c>
      <c r="N11">
        <v>109</v>
      </c>
      <c r="O11">
        <v>93</v>
      </c>
    </row>
    <row r="12" spans="1:15" x14ac:dyDescent="0.2">
      <c r="A12" t="s">
        <v>6</v>
      </c>
      <c r="B12">
        <v>3</v>
      </c>
      <c r="C12">
        <v>266</v>
      </c>
      <c r="E12" t="s">
        <v>6</v>
      </c>
      <c r="F12">
        <v>41</v>
      </c>
      <c r="G12">
        <v>358</v>
      </c>
      <c r="I12" t="s">
        <v>6</v>
      </c>
      <c r="J12">
        <v>54</v>
      </c>
      <c r="K12">
        <v>237</v>
      </c>
      <c r="M12" t="s">
        <v>6</v>
      </c>
      <c r="N12">
        <v>39</v>
      </c>
      <c r="O12">
        <v>40</v>
      </c>
    </row>
    <row r="13" spans="1:15" x14ac:dyDescent="0.2">
      <c r="A13" t="s">
        <v>7</v>
      </c>
      <c r="B13">
        <v>1</v>
      </c>
      <c r="C13">
        <v>265</v>
      </c>
      <c r="E13" t="s">
        <v>7</v>
      </c>
      <c r="F13">
        <v>41</v>
      </c>
      <c r="G13">
        <v>356</v>
      </c>
      <c r="I13" t="s">
        <v>7</v>
      </c>
      <c r="J13">
        <v>38</v>
      </c>
      <c r="K13">
        <v>234</v>
      </c>
      <c r="M13" t="s">
        <v>7</v>
      </c>
      <c r="N13">
        <v>36</v>
      </c>
      <c r="O13">
        <v>39</v>
      </c>
    </row>
    <row r="14" spans="1:15" x14ac:dyDescent="0.2">
      <c r="A14" t="s">
        <v>8</v>
      </c>
      <c r="B14">
        <v>2</v>
      </c>
      <c r="C14">
        <v>263</v>
      </c>
      <c r="E14" t="s">
        <v>8</v>
      </c>
      <c r="F14">
        <v>38</v>
      </c>
      <c r="G14">
        <v>353</v>
      </c>
      <c r="I14" t="s">
        <v>8</v>
      </c>
      <c r="J14">
        <v>41</v>
      </c>
      <c r="K14">
        <v>234</v>
      </c>
      <c r="M14" t="s">
        <v>8</v>
      </c>
      <c r="N14">
        <v>33</v>
      </c>
      <c r="O14">
        <v>37</v>
      </c>
    </row>
    <row r="15" spans="1:15" x14ac:dyDescent="0.2">
      <c r="A15" t="s">
        <v>9</v>
      </c>
      <c r="B15">
        <v>2</v>
      </c>
      <c r="C15">
        <v>262</v>
      </c>
      <c r="E15" t="s">
        <v>9</v>
      </c>
      <c r="F15">
        <v>34</v>
      </c>
      <c r="G15">
        <v>351</v>
      </c>
      <c r="I15" t="s">
        <v>9</v>
      </c>
      <c r="J15">
        <v>29</v>
      </c>
      <c r="K15">
        <v>236</v>
      </c>
      <c r="M15" t="s">
        <v>9</v>
      </c>
      <c r="N15">
        <v>29</v>
      </c>
      <c r="O15">
        <v>35</v>
      </c>
    </row>
    <row r="16" spans="1:15" x14ac:dyDescent="0.2">
      <c r="A16" t="s">
        <v>17</v>
      </c>
      <c r="B16">
        <v>17</v>
      </c>
      <c r="C16">
        <v>604</v>
      </c>
      <c r="E16" t="s">
        <v>17</v>
      </c>
      <c r="F16">
        <v>630</v>
      </c>
      <c r="G16">
        <v>799</v>
      </c>
      <c r="I16" t="s">
        <v>17</v>
      </c>
      <c r="J16">
        <v>610</v>
      </c>
      <c r="K16">
        <v>522</v>
      </c>
      <c r="M16" t="s">
        <v>17</v>
      </c>
      <c r="N16">
        <v>575</v>
      </c>
      <c r="O16">
        <v>448</v>
      </c>
    </row>
    <row r="17" spans="1:15" x14ac:dyDescent="0.2">
      <c r="A17" t="s">
        <v>11</v>
      </c>
      <c r="B17">
        <v>2</v>
      </c>
      <c r="C17">
        <v>258</v>
      </c>
      <c r="E17" t="s">
        <v>11</v>
      </c>
      <c r="F17">
        <v>22</v>
      </c>
      <c r="G17">
        <v>343</v>
      </c>
      <c r="I17" t="s">
        <v>11</v>
      </c>
      <c r="J17">
        <v>20</v>
      </c>
      <c r="K17">
        <v>236</v>
      </c>
      <c r="M17" t="s">
        <v>11</v>
      </c>
      <c r="N17">
        <v>21</v>
      </c>
      <c r="O17">
        <v>28</v>
      </c>
    </row>
    <row r="18" spans="1:15" x14ac:dyDescent="0.2">
      <c r="A18" t="s">
        <v>12</v>
      </c>
      <c r="B18">
        <v>1</v>
      </c>
      <c r="C18">
        <v>251</v>
      </c>
      <c r="E18" t="s">
        <v>12</v>
      </c>
      <c r="F18">
        <v>5</v>
      </c>
      <c r="G18">
        <v>329</v>
      </c>
      <c r="I18" t="s">
        <v>12</v>
      </c>
      <c r="J18">
        <v>4</v>
      </c>
      <c r="K18">
        <v>222</v>
      </c>
      <c r="M18" t="s">
        <v>12</v>
      </c>
      <c r="N18">
        <v>4</v>
      </c>
      <c r="O18">
        <v>15</v>
      </c>
    </row>
    <row r="19" spans="1:15" x14ac:dyDescent="0.2">
      <c r="A19" t="s">
        <v>13</v>
      </c>
      <c r="B19">
        <v>1</v>
      </c>
      <c r="C19">
        <v>252</v>
      </c>
      <c r="E19" t="s">
        <v>13</v>
      </c>
      <c r="F19">
        <v>7</v>
      </c>
      <c r="G19">
        <v>331</v>
      </c>
      <c r="I19" t="s">
        <v>13</v>
      </c>
      <c r="J19">
        <v>7</v>
      </c>
      <c r="K19">
        <v>223</v>
      </c>
      <c r="M19" t="s">
        <v>13</v>
      </c>
      <c r="N19">
        <v>5</v>
      </c>
      <c r="O19">
        <v>16</v>
      </c>
    </row>
    <row r="20" spans="1:15" x14ac:dyDescent="0.2">
      <c r="A20" t="s">
        <v>14</v>
      </c>
      <c r="B20">
        <v>1</v>
      </c>
      <c r="C20">
        <v>251</v>
      </c>
      <c r="E20" t="s">
        <v>14</v>
      </c>
      <c r="F20">
        <v>3</v>
      </c>
      <c r="G20">
        <v>327</v>
      </c>
      <c r="I20" t="s">
        <v>14</v>
      </c>
      <c r="J20">
        <v>3</v>
      </c>
      <c r="K20">
        <v>222</v>
      </c>
      <c r="M20" t="s">
        <v>14</v>
      </c>
      <c r="N20">
        <v>2</v>
      </c>
      <c r="O20">
        <v>13</v>
      </c>
    </row>
    <row r="21" spans="1:15" x14ac:dyDescent="0.2">
      <c r="A21" t="s">
        <v>15</v>
      </c>
      <c r="B21">
        <v>1</v>
      </c>
      <c r="C21">
        <v>11</v>
      </c>
      <c r="E21" t="s">
        <v>15</v>
      </c>
      <c r="F21">
        <v>2</v>
      </c>
      <c r="G21">
        <v>327</v>
      </c>
      <c r="I21" t="s">
        <v>15</v>
      </c>
      <c r="J21">
        <v>3</v>
      </c>
      <c r="K21">
        <v>222</v>
      </c>
      <c r="M21" t="s">
        <v>15</v>
      </c>
      <c r="N21">
        <v>2</v>
      </c>
      <c r="O21">
        <v>13</v>
      </c>
    </row>
    <row r="22" spans="1:15" x14ac:dyDescent="0.2">
      <c r="A22" t="s">
        <v>16</v>
      </c>
      <c r="B22">
        <v>1</v>
      </c>
      <c r="C22">
        <v>251</v>
      </c>
      <c r="E22" t="s">
        <v>16</v>
      </c>
      <c r="F22">
        <v>3</v>
      </c>
      <c r="G22">
        <v>327</v>
      </c>
      <c r="I22" t="s">
        <v>16</v>
      </c>
      <c r="J22">
        <v>2</v>
      </c>
      <c r="K22">
        <v>222</v>
      </c>
      <c r="M22" t="s">
        <v>16</v>
      </c>
      <c r="N22">
        <v>2</v>
      </c>
      <c r="O22">
        <v>13</v>
      </c>
    </row>
    <row r="23" spans="1:15" x14ac:dyDescent="0.2">
      <c r="A23" t="s">
        <v>18</v>
      </c>
      <c r="B23">
        <v>18</v>
      </c>
      <c r="C23">
        <v>714</v>
      </c>
      <c r="E23" t="s">
        <v>18</v>
      </c>
      <c r="F23">
        <v>620</v>
      </c>
      <c r="G23">
        <v>792</v>
      </c>
      <c r="I23" t="s">
        <v>18</v>
      </c>
      <c r="J23">
        <v>567</v>
      </c>
      <c r="K23">
        <v>492</v>
      </c>
      <c r="M23" t="s">
        <v>18</v>
      </c>
      <c r="N23">
        <v>567</v>
      </c>
      <c r="O23">
        <v>416</v>
      </c>
    </row>
    <row r="24" spans="1:15" x14ac:dyDescent="0.2">
      <c r="A24" t="s">
        <v>19</v>
      </c>
      <c r="B24">
        <v>17</v>
      </c>
      <c r="C24">
        <v>575</v>
      </c>
      <c r="E24" t="s">
        <v>19</v>
      </c>
      <c r="F24">
        <v>581</v>
      </c>
      <c r="G24">
        <v>761</v>
      </c>
      <c r="I24" t="s">
        <v>19</v>
      </c>
      <c r="J24">
        <v>526</v>
      </c>
      <c r="K24">
        <v>470</v>
      </c>
      <c r="M24" t="s">
        <v>19</v>
      </c>
      <c r="N24">
        <v>528</v>
      </c>
      <c r="O24">
        <v>404</v>
      </c>
    </row>
    <row r="25" spans="1:15" x14ac:dyDescent="0.2">
      <c r="A25" t="s">
        <v>20</v>
      </c>
      <c r="B25">
        <v>14</v>
      </c>
      <c r="C25">
        <v>515</v>
      </c>
      <c r="E25" t="s">
        <v>20</v>
      </c>
      <c r="F25">
        <v>478</v>
      </c>
      <c r="G25">
        <v>682</v>
      </c>
      <c r="I25" t="s">
        <v>20</v>
      </c>
      <c r="J25">
        <v>528</v>
      </c>
      <c r="K25">
        <v>496</v>
      </c>
      <c r="M25" t="s">
        <v>20</v>
      </c>
      <c r="N25">
        <v>436</v>
      </c>
      <c r="O25">
        <v>329</v>
      </c>
    </row>
    <row r="26" spans="1:15" x14ac:dyDescent="0.2">
      <c r="A26" t="s">
        <v>21</v>
      </c>
      <c r="B26">
        <v>14</v>
      </c>
      <c r="C26">
        <v>513</v>
      </c>
      <c r="E26" t="s">
        <v>21</v>
      </c>
      <c r="F26">
        <v>469</v>
      </c>
      <c r="G26">
        <v>678</v>
      </c>
      <c r="I26" t="s">
        <v>21</v>
      </c>
      <c r="J26">
        <v>427</v>
      </c>
      <c r="K26">
        <v>452</v>
      </c>
      <c r="M26" t="s">
        <v>21</v>
      </c>
      <c r="N26">
        <v>430</v>
      </c>
      <c r="O26">
        <v>328</v>
      </c>
    </row>
    <row r="27" spans="1:15" x14ac:dyDescent="0.2">
      <c r="A27" t="s">
        <v>22</v>
      </c>
      <c r="B27">
        <v>11</v>
      </c>
      <c r="C27">
        <v>458</v>
      </c>
      <c r="E27" t="s">
        <v>22</v>
      </c>
      <c r="F27">
        <v>380</v>
      </c>
      <c r="G27">
        <v>605</v>
      </c>
      <c r="I27" t="s">
        <v>22</v>
      </c>
      <c r="J27">
        <v>512</v>
      </c>
      <c r="K27">
        <v>353</v>
      </c>
      <c r="M27" t="s">
        <v>22</v>
      </c>
      <c r="N27">
        <v>339</v>
      </c>
      <c r="O27">
        <v>261</v>
      </c>
    </row>
    <row r="28" spans="1:15" x14ac:dyDescent="0.2">
      <c r="A28" t="s">
        <v>23</v>
      </c>
      <c r="B28">
        <v>10</v>
      </c>
      <c r="C28">
        <v>437</v>
      </c>
      <c r="E28" t="s">
        <v>23</v>
      </c>
      <c r="F28">
        <v>338</v>
      </c>
      <c r="G28">
        <v>577</v>
      </c>
      <c r="I28" t="s">
        <v>23</v>
      </c>
      <c r="J28">
        <v>312</v>
      </c>
      <c r="K28">
        <v>443</v>
      </c>
      <c r="M28" t="s">
        <v>23</v>
      </c>
      <c r="N28">
        <v>305</v>
      </c>
      <c r="O28">
        <v>237</v>
      </c>
    </row>
    <row r="29" spans="1:15" x14ac:dyDescent="0.2">
      <c r="A29" t="s">
        <v>24</v>
      </c>
      <c r="B29">
        <v>8</v>
      </c>
      <c r="C29">
        <v>404</v>
      </c>
      <c r="E29" t="s">
        <v>24</v>
      </c>
      <c r="F29">
        <v>274</v>
      </c>
      <c r="G29">
        <v>533</v>
      </c>
      <c r="I29" t="s">
        <v>24</v>
      </c>
      <c r="J29">
        <v>255</v>
      </c>
      <c r="K29">
        <v>292</v>
      </c>
      <c r="M29" t="s">
        <v>24</v>
      </c>
      <c r="N29">
        <v>260</v>
      </c>
      <c r="O29">
        <v>208</v>
      </c>
    </row>
    <row r="30" spans="1:15" x14ac:dyDescent="0.2">
      <c r="A30" t="s">
        <v>25</v>
      </c>
      <c r="B30">
        <v>1</v>
      </c>
      <c r="C30">
        <v>250</v>
      </c>
      <c r="E30" t="s">
        <v>25</v>
      </c>
      <c r="F30">
        <v>1</v>
      </c>
      <c r="G30">
        <v>251</v>
      </c>
      <c r="I30" t="s">
        <v>25</v>
      </c>
      <c r="J30">
        <v>1</v>
      </c>
      <c r="K30">
        <v>157</v>
      </c>
      <c r="M30" t="s">
        <v>25</v>
      </c>
      <c r="N30">
        <v>1</v>
      </c>
      <c r="O30">
        <v>11</v>
      </c>
    </row>
    <row r="31" spans="1:15" x14ac:dyDescent="0.2">
      <c r="A31" t="s">
        <v>26</v>
      </c>
      <c r="B31">
        <v>6</v>
      </c>
      <c r="C31">
        <v>335</v>
      </c>
      <c r="E31" t="s">
        <v>26</v>
      </c>
      <c r="F31">
        <v>144</v>
      </c>
      <c r="G31">
        <v>441</v>
      </c>
      <c r="I31" t="s">
        <v>26</v>
      </c>
      <c r="J31">
        <v>138</v>
      </c>
      <c r="K31">
        <v>286</v>
      </c>
      <c r="M31" t="s">
        <v>26</v>
      </c>
      <c r="N31">
        <v>140</v>
      </c>
      <c r="O31">
        <v>114</v>
      </c>
    </row>
    <row r="32" spans="1:15" x14ac:dyDescent="0.2">
      <c r="A32" t="s">
        <v>27</v>
      </c>
      <c r="B32">
        <v>12</v>
      </c>
      <c r="C32">
        <v>581</v>
      </c>
      <c r="E32" t="s">
        <v>27</v>
      </c>
      <c r="F32">
        <v>438</v>
      </c>
      <c r="G32">
        <v>659</v>
      </c>
      <c r="I32" t="s">
        <v>27</v>
      </c>
      <c r="J32">
        <v>572</v>
      </c>
      <c r="K32">
        <v>436</v>
      </c>
      <c r="M32" t="s">
        <v>27</v>
      </c>
      <c r="N32">
        <v>401</v>
      </c>
      <c r="O32">
        <v>323</v>
      </c>
    </row>
    <row r="33" spans="1:15" x14ac:dyDescent="0.2">
      <c r="A33" t="s">
        <v>38</v>
      </c>
      <c r="B33">
        <v>29</v>
      </c>
      <c r="C33">
        <v>819</v>
      </c>
      <c r="E33" t="s">
        <v>38</v>
      </c>
      <c r="F33">
        <v>1020</v>
      </c>
      <c r="G33">
        <v>1079</v>
      </c>
      <c r="I33" t="s">
        <v>38</v>
      </c>
      <c r="J33">
        <v>906</v>
      </c>
      <c r="K33">
        <v>750</v>
      </c>
      <c r="M33" t="s">
        <v>38</v>
      </c>
      <c r="N33">
        <v>935</v>
      </c>
      <c r="O33">
        <v>717</v>
      </c>
    </row>
    <row r="34" spans="1:15" x14ac:dyDescent="0.2">
      <c r="A34" t="s">
        <v>28</v>
      </c>
      <c r="B34">
        <v>4</v>
      </c>
      <c r="C34">
        <v>328</v>
      </c>
      <c r="E34" t="s">
        <v>28</v>
      </c>
      <c r="F34">
        <v>102</v>
      </c>
      <c r="G34">
        <v>406</v>
      </c>
      <c r="I34" t="s">
        <v>28</v>
      </c>
      <c r="J34">
        <v>151</v>
      </c>
      <c r="K34">
        <v>251</v>
      </c>
      <c r="M34" t="s">
        <v>28</v>
      </c>
      <c r="N34">
        <v>98</v>
      </c>
      <c r="O34">
        <v>79</v>
      </c>
    </row>
    <row r="35" spans="1:15" x14ac:dyDescent="0.2">
      <c r="A35" t="s">
        <v>29</v>
      </c>
      <c r="B35">
        <v>4</v>
      </c>
      <c r="C35">
        <v>288</v>
      </c>
      <c r="E35" t="s">
        <v>29</v>
      </c>
      <c r="F35">
        <v>104</v>
      </c>
      <c r="G35">
        <v>402</v>
      </c>
      <c r="I35" t="s">
        <v>29</v>
      </c>
      <c r="J35">
        <v>144</v>
      </c>
      <c r="K35">
        <v>259</v>
      </c>
      <c r="M35" t="s">
        <v>29</v>
      </c>
      <c r="N35">
        <v>93</v>
      </c>
      <c r="O35">
        <v>79</v>
      </c>
    </row>
    <row r="36" spans="1:15" x14ac:dyDescent="0.2">
      <c r="A36" t="s">
        <v>30</v>
      </c>
      <c r="B36">
        <v>4</v>
      </c>
      <c r="C36">
        <v>307</v>
      </c>
      <c r="E36" t="s">
        <v>30</v>
      </c>
      <c r="F36">
        <v>101</v>
      </c>
      <c r="G36">
        <v>404</v>
      </c>
      <c r="I36" t="s">
        <v>30</v>
      </c>
      <c r="J36">
        <v>148</v>
      </c>
      <c r="K36">
        <v>251</v>
      </c>
      <c r="M36" t="s">
        <v>30</v>
      </c>
      <c r="N36">
        <v>96</v>
      </c>
      <c r="O36">
        <v>79</v>
      </c>
    </row>
    <row r="37" spans="1:15" x14ac:dyDescent="0.2">
      <c r="A37" t="s">
        <v>31</v>
      </c>
      <c r="B37">
        <v>3</v>
      </c>
      <c r="C37">
        <v>284</v>
      </c>
      <c r="E37" t="s">
        <v>31</v>
      </c>
      <c r="F37">
        <v>92</v>
      </c>
      <c r="G37">
        <v>396</v>
      </c>
      <c r="I37" t="s">
        <v>31</v>
      </c>
      <c r="J37">
        <v>143</v>
      </c>
      <c r="K37">
        <v>251</v>
      </c>
      <c r="M37" t="s">
        <v>31</v>
      </c>
      <c r="N37">
        <v>85</v>
      </c>
      <c r="O37">
        <v>76</v>
      </c>
    </row>
    <row r="38" spans="1:15" x14ac:dyDescent="0.2">
      <c r="A38" t="s">
        <v>32</v>
      </c>
      <c r="B38">
        <v>3</v>
      </c>
      <c r="C38">
        <v>279</v>
      </c>
      <c r="E38" t="s">
        <v>32</v>
      </c>
      <c r="F38">
        <v>77</v>
      </c>
      <c r="G38">
        <v>386</v>
      </c>
      <c r="I38" t="s">
        <v>32</v>
      </c>
      <c r="J38">
        <v>122</v>
      </c>
      <c r="K38">
        <v>251</v>
      </c>
      <c r="M38" t="s">
        <v>32</v>
      </c>
      <c r="N38">
        <v>71</v>
      </c>
      <c r="O38">
        <v>64</v>
      </c>
    </row>
    <row r="39" spans="1:15" x14ac:dyDescent="0.2">
      <c r="A39" t="s">
        <v>33</v>
      </c>
      <c r="B39">
        <v>3</v>
      </c>
      <c r="C39">
        <v>274</v>
      </c>
      <c r="E39" t="s">
        <v>33</v>
      </c>
      <c r="F39">
        <v>68</v>
      </c>
      <c r="G39">
        <v>376</v>
      </c>
      <c r="I39" t="s">
        <v>33</v>
      </c>
      <c r="J39">
        <v>106</v>
      </c>
      <c r="K39">
        <v>246</v>
      </c>
      <c r="M39" t="s">
        <v>33</v>
      </c>
      <c r="N39">
        <v>60</v>
      </c>
      <c r="O39">
        <v>54</v>
      </c>
    </row>
    <row r="40" spans="1:15" x14ac:dyDescent="0.2">
      <c r="A40" t="s">
        <v>34</v>
      </c>
      <c r="B40">
        <v>1</v>
      </c>
      <c r="C40">
        <v>252</v>
      </c>
      <c r="E40" t="s">
        <v>34</v>
      </c>
      <c r="F40">
        <v>14</v>
      </c>
      <c r="G40">
        <v>338</v>
      </c>
      <c r="I40" t="s">
        <v>34</v>
      </c>
      <c r="J40">
        <v>13</v>
      </c>
      <c r="K40">
        <v>228</v>
      </c>
      <c r="M40" t="s">
        <v>34</v>
      </c>
      <c r="N40">
        <v>13</v>
      </c>
      <c r="O40">
        <v>22</v>
      </c>
    </row>
    <row r="41" spans="1:15" x14ac:dyDescent="0.2">
      <c r="A41" t="s">
        <v>35</v>
      </c>
      <c r="B41">
        <v>2</v>
      </c>
      <c r="C41">
        <v>271</v>
      </c>
      <c r="E41" t="s">
        <v>35</v>
      </c>
      <c r="F41">
        <v>56</v>
      </c>
      <c r="G41">
        <v>370</v>
      </c>
      <c r="I41" t="s">
        <v>35</v>
      </c>
      <c r="J41">
        <v>91</v>
      </c>
      <c r="K41">
        <v>236</v>
      </c>
      <c r="M41" t="s">
        <v>35</v>
      </c>
      <c r="N41">
        <v>53</v>
      </c>
      <c r="O41">
        <v>50</v>
      </c>
    </row>
    <row r="42" spans="1:15" x14ac:dyDescent="0.2">
      <c r="A42" t="s">
        <v>36</v>
      </c>
      <c r="B42">
        <v>3</v>
      </c>
      <c r="C42">
        <v>272</v>
      </c>
      <c r="E42" t="s">
        <v>36</v>
      </c>
      <c r="F42">
        <v>62</v>
      </c>
      <c r="G42">
        <v>372</v>
      </c>
      <c r="I42" t="s">
        <v>36</v>
      </c>
      <c r="J42">
        <v>62</v>
      </c>
      <c r="K42">
        <v>243</v>
      </c>
      <c r="M42" t="s">
        <v>36</v>
      </c>
      <c r="N42">
        <v>55</v>
      </c>
      <c r="O42">
        <v>53</v>
      </c>
    </row>
    <row r="43" spans="1:15" x14ac:dyDescent="0.2">
      <c r="A43" t="s">
        <v>37</v>
      </c>
      <c r="B43">
        <v>2</v>
      </c>
      <c r="C43">
        <v>270</v>
      </c>
      <c r="E43" t="s">
        <v>37</v>
      </c>
      <c r="F43">
        <v>53</v>
      </c>
      <c r="G43">
        <v>367</v>
      </c>
      <c r="I43" t="s">
        <v>37</v>
      </c>
      <c r="J43">
        <v>87</v>
      </c>
      <c r="K43">
        <v>236</v>
      </c>
      <c r="M43" t="s">
        <v>37</v>
      </c>
      <c r="N43">
        <v>50</v>
      </c>
      <c r="O43">
        <v>46</v>
      </c>
    </row>
    <row r="44" spans="1:15" x14ac:dyDescent="0.2">
      <c r="A44" t="s">
        <v>49</v>
      </c>
      <c r="B44">
        <v>22</v>
      </c>
      <c r="C44">
        <v>678</v>
      </c>
      <c r="E44" t="s">
        <v>49</v>
      </c>
      <c r="F44">
        <v>769</v>
      </c>
      <c r="G44">
        <v>898</v>
      </c>
      <c r="I44" t="s">
        <v>49</v>
      </c>
      <c r="J44">
        <v>707</v>
      </c>
      <c r="K44">
        <v>683</v>
      </c>
      <c r="M44" t="s">
        <v>49</v>
      </c>
      <c r="N44">
        <v>707</v>
      </c>
      <c r="O44">
        <v>530</v>
      </c>
    </row>
    <row r="45" spans="1:15" x14ac:dyDescent="0.2">
      <c r="A45" t="s">
        <v>39</v>
      </c>
      <c r="B45">
        <v>3</v>
      </c>
      <c r="C45">
        <v>304</v>
      </c>
      <c r="E45" t="s">
        <v>39</v>
      </c>
      <c r="F45">
        <v>74</v>
      </c>
      <c r="G45">
        <v>382</v>
      </c>
      <c r="I45" t="s">
        <v>39</v>
      </c>
      <c r="J45">
        <v>117</v>
      </c>
      <c r="K45">
        <v>236</v>
      </c>
      <c r="M45" t="s">
        <v>39</v>
      </c>
      <c r="N45">
        <v>68</v>
      </c>
      <c r="O45">
        <v>64</v>
      </c>
    </row>
    <row r="46" spans="1:15" x14ac:dyDescent="0.2">
      <c r="A46" t="s">
        <v>40</v>
      </c>
      <c r="B46">
        <v>2</v>
      </c>
      <c r="C46">
        <v>263</v>
      </c>
      <c r="E46" t="s">
        <v>40</v>
      </c>
      <c r="F46">
        <v>37</v>
      </c>
      <c r="G46">
        <v>353</v>
      </c>
      <c r="I46" t="s">
        <v>40</v>
      </c>
      <c r="J46">
        <v>57</v>
      </c>
      <c r="K46">
        <v>229</v>
      </c>
      <c r="M46" t="s">
        <v>40</v>
      </c>
      <c r="N46">
        <v>33</v>
      </c>
      <c r="O46">
        <v>36</v>
      </c>
    </row>
    <row r="47" spans="1:15" x14ac:dyDescent="0.2">
      <c r="A47" t="s">
        <v>41</v>
      </c>
      <c r="B47">
        <v>2</v>
      </c>
      <c r="C47">
        <v>263</v>
      </c>
      <c r="E47" t="s">
        <v>41</v>
      </c>
      <c r="F47">
        <v>26</v>
      </c>
      <c r="G47">
        <v>344</v>
      </c>
      <c r="I47" t="s">
        <v>41</v>
      </c>
      <c r="J47">
        <v>23</v>
      </c>
      <c r="K47">
        <v>229</v>
      </c>
      <c r="M47" t="s">
        <v>41</v>
      </c>
      <c r="N47">
        <v>25</v>
      </c>
      <c r="O47">
        <v>29</v>
      </c>
    </row>
    <row r="48" spans="1:15" x14ac:dyDescent="0.2">
      <c r="A48" t="s">
        <v>42</v>
      </c>
      <c r="B48">
        <v>1</v>
      </c>
      <c r="C48">
        <v>262</v>
      </c>
      <c r="E48" t="s">
        <v>42</v>
      </c>
      <c r="F48">
        <v>32</v>
      </c>
      <c r="G48">
        <v>350</v>
      </c>
      <c r="I48" t="s">
        <v>42</v>
      </c>
      <c r="J48">
        <v>51</v>
      </c>
      <c r="K48">
        <v>229</v>
      </c>
      <c r="M48" t="s">
        <v>42</v>
      </c>
      <c r="N48">
        <v>30</v>
      </c>
      <c r="O48">
        <v>34</v>
      </c>
    </row>
    <row r="49" spans="1:15" x14ac:dyDescent="0.2">
      <c r="A49" t="s">
        <v>43</v>
      </c>
      <c r="B49">
        <v>2</v>
      </c>
      <c r="C49">
        <v>262</v>
      </c>
      <c r="E49" t="s">
        <v>43</v>
      </c>
      <c r="F49">
        <v>34</v>
      </c>
      <c r="G49">
        <v>352</v>
      </c>
      <c r="I49" t="s">
        <v>43</v>
      </c>
      <c r="J49">
        <v>55</v>
      </c>
      <c r="K49">
        <v>235</v>
      </c>
      <c r="M49" t="s">
        <v>43</v>
      </c>
      <c r="N49">
        <v>31</v>
      </c>
      <c r="O49">
        <v>34</v>
      </c>
    </row>
    <row r="50" spans="1:15" x14ac:dyDescent="0.2">
      <c r="A50" t="s">
        <v>44</v>
      </c>
      <c r="B50">
        <v>1</v>
      </c>
      <c r="C50">
        <v>251</v>
      </c>
      <c r="E50" t="s">
        <v>44</v>
      </c>
      <c r="F50">
        <v>16</v>
      </c>
      <c r="G50">
        <v>338</v>
      </c>
      <c r="I50" t="s">
        <v>44</v>
      </c>
      <c r="J50">
        <v>15</v>
      </c>
      <c r="K50">
        <v>229</v>
      </c>
      <c r="M50" t="s">
        <v>44</v>
      </c>
      <c r="N50">
        <v>15</v>
      </c>
      <c r="O50">
        <v>24</v>
      </c>
    </row>
    <row r="51" spans="1:15" x14ac:dyDescent="0.2">
      <c r="A51" t="s">
        <v>45</v>
      </c>
      <c r="B51">
        <v>2</v>
      </c>
      <c r="C51">
        <v>260</v>
      </c>
      <c r="E51" t="s">
        <v>45</v>
      </c>
      <c r="F51">
        <v>28</v>
      </c>
      <c r="G51">
        <v>347</v>
      </c>
      <c r="I51" t="s">
        <v>45</v>
      </c>
      <c r="J51">
        <v>46</v>
      </c>
      <c r="K51">
        <v>232</v>
      </c>
      <c r="M51" t="s">
        <v>45</v>
      </c>
      <c r="N51">
        <v>27</v>
      </c>
      <c r="O51">
        <v>30</v>
      </c>
    </row>
    <row r="52" spans="1:15" x14ac:dyDescent="0.2">
      <c r="A52" t="s">
        <v>46</v>
      </c>
      <c r="B52">
        <v>2</v>
      </c>
      <c r="C52">
        <v>260</v>
      </c>
      <c r="E52" t="s">
        <v>46</v>
      </c>
      <c r="F52">
        <v>27</v>
      </c>
      <c r="G52">
        <v>346</v>
      </c>
      <c r="I52" t="s">
        <v>46</v>
      </c>
      <c r="J52">
        <v>27</v>
      </c>
      <c r="K52">
        <v>229</v>
      </c>
      <c r="M52" t="s">
        <v>46</v>
      </c>
      <c r="N52">
        <v>26</v>
      </c>
      <c r="O52">
        <v>31</v>
      </c>
    </row>
    <row r="53" spans="1:15" x14ac:dyDescent="0.2">
      <c r="A53" t="s">
        <v>47</v>
      </c>
      <c r="B53">
        <v>2</v>
      </c>
      <c r="C53">
        <v>260</v>
      </c>
      <c r="E53" t="s">
        <v>47</v>
      </c>
      <c r="F53">
        <v>30</v>
      </c>
      <c r="G53">
        <v>347</v>
      </c>
      <c r="I53" t="s">
        <v>47</v>
      </c>
      <c r="J53">
        <v>26</v>
      </c>
      <c r="K53">
        <v>232</v>
      </c>
      <c r="M53" t="s">
        <v>47</v>
      </c>
      <c r="N53">
        <v>27</v>
      </c>
      <c r="O53">
        <v>32</v>
      </c>
    </row>
    <row r="54" spans="1:15" x14ac:dyDescent="0.2">
      <c r="A54" t="s">
        <v>48</v>
      </c>
      <c r="B54">
        <v>1</v>
      </c>
      <c r="C54">
        <v>251</v>
      </c>
      <c r="E54" t="s">
        <v>48</v>
      </c>
      <c r="F54">
        <v>5</v>
      </c>
      <c r="G54">
        <v>329</v>
      </c>
      <c r="I54" t="s">
        <v>48</v>
      </c>
      <c r="J54">
        <v>3</v>
      </c>
      <c r="K54">
        <v>222</v>
      </c>
      <c r="M54" t="s">
        <v>48</v>
      </c>
      <c r="N54">
        <v>3</v>
      </c>
      <c r="O54">
        <v>15</v>
      </c>
    </row>
    <row r="55" spans="1:15" x14ac:dyDescent="0.2">
      <c r="A55" t="s">
        <v>60</v>
      </c>
      <c r="B55">
        <v>16</v>
      </c>
      <c r="C55">
        <v>567</v>
      </c>
      <c r="E55" t="s">
        <v>60</v>
      </c>
      <c r="F55">
        <v>565</v>
      </c>
      <c r="G55">
        <v>751</v>
      </c>
      <c r="I55" t="s">
        <v>60</v>
      </c>
      <c r="J55">
        <v>529</v>
      </c>
      <c r="K55">
        <v>509</v>
      </c>
      <c r="M55" t="s">
        <v>60</v>
      </c>
      <c r="N55">
        <v>527</v>
      </c>
      <c r="O55">
        <v>408</v>
      </c>
    </row>
    <row r="56" spans="1:15" x14ac:dyDescent="0.2">
      <c r="A56" t="s">
        <v>50</v>
      </c>
      <c r="B56">
        <v>1</v>
      </c>
      <c r="C56">
        <v>251</v>
      </c>
      <c r="E56" t="s">
        <v>50</v>
      </c>
      <c r="F56">
        <v>4</v>
      </c>
      <c r="G56">
        <v>329</v>
      </c>
      <c r="I56" t="s">
        <v>50</v>
      </c>
      <c r="J56">
        <v>3</v>
      </c>
      <c r="K56">
        <v>223</v>
      </c>
      <c r="M56" t="s">
        <v>50</v>
      </c>
      <c r="N56">
        <v>4</v>
      </c>
      <c r="O56">
        <v>15</v>
      </c>
    </row>
    <row r="57" spans="1:15" x14ac:dyDescent="0.2">
      <c r="A57" t="s">
        <v>51</v>
      </c>
      <c r="B57">
        <v>1</v>
      </c>
      <c r="C57">
        <v>257</v>
      </c>
      <c r="E57" t="s">
        <v>51</v>
      </c>
      <c r="F57">
        <v>14</v>
      </c>
      <c r="G57">
        <v>337</v>
      </c>
      <c r="I57" t="s">
        <v>51</v>
      </c>
      <c r="J57">
        <v>12</v>
      </c>
      <c r="K57">
        <v>228</v>
      </c>
      <c r="M57" t="s">
        <v>51</v>
      </c>
      <c r="N57">
        <v>12</v>
      </c>
      <c r="O57">
        <v>21</v>
      </c>
    </row>
    <row r="58" spans="1:15" x14ac:dyDescent="0.2">
      <c r="A58" t="s">
        <v>52</v>
      </c>
      <c r="B58">
        <v>1</v>
      </c>
      <c r="C58">
        <v>250</v>
      </c>
      <c r="E58" t="s">
        <v>52</v>
      </c>
      <c r="F58">
        <v>2</v>
      </c>
      <c r="G58">
        <v>327</v>
      </c>
      <c r="I58" t="s">
        <v>52</v>
      </c>
      <c r="J58">
        <v>1</v>
      </c>
      <c r="K58">
        <v>222</v>
      </c>
      <c r="M58" t="s">
        <v>52</v>
      </c>
      <c r="N58">
        <v>1</v>
      </c>
      <c r="O58">
        <v>12</v>
      </c>
    </row>
    <row r="59" spans="1:15" x14ac:dyDescent="0.2">
      <c r="A59" t="s">
        <v>53</v>
      </c>
      <c r="B59">
        <v>2</v>
      </c>
      <c r="C59">
        <v>261</v>
      </c>
      <c r="E59" t="s">
        <v>53</v>
      </c>
      <c r="F59">
        <v>20</v>
      </c>
      <c r="G59">
        <v>341</v>
      </c>
      <c r="I59" t="s">
        <v>53</v>
      </c>
      <c r="J59">
        <v>16</v>
      </c>
      <c r="K59">
        <v>229</v>
      </c>
      <c r="M59" t="s">
        <v>53</v>
      </c>
      <c r="N59">
        <v>13</v>
      </c>
      <c r="O59">
        <v>25</v>
      </c>
    </row>
    <row r="60" spans="1:15" x14ac:dyDescent="0.2">
      <c r="A60" t="s">
        <v>54</v>
      </c>
      <c r="B60">
        <v>1</v>
      </c>
      <c r="C60">
        <v>260</v>
      </c>
      <c r="E60" t="s">
        <v>54</v>
      </c>
      <c r="F60">
        <v>18</v>
      </c>
      <c r="G60">
        <v>339</v>
      </c>
      <c r="I60" t="s">
        <v>54</v>
      </c>
      <c r="J60">
        <v>17</v>
      </c>
      <c r="K60">
        <v>230</v>
      </c>
      <c r="M60" t="s">
        <v>54</v>
      </c>
      <c r="N60">
        <v>17</v>
      </c>
      <c r="O60">
        <v>26</v>
      </c>
    </row>
    <row r="61" spans="1:15" x14ac:dyDescent="0.2">
      <c r="A61" t="s">
        <v>55</v>
      </c>
      <c r="B61">
        <v>1</v>
      </c>
      <c r="C61">
        <v>251</v>
      </c>
      <c r="E61" t="s">
        <v>55</v>
      </c>
      <c r="F61">
        <v>4</v>
      </c>
      <c r="G61">
        <v>328</v>
      </c>
      <c r="I61" t="s">
        <v>55</v>
      </c>
      <c r="J61">
        <v>3</v>
      </c>
      <c r="K61">
        <v>222</v>
      </c>
      <c r="M61" t="s">
        <v>55</v>
      </c>
      <c r="N61">
        <v>3</v>
      </c>
      <c r="O61">
        <v>14</v>
      </c>
    </row>
    <row r="62" spans="1:15" x14ac:dyDescent="0.2">
      <c r="A62" t="s">
        <v>56</v>
      </c>
      <c r="B62">
        <v>1</v>
      </c>
      <c r="C62">
        <v>250</v>
      </c>
      <c r="E62" t="s">
        <v>56</v>
      </c>
      <c r="F62">
        <v>3</v>
      </c>
      <c r="G62">
        <v>327</v>
      </c>
      <c r="I62" t="s">
        <v>56</v>
      </c>
      <c r="J62">
        <v>2</v>
      </c>
      <c r="K62">
        <v>222</v>
      </c>
      <c r="M62" t="s">
        <v>56</v>
      </c>
      <c r="N62">
        <v>3</v>
      </c>
      <c r="O62">
        <v>13</v>
      </c>
    </row>
    <row r="63" spans="1:15" x14ac:dyDescent="0.2">
      <c r="A63" t="s">
        <v>57</v>
      </c>
      <c r="B63">
        <v>1</v>
      </c>
      <c r="C63">
        <v>250</v>
      </c>
      <c r="E63" t="s">
        <v>57</v>
      </c>
      <c r="F63">
        <v>1</v>
      </c>
      <c r="G63">
        <v>327</v>
      </c>
      <c r="I63" t="s">
        <v>57</v>
      </c>
      <c r="J63">
        <v>1</v>
      </c>
      <c r="K63">
        <v>222</v>
      </c>
      <c r="M63" t="s">
        <v>57</v>
      </c>
      <c r="N63">
        <v>1</v>
      </c>
      <c r="O63">
        <v>13</v>
      </c>
    </row>
    <row r="64" spans="1:15" x14ac:dyDescent="0.2">
      <c r="A64" t="s">
        <v>58</v>
      </c>
      <c r="B64">
        <v>1</v>
      </c>
      <c r="C64">
        <v>251</v>
      </c>
      <c r="E64" t="s">
        <v>58</v>
      </c>
      <c r="F64">
        <v>4</v>
      </c>
      <c r="G64">
        <v>329</v>
      </c>
      <c r="I64" t="s">
        <v>58</v>
      </c>
      <c r="J64">
        <v>4</v>
      </c>
      <c r="K64">
        <v>222</v>
      </c>
      <c r="M64" t="s">
        <v>58</v>
      </c>
      <c r="N64">
        <v>4</v>
      </c>
      <c r="O64">
        <v>15</v>
      </c>
    </row>
    <row r="65" spans="1:15" x14ac:dyDescent="0.2">
      <c r="A65" t="s">
        <v>59</v>
      </c>
      <c r="B65">
        <v>2</v>
      </c>
      <c r="C65">
        <v>250</v>
      </c>
      <c r="E65" t="s">
        <v>59</v>
      </c>
      <c r="F65">
        <v>2</v>
      </c>
      <c r="G65">
        <v>327</v>
      </c>
      <c r="I65" t="s">
        <v>59</v>
      </c>
      <c r="J65">
        <v>2</v>
      </c>
      <c r="K65">
        <v>222</v>
      </c>
      <c r="M65" t="s">
        <v>59</v>
      </c>
      <c r="N65">
        <v>1</v>
      </c>
      <c r="O65">
        <v>13</v>
      </c>
    </row>
    <row r="66" spans="1:15" x14ac:dyDescent="0.2">
      <c r="A66" t="s">
        <v>61</v>
      </c>
      <c r="B66">
        <v>14</v>
      </c>
      <c r="C66">
        <v>510</v>
      </c>
      <c r="E66" t="s">
        <v>61</v>
      </c>
      <c r="F66">
        <v>475</v>
      </c>
      <c r="G66">
        <v>674</v>
      </c>
      <c r="I66" t="s">
        <v>61</v>
      </c>
      <c r="J66">
        <v>456</v>
      </c>
      <c r="K66">
        <v>446</v>
      </c>
      <c r="M66" t="s">
        <v>61</v>
      </c>
      <c r="N66">
        <v>430</v>
      </c>
      <c r="O66">
        <v>333</v>
      </c>
    </row>
    <row r="67" spans="1:15" x14ac:dyDescent="0.2">
      <c r="A67" t="s">
        <v>62</v>
      </c>
      <c r="B67">
        <v>9</v>
      </c>
      <c r="C67">
        <v>421</v>
      </c>
      <c r="E67" t="s">
        <v>62</v>
      </c>
      <c r="F67">
        <v>309</v>
      </c>
      <c r="G67">
        <v>555</v>
      </c>
      <c r="I67" t="s">
        <v>62</v>
      </c>
      <c r="J67">
        <v>287</v>
      </c>
      <c r="K67">
        <v>329</v>
      </c>
      <c r="M67" t="s">
        <v>62</v>
      </c>
      <c r="N67">
        <v>276</v>
      </c>
      <c r="O67">
        <v>216</v>
      </c>
    </row>
    <row r="68" spans="1:15" x14ac:dyDescent="0.2">
      <c r="A68" t="s">
        <v>63</v>
      </c>
      <c r="B68">
        <v>6</v>
      </c>
      <c r="C68">
        <v>354</v>
      </c>
      <c r="E68" t="s">
        <v>63</v>
      </c>
      <c r="F68">
        <v>189</v>
      </c>
      <c r="G68">
        <v>466</v>
      </c>
      <c r="I68" t="s">
        <v>63</v>
      </c>
      <c r="J68">
        <v>188</v>
      </c>
      <c r="K68">
        <v>344</v>
      </c>
      <c r="M68" t="s">
        <v>63</v>
      </c>
      <c r="N68">
        <v>160</v>
      </c>
      <c r="O68">
        <v>139</v>
      </c>
    </row>
    <row r="69" spans="1:15" x14ac:dyDescent="0.2">
      <c r="A69" t="s">
        <v>64</v>
      </c>
      <c r="B69">
        <v>7</v>
      </c>
      <c r="C69">
        <v>354</v>
      </c>
      <c r="E69" t="s">
        <v>64</v>
      </c>
      <c r="F69">
        <v>186</v>
      </c>
      <c r="G69">
        <v>466</v>
      </c>
      <c r="I69" t="s">
        <v>64</v>
      </c>
      <c r="J69">
        <v>250</v>
      </c>
      <c r="K69">
        <v>291</v>
      </c>
      <c r="M69" t="s">
        <v>64</v>
      </c>
      <c r="N69">
        <v>161</v>
      </c>
      <c r="O69">
        <v>139</v>
      </c>
    </row>
    <row r="70" spans="1:15" x14ac:dyDescent="0.2">
      <c r="A70" t="s">
        <v>65</v>
      </c>
      <c r="B70">
        <v>5</v>
      </c>
      <c r="C70">
        <v>335</v>
      </c>
      <c r="E70" t="s">
        <v>65</v>
      </c>
      <c r="F70">
        <v>154</v>
      </c>
      <c r="G70">
        <v>441</v>
      </c>
      <c r="I70" t="s">
        <v>65</v>
      </c>
      <c r="J70">
        <v>173</v>
      </c>
      <c r="K70">
        <v>257</v>
      </c>
      <c r="M70" t="s">
        <v>65</v>
      </c>
      <c r="N70">
        <v>132</v>
      </c>
      <c r="O70">
        <v>115</v>
      </c>
    </row>
    <row r="71" spans="1:15" x14ac:dyDescent="0.2">
      <c r="A71" t="s">
        <v>66</v>
      </c>
      <c r="B71">
        <v>4</v>
      </c>
      <c r="C71">
        <v>318</v>
      </c>
      <c r="E71" t="s">
        <v>66</v>
      </c>
      <c r="F71">
        <v>124</v>
      </c>
      <c r="G71">
        <v>418</v>
      </c>
      <c r="I71" t="s">
        <v>66</v>
      </c>
      <c r="J71">
        <v>199</v>
      </c>
      <c r="K71">
        <v>267</v>
      </c>
      <c r="M71" t="s">
        <v>66</v>
      </c>
      <c r="N71">
        <v>106</v>
      </c>
      <c r="O71">
        <v>94</v>
      </c>
    </row>
    <row r="72" spans="1:15" x14ac:dyDescent="0.2">
      <c r="A72" t="s">
        <v>67</v>
      </c>
      <c r="B72">
        <v>1</v>
      </c>
      <c r="C72">
        <v>250</v>
      </c>
      <c r="E72" t="s">
        <v>67</v>
      </c>
      <c r="F72">
        <v>1</v>
      </c>
      <c r="G72">
        <v>51</v>
      </c>
      <c r="I72" t="s">
        <v>67</v>
      </c>
      <c r="J72">
        <v>1</v>
      </c>
      <c r="K72">
        <v>221</v>
      </c>
      <c r="M72" t="s">
        <v>67</v>
      </c>
      <c r="N72">
        <v>1</v>
      </c>
      <c r="O72">
        <v>11</v>
      </c>
    </row>
    <row r="73" spans="1:15" x14ac:dyDescent="0.2">
      <c r="A73" t="s">
        <v>68</v>
      </c>
      <c r="B73">
        <v>3</v>
      </c>
      <c r="C73">
        <v>267</v>
      </c>
      <c r="E73" t="s">
        <v>68</v>
      </c>
      <c r="F73">
        <v>48</v>
      </c>
      <c r="G73">
        <v>361</v>
      </c>
      <c r="I73" t="s">
        <v>68</v>
      </c>
      <c r="J73">
        <v>40</v>
      </c>
      <c r="K73">
        <v>249</v>
      </c>
      <c r="M73" t="s">
        <v>68</v>
      </c>
      <c r="N73">
        <v>40</v>
      </c>
      <c r="O73">
        <v>45</v>
      </c>
    </row>
    <row r="74" spans="1:15" x14ac:dyDescent="0.2">
      <c r="A74" t="s">
        <v>69</v>
      </c>
      <c r="B74">
        <v>12</v>
      </c>
      <c r="C74">
        <v>497</v>
      </c>
      <c r="E74" t="s">
        <v>69</v>
      </c>
      <c r="F74">
        <v>439</v>
      </c>
      <c r="G74">
        <v>657</v>
      </c>
      <c r="I74" t="s">
        <v>69</v>
      </c>
      <c r="J74">
        <v>430</v>
      </c>
      <c r="K74">
        <v>470</v>
      </c>
      <c r="M74" t="s">
        <v>69</v>
      </c>
      <c r="N74">
        <v>381</v>
      </c>
      <c r="O74">
        <v>332</v>
      </c>
    </row>
    <row r="75" spans="1:15" x14ac:dyDescent="0.2">
      <c r="A75" t="s">
        <v>79</v>
      </c>
      <c r="B75">
        <v>20</v>
      </c>
      <c r="C75">
        <v>762</v>
      </c>
      <c r="E75" t="s">
        <v>79</v>
      </c>
      <c r="F75">
        <v>674</v>
      </c>
      <c r="G75">
        <v>840</v>
      </c>
      <c r="I75" t="s">
        <v>79</v>
      </c>
      <c r="J75">
        <v>656</v>
      </c>
      <c r="K75">
        <v>604</v>
      </c>
      <c r="M75" t="s">
        <v>79</v>
      </c>
      <c r="N75">
        <v>596</v>
      </c>
      <c r="O75">
        <v>509</v>
      </c>
    </row>
    <row r="76" spans="1:15" x14ac:dyDescent="0.2">
      <c r="A76" t="s">
        <v>70</v>
      </c>
      <c r="B76">
        <v>10</v>
      </c>
      <c r="C76">
        <v>452</v>
      </c>
      <c r="E76" t="s">
        <v>70</v>
      </c>
      <c r="F76">
        <v>363</v>
      </c>
      <c r="G76">
        <v>598</v>
      </c>
      <c r="I76" t="s">
        <v>70</v>
      </c>
      <c r="J76">
        <v>334</v>
      </c>
      <c r="K76">
        <v>422</v>
      </c>
      <c r="M76" t="s">
        <v>70</v>
      </c>
      <c r="N76">
        <v>316</v>
      </c>
      <c r="O76">
        <v>269</v>
      </c>
    </row>
    <row r="77" spans="1:15" x14ac:dyDescent="0.2">
      <c r="A77" t="s">
        <v>71</v>
      </c>
      <c r="B77">
        <v>9</v>
      </c>
      <c r="C77">
        <v>427</v>
      </c>
      <c r="E77" t="s">
        <v>71</v>
      </c>
      <c r="F77">
        <v>311</v>
      </c>
      <c r="G77">
        <v>563</v>
      </c>
      <c r="I77" t="s">
        <v>71</v>
      </c>
      <c r="J77">
        <v>293</v>
      </c>
      <c r="K77">
        <v>360</v>
      </c>
      <c r="M77" t="s">
        <v>71</v>
      </c>
      <c r="N77">
        <v>275</v>
      </c>
      <c r="O77">
        <v>227</v>
      </c>
    </row>
    <row r="78" spans="1:15" x14ac:dyDescent="0.2">
      <c r="A78" t="s">
        <v>72</v>
      </c>
      <c r="B78">
        <v>9</v>
      </c>
      <c r="C78">
        <v>466</v>
      </c>
      <c r="E78" t="s">
        <v>72</v>
      </c>
      <c r="F78">
        <v>296</v>
      </c>
      <c r="G78">
        <v>544</v>
      </c>
      <c r="I78" t="s">
        <v>72</v>
      </c>
      <c r="J78">
        <v>268</v>
      </c>
      <c r="K78">
        <v>350</v>
      </c>
      <c r="M78" t="s">
        <v>72</v>
      </c>
      <c r="N78">
        <v>255</v>
      </c>
      <c r="O78">
        <v>217</v>
      </c>
    </row>
    <row r="79" spans="1:15" x14ac:dyDescent="0.2">
      <c r="A79" t="s">
        <v>73</v>
      </c>
      <c r="B79">
        <v>8</v>
      </c>
      <c r="C79">
        <v>401</v>
      </c>
      <c r="E79" t="s">
        <v>73</v>
      </c>
      <c r="F79">
        <v>271</v>
      </c>
      <c r="G79">
        <v>528</v>
      </c>
      <c r="I79" t="s">
        <v>73</v>
      </c>
      <c r="J79">
        <v>274</v>
      </c>
      <c r="K79">
        <v>297</v>
      </c>
      <c r="M79" t="s">
        <v>73</v>
      </c>
      <c r="N79">
        <v>236</v>
      </c>
      <c r="O79">
        <v>199</v>
      </c>
    </row>
    <row r="80" spans="1:15" x14ac:dyDescent="0.2">
      <c r="A80" t="s">
        <v>74</v>
      </c>
      <c r="B80">
        <v>8</v>
      </c>
      <c r="C80">
        <v>398</v>
      </c>
      <c r="E80" t="s">
        <v>74</v>
      </c>
      <c r="F80">
        <v>261</v>
      </c>
      <c r="G80">
        <v>524</v>
      </c>
      <c r="I80" t="s">
        <v>74</v>
      </c>
      <c r="J80">
        <v>240</v>
      </c>
      <c r="K80">
        <v>339</v>
      </c>
      <c r="M80" t="s">
        <v>74</v>
      </c>
      <c r="N80">
        <v>227</v>
      </c>
      <c r="O80">
        <v>198</v>
      </c>
    </row>
    <row r="81" spans="1:15" x14ac:dyDescent="0.2">
      <c r="A81" t="s">
        <v>75</v>
      </c>
      <c r="B81">
        <v>8</v>
      </c>
      <c r="C81">
        <v>376</v>
      </c>
      <c r="E81" t="s">
        <v>75</v>
      </c>
      <c r="F81">
        <v>219</v>
      </c>
      <c r="G81">
        <v>495</v>
      </c>
      <c r="I81" t="s">
        <v>75</v>
      </c>
      <c r="J81">
        <v>213</v>
      </c>
      <c r="K81">
        <v>282</v>
      </c>
      <c r="M81" t="s">
        <v>75</v>
      </c>
      <c r="N81">
        <v>198</v>
      </c>
      <c r="O81">
        <v>176</v>
      </c>
    </row>
    <row r="82" spans="1:15" x14ac:dyDescent="0.2">
      <c r="A82" t="s">
        <v>76</v>
      </c>
      <c r="B82">
        <v>6</v>
      </c>
      <c r="C82">
        <v>396</v>
      </c>
      <c r="E82" t="s">
        <v>76</v>
      </c>
      <c r="F82">
        <v>211</v>
      </c>
      <c r="G82">
        <v>482</v>
      </c>
      <c r="I82" t="s">
        <v>76</v>
      </c>
      <c r="J82">
        <v>216</v>
      </c>
      <c r="K82">
        <v>336</v>
      </c>
      <c r="M82" t="s">
        <v>76</v>
      </c>
      <c r="N82">
        <v>182</v>
      </c>
      <c r="O82">
        <v>160</v>
      </c>
    </row>
    <row r="83" spans="1:15" x14ac:dyDescent="0.2">
      <c r="A83" t="s">
        <v>77</v>
      </c>
      <c r="B83">
        <v>7</v>
      </c>
      <c r="C83">
        <v>364</v>
      </c>
      <c r="E83" t="s">
        <v>77</v>
      </c>
      <c r="F83">
        <v>207</v>
      </c>
      <c r="G83">
        <v>480</v>
      </c>
      <c r="I83" t="s">
        <v>77</v>
      </c>
      <c r="J83">
        <v>212</v>
      </c>
      <c r="K83">
        <v>281</v>
      </c>
      <c r="M83" t="s">
        <v>77</v>
      </c>
      <c r="N83">
        <v>179</v>
      </c>
      <c r="O83">
        <v>151</v>
      </c>
    </row>
    <row r="84" spans="1:15" x14ac:dyDescent="0.2">
      <c r="A84" t="s">
        <v>78</v>
      </c>
      <c r="B84">
        <v>3</v>
      </c>
      <c r="C84">
        <v>275</v>
      </c>
      <c r="E84" t="s">
        <v>78</v>
      </c>
      <c r="F84">
        <v>64</v>
      </c>
      <c r="G84">
        <v>374</v>
      </c>
      <c r="I84" t="s">
        <v>78</v>
      </c>
      <c r="J84">
        <v>62</v>
      </c>
      <c r="K84">
        <v>251</v>
      </c>
      <c r="M84" t="s">
        <v>78</v>
      </c>
      <c r="N84">
        <v>55</v>
      </c>
      <c r="O84">
        <v>58</v>
      </c>
    </row>
    <row r="85" spans="1:15" x14ac:dyDescent="0.2">
      <c r="A85" t="s">
        <v>80</v>
      </c>
      <c r="B85">
        <v>18</v>
      </c>
      <c r="C85">
        <v>597</v>
      </c>
      <c r="E85" t="s">
        <v>80</v>
      </c>
      <c r="F85">
        <v>613</v>
      </c>
      <c r="G85">
        <v>790</v>
      </c>
      <c r="I85" t="s">
        <v>80</v>
      </c>
      <c r="J85">
        <v>606</v>
      </c>
      <c r="K85">
        <v>472</v>
      </c>
      <c r="M85" t="s">
        <v>80</v>
      </c>
      <c r="N85">
        <v>540</v>
      </c>
      <c r="O85">
        <v>425</v>
      </c>
    </row>
    <row r="86" spans="1:15" x14ac:dyDescent="0.2">
      <c r="A86" t="s">
        <v>81</v>
      </c>
      <c r="B86">
        <v>18</v>
      </c>
      <c r="C86">
        <v>700</v>
      </c>
      <c r="E86" t="s">
        <v>81</v>
      </c>
      <c r="F86">
        <v>603</v>
      </c>
      <c r="G86">
        <v>778</v>
      </c>
      <c r="I86" t="s">
        <v>81</v>
      </c>
      <c r="J86">
        <v>562</v>
      </c>
      <c r="K86">
        <v>476</v>
      </c>
      <c r="M86" t="s">
        <v>81</v>
      </c>
      <c r="N86">
        <v>527</v>
      </c>
      <c r="O86">
        <v>420</v>
      </c>
    </row>
    <row r="87" spans="1:15" x14ac:dyDescent="0.2">
      <c r="A87" t="s">
        <v>82</v>
      </c>
      <c r="B87">
        <v>15</v>
      </c>
      <c r="C87">
        <v>635</v>
      </c>
      <c r="E87" t="s">
        <v>82</v>
      </c>
      <c r="F87">
        <v>520</v>
      </c>
      <c r="G87">
        <v>712</v>
      </c>
      <c r="I87" t="s">
        <v>82</v>
      </c>
      <c r="J87">
        <v>481</v>
      </c>
      <c r="K87">
        <v>463</v>
      </c>
      <c r="M87" t="s">
        <v>82</v>
      </c>
      <c r="N87">
        <v>451</v>
      </c>
      <c r="O87">
        <v>372</v>
      </c>
    </row>
    <row r="88" spans="1:15" x14ac:dyDescent="0.2">
      <c r="A88" t="s">
        <v>83</v>
      </c>
      <c r="B88">
        <v>15</v>
      </c>
      <c r="C88">
        <v>525</v>
      </c>
      <c r="E88" t="s">
        <v>83</v>
      </c>
      <c r="F88">
        <v>492</v>
      </c>
      <c r="G88">
        <v>694</v>
      </c>
      <c r="I88" t="s">
        <v>83</v>
      </c>
      <c r="J88">
        <v>492</v>
      </c>
      <c r="K88">
        <v>461</v>
      </c>
      <c r="M88" t="s">
        <v>83</v>
      </c>
      <c r="N88">
        <v>428</v>
      </c>
      <c r="O88">
        <v>341</v>
      </c>
    </row>
    <row r="89" spans="1:15" x14ac:dyDescent="0.2">
      <c r="A89" t="s">
        <v>84</v>
      </c>
      <c r="B89">
        <v>14</v>
      </c>
      <c r="C89">
        <v>524</v>
      </c>
      <c r="E89" t="s">
        <v>84</v>
      </c>
      <c r="F89">
        <v>490</v>
      </c>
      <c r="G89">
        <v>693</v>
      </c>
      <c r="I89" t="s">
        <v>84</v>
      </c>
      <c r="J89">
        <v>445</v>
      </c>
      <c r="K89">
        <v>447</v>
      </c>
      <c r="M89" t="s">
        <v>84</v>
      </c>
      <c r="N89">
        <v>424</v>
      </c>
      <c r="O89">
        <v>341</v>
      </c>
    </row>
    <row r="90" spans="1:15" x14ac:dyDescent="0.2">
      <c r="A90" t="s">
        <v>85</v>
      </c>
      <c r="B90">
        <v>14</v>
      </c>
      <c r="C90">
        <v>498</v>
      </c>
      <c r="E90" t="s">
        <v>85</v>
      </c>
      <c r="F90">
        <v>444</v>
      </c>
      <c r="G90">
        <v>658</v>
      </c>
      <c r="I90" t="s">
        <v>85</v>
      </c>
      <c r="J90">
        <v>427</v>
      </c>
      <c r="K90">
        <v>456</v>
      </c>
      <c r="M90" t="s">
        <v>85</v>
      </c>
      <c r="N90">
        <v>389</v>
      </c>
      <c r="O90">
        <v>331</v>
      </c>
    </row>
    <row r="91" spans="1:15" x14ac:dyDescent="0.2">
      <c r="A91" t="s">
        <v>86</v>
      </c>
      <c r="B91">
        <v>12</v>
      </c>
      <c r="C91">
        <v>572</v>
      </c>
      <c r="E91" t="s">
        <v>86</v>
      </c>
      <c r="F91">
        <v>425</v>
      </c>
      <c r="G91">
        <v>650</v>
      </c>
      <c r="I91" t="s">
        <v>86</v>
      </c>
      <c r="J91">
        <v>412</v>
      </c>
      <c r="K91">
        <v>450</v>
      </c>
      <c r="M91" t="s">
        <v>86</v>
      </c>
      <c r="N91">
        <v>375</v>
      </c>
      <c r="O91">
        <v>329</v>
      </c>
    </row>
    <row r="92" spans="1:15" x14ac:dyDescent="0.2">
      <c r="A92" t="s">
        <v>87</v>
      </c>
      <c r="B92">
        <v>12</v>
      </c>
      <c r="C92">
        <v>465</v>
      </c>
      <c r="E92" t="s">
        <v>87</v>
      </c>
      <c r="F92">
        <v>380</v>
      </c>
      <c r="G92">
        <v>614</v>
      </c>
      <c r="I92" t="s">
        <v>87</v>
      </c>
      <c r="J92">
        <v>361</v>
      </c>
      <c r="K92">
        <v>445</v>
      </c>
      <c r="M92" t="s">
        <v>87</v>
      </c>
      <c r="N92">
        <v>335</v>
      </c>
      <c r="O92">
        <v>275</v>
      </c>
    </row>
    <row r="93" spans="1:15" x14ac:dyDescent="0.2">
      <c r="A93" t="s">
        <v>88</v>
      </c>
      <c r="B93">
        <v>1</v>
      </c>
      <c r="C93">
        <v>248</v>
      </c>
      <c r="E93" t="s">
        <v>88</v>
      </c>
      <c r="F93">
        <v>1</v>
      </c>
      <c r="G93">
        <v>45</v>
      </c>
      <c r="I93" t="s">
        <v>88</v>
      </c>
      <c r="J93">
        <v>1</v>
      </c>
      <c r="K93">
        <v>221</v>
      </c>
      <c r="M93" t="s">
        <v>88</v>
      </c>
      <c r="N93">
        <v>0</v>
      </c>
      <c r="O93">
        <v>12</v>
      </c>
    </row>
    <row r="94" spans="1:15" x14ac:dyDescent="0.2">
      <c r="A94" t="s">
        <v>89</v>
      </c>
      <c r="B94">
        <v>1</v>
      </c>
      <c r="C94">
        <v>254</v>
      </c>
      <c r="E94" t="s">
        <v>89</v>
      </c>
      <c r="F94">
        <v>21</v>
      </c>
      <c r="G94">
        <v>341</v>
      </c>
      <c r="I94" t="s">
        <v>89</v>
      </c>
      <c r="J94">
        <v>22</v>
      </c>
      <c r="K94">
        <v>229</v>
      </c>
      <c r="M94" t="s">
        <v>89</v>
      </c>
      <c r="N94">
        <v>18</v>
      </c>
      <c r="O94">
        <v>25</v>
      </c>
    </row>
    <row r="95" spans="1:15" x14ac:dyDescent="0.2">
      <c r="A95" t="s">
        <v>90</v>
      </c>
      <c r="B95">
        <v>8</v>
      </c>
      <c r="C95">
        <v>386</v>
      </c>
      <c r="E95" t="s">
        <v>90</v>
      </c>
      <c r="F95">
        <v>242</v>
      </c>
      <c r="G95">
        <v>509</v>
      </c>
      <c r="I95" t="s">
        <v>90</v>
      </c>
      <c r="J95">
        <v>340</v>
      </c>
      <c r="K95">
        <v>311</v>
      </c>
      <c r="M95" t="s">
        <v>90</v>
      </c>
      <c r="N95">
        <v>218</v>
      </c>
      <c r="O95">
        <v>182</v>
      </c>
    </row>
    <row r="96" spans="1:15" x14ac:dyDescent="0.2">
      <c r="A96" t="s">
        <v>99</v>
      </c>
      <c r="B96">
        <v>51</v>
      </c>
      <c r="C96">
        <v>1626</v>
      </c>
      <c r="E96" t="s">
        <v>99</v>
      </c>
      <c r="F96">
        <v>1819</v>
      </c>
      <c r="G96">
        <v>1703</v>
      </c>
      <c r="I96" t="s">
        <v>99</v>
      </c>
      <c r="J96">
        <v>1680</v>
      </c>
      <c r="K96">
        <v>1059</v>
      </c>
      <c r="M96" t="s">
        <v>99</v>
      </c>
      <c r="N96">
        <v>1640</v>
      </c>
      <c r="O96">
        <v>1255</v>
      </c>
    </row>
    <row r="97" spans="1:15" x14ac:dyDescent="0.2">
      <c r="A97" t="s">
        <v>91</v>
      </c>
      <c r="B97">
        <v>4</v>
      </c>
      <c r="C97">
        <v>339</v>
      </c>
      <c r="E97" t="s">
        <v>91</v>
      </c>
      <c r="F97">
        <v>117</v>
      </c>
      <c r="G97">
        <v>416</v>
      </c>
      <c r="I97" t="s">
        <v>91</v>
      </c>
      <c r="J97">
        <v>111</v>
      </c>
      <c r="K97">
        <v>279</v>
      </c>
      <c r="M97" t="s">
        <v>91</v>
      </c>
      <c r="N97">
        <v>109</v>
      </c>
      <c r="O97">
        <v>102</v>
      </c>
    </row>
    <row r="98" spans="1:15" x14ac:dyDescent="0.2">
      <c r="A98" t="s">
        <v>92</v>
      </c>
      <c r="B98">
        <v>4</v>
      </c>
      <c r="C98">
        <v>310</v>
      </c>
      <c r="E98" t="s">
        <v>92</v>
      </c>
      <c r="F98">
        <v>104</v>
      </c>
      <c r="G98">
        <v>408</v>
      </c>
      <c r="I98" t="s">
        <v>92</v>
      </c>
      <c r="J98">
        <v>105</v>
      </c>
      <c r="K98">
        <v>275</v>
      </c>
      <c r="M98" t="s">
        <v>92</v>
      </c>
      <c r="N98">
        <v>94</v>
      </c>
      <c r="O98">
        <v>94</v>
      </c>
    </row>
    <row r="99" spans="1:15" x14ac:dyDescent="0.2">
      <c r="A99" t="s">
        <v>93</v>
      </c>
      <c r="B99">
        <v>4</v>
      </c>
      <c r="C99">
        <v>329</v>
      </c>
      <c r="E99" t="s">
        <v>93</v>
      </c>
      <c r="F99">
        <v>104</v>
      </c>
      <c r="G99">
        <v>406</v>
      </c>
      <c r="I99" t="s">
        <v>93</v>
      </c>
      <c r="J99">
        <v>112</v>
      </c>
      <c r="K99">
        <v>278</v>
      </c>
      <c r="M99" t="s">
        <v>93</v>
      </c>
      <c r="N99">
        <v>95</v>
      </c>
      <c r="O99">
        <v>94</v>
      </c>
    </row>
    <row r="100" spans="1:15" x14ac:dyDescent="0.2">
      <c r="A100" t="s">
        <v>94</v>
      </c>
      <c r="B100">
        <v>4</v>
      </c>
      <c r="C100">
        <v>326</v>
      </c>
      <c r="E100" t="s">
        <v>94</v>
      </c>
      <c r="F100">
        <v>102</v>
      </c>
      <c r="G100">
        <v>404</v>
      </c>
      <c r="I100" t="s">
        <v>94</v>
      </c>
      <c r="J100">
        <v>94</v>
      </c>
      <c r="K100">
        <v>273</v>
      </c>
      <c r="M100" t="s">
        <v>94</v>
      </c>
      <c r="N100">
        <v>92</v>
      </c>
      <c r="O100">
        <v>88</v>
      </c>
    </row>
    <row r="101" spans="1:15" x14ac:dyDescent="0.2">
      <c r="A101" t="s">
        <v>95</v>
      </c>
      <c r="B101">
        <v>2</v>
      </c>
      <c r="C101">
        <v>279</v>
      </c>
      <c r="E101" t="s">
        <v>95</v>
      </c>
      <c r="F101">
        <v>68</v>
      </c>
      <c r="G101">
        <v>380</v>
      </c>
      <c r="I101" t="s">
        <v>95</v>
      </c>
      <c r="J101">
        <v>66</v>
      </c>
      <c r="K101">
        <v>253</v>
      </c>
      <c r="M101" t="s">
        <v>95</v>
      </c>
      <c r="N101">
        <v>66</v>
      </c>
      <c r="O101">
        <v>69</v>
      </c>
    </row>
    <row r="102" spans="1:15" x14ac:dyDescent="0.2">
      <c r="A102" t="s">
        <v>96</v>
      </c>
      <c r="B102">
        <v>3</v>
      </c>
      <c r="C102">
        <v>271</v>
      </c>
      <c r="E102" t="s">
        <v>96</v>
      </c>
      <c r="F102">
        <v>53</v>
      </c>
      <c r="G102">
        <v>366</v>
      </c>
      <c r="I102" t="s">
        <v>96</v>
      </c>
      <c r="J102">
        <v>54</v>
      </c>
      <c r="K102">
        <v>250</v>
      </c>
      <c r="M102" t="s">
        <v>96</v>
      </c>
      <c r="N102">
        <v>50</v>
      </c>
      <c r="O102">
        <v>54</v>
      </c>
    </row>
    <row r="103" spans="1:15" x14ac:dyDescent="0.2">
      <c r="A103" t="s">
        <v>97</v>
      </c>
      <c r="B103">
        <v>2</v>
      </c>
      <c r="C103">
        <v>270</v>
      </c>
      <c r="E103" t="s">
        <v>97</v>
      </c>
      <c r="F103">
        <v>51</v>
      </c>
      <c r="G103">
        <v>363</v>
      </c>
      <c r="I103" t="s">
        <v>97</v>
      </c>
      <c r="J103">
        <v>45</v>
      </c>
      <c r="K103">
        <v>248</v>
      </c>
      <c r="M103" t="s">
        <v>97</v>
      </c>
      <c r="N103">
        <v>45</v>
      </c>
      <c r="O103">
        <v>52</v>
      </c>
    </row>
    <row r="104" spans="1:15" x14ac:dyDescent="0.2">
      <c r="A104" t="s">
        <v>98</v>
      </c>
      <c r="B104">
        <v>2</v>
      </c>
      <c r="C104">
        <v>269</v>
      </c>
      <c r="E104" t="s">
        <v>98</v>
      </c>
      <c r="F104">
        <v>48</v>
      </c>
      <c r="G104">
        <v>362</v>
      </c>
      <c r="I104" t="s">
        <v>98</v>
      </c>
      <c r="J104">
        <v>48</v>
      </c>
      <c r="K104">
        <v>247</v>
      </c>
      <c r="M104" t="s">
        <v>98</v>
      </c>
      <c r="N104">
        <v>44</v>
      </c>
      <c r="O104">
        <v>51</v>
      </c>
    </row>
    <row r="105" spans="1:15" x14ac:dyDescent="0.2">
      <c r="A105" t="s">
        <v>100</v>
      </c>
      <c r="B105">
        <v>44</v>
      </c>
      <c r="C105">
        <v>1375</v>
      </c>
      <c r="E105" t="s">
        <v>100</v>
      </c>
      <c r="F105">
        <v>1486</v>
      </c>
      <c r="G105">
        <v>1452</v>
      </c>
      <c r="I105" t="s">
        <v>100</v>
      </c>
      <c r="J105">
        <v>1372</v>
      </c>
      <c r="K105">
        <v>987</v>
      </c>
      <c r="M105" t="s">
        <v>100</v>
      </c>
      <c r="N105">
        <v>1382</v>
      </c>
      <c r="O105">
        <v>1017</v>
      </c>
    </row>
    <row r="106" spans="1:15" x14ac:dyDescent="0.2">
      <c r="A106" t="s">
        <v>101</v>
      </c>
      <c r="B106">
        <v>30</v>
      </c>
      <c r="C106">
        <v>1062</v>
      </c>
      <c r="E106" t="s">
        <v>101</v>
      </c>
      <c r="F106">
        <v>1075</v>
      </c>
      <c r="G106">
        <v>1140</v>
      </c>
      <c r="I106" t="s">
        <v>101</v>
      </c>
      <c r="J106">
        <v>995</v>
      </c>
      <c r="K106">
        <v>676</v>
      </c>
      <c r="M106" t="s">
        <v>101</v>
      </c>
      <c r="N106">
        <v>962</v>
      </c>
      <c r="O106">
        <v>783</v>
      </c>
    </row>
    <row r="107" spans="1:15" x14ac:dyDescent="0.2">
      <c r="A107" t="s">
        <v>102</v>
      </c>
      <c r="B107">
        <v>18</v>
      </c>
      <c r="C107">
        <v>663</v>
      </c>
      <c r="E107" t="s">
        <v>102</v>
      </c>
      <c r="F107">
        <v>607</v>
      </c>
      <c r="G107">
        <v>787</v>
      </c>
      <c r="I107" t="s">
        <v>102</v>
      </c>
      <c r="J107">
        <v>561</v>
      </c>
      <c r="K107">
        <v>468</v>
      </c>
      <c r="M107" t="s">
        <v>102</v>
      </c>
      <c r="N107">
        <v>541</v>
      </c>
      <c r="O107">
        <v>436</v>
      </c>
    </row>
    <row r="108" spans="1:15" x14ac:dyDescent="0.2">
      <c r="A108" t="s">
        <v>103</v>
      </c>
      <c r="B108">
        <v>15</v>
      </c>
      <c r="C108">
        <v>546</v>
      </c>
      <c r="E108" t="s">
        <v>103</v>
      </c>
      <c r="F108">
        <v>509</v>
      </c>
      <c r="G108">
        <v>714</v>
      </c>
      <c r="I108" t="s">
        <v>103</v>
      </c>
      <c r="J108">
        <v>472</v>
      </c>
      <c r="K108">
        <v>442</v>
      </c>
      <c r="M108" t="s">
        <v>103</v>
      </c>
      <c r="N108">
        <v>458</v>
      </c>
      <c r="O108">
        <v>380</v>
      </c>
    </row>
    <row r="109" spans="1:15" x14ac:dyDescent="0.2">
      <c r="A109" t="s">
        <v>104</v>
      </c>
      <c r="B109">
        <v>14</v>
      </c>
      <c r="C109">
        <v>509</v>
      </c>
      <c r="E109" t="s">
        <v>104</v>
      </c>
      <c r="F109">
        <v>460</v>
      </c>
      <c r="G109">
        <v>672</v>
      </c>
      <c r="I109" t="s">
        <v>104</v>
      </c>
      <c r="J109">
        <v>423</v>
      </c>
      <c r="K109">
        <v>437</v>
      </c>
      <c r="M109" t="s">
        <v>104</v>
      </c>
      <c r="N109">
        <v>406</v>
      </c>
      <c r="O109">
        <v>338</v>
      </c>
    </row>
    <row r="110" spans="1:15" x14ac:dyDescent="0.2">
      <c r="A110" t="s">
        <v>105</v>
      </c>
      <c r="B110">
        <v>12</v>
      </c>
      <c r="C110">
        <v>473</v>
      </c>
      <c r="E110" t="s">
        <v>105</v>
      </c>
      <c r="F110">
        <v>388</v>
      </c>
      <c r="G110">
        <v>624</v>
      </c>
      <c r="I110" t="s">
        <v>105</v>
      </c>
      <c r="J110">
        <v>362</v>
      </c>
      <c r="K110">
        <v>417</v>
      </c>
      <c r="M110" t="s">
        <v>105</v>
      </c>
      <c r="N110">
        <v>353</v>
      </c>
      <c r="O110">
        <v>286</v>
      </c>
    </row>
    <row r="111" spans="1:15" x14ac:dyDescent="0.2">
      <c r="A111" t="s">
        <v>106</v>
      </c>
      <c r="B111">
        <v>5</v>
      </c>
      <c r="C111">
        <v>326</v>
      </c>
      <c r="E111" t="s">
        <v>106</v>
      </c>
      <c r="F111">
        <v>135</v>
      </c>
      <c r="G111">
        <v>429</v>
      </c>
      <c r="I111" t="s">
        <v>106</v>
      </c>
      <c r="J111">
        <v>125</v>
      </c>
      <c r="K111">
        <v>281</v>
      </c>
      <c r="M111" t="s">
        <v>106</v>
      </c>
      <c r="N111">
        <v>121</v>
      </c>
      <c r="O111">
        <v>111</v>
      </c>
    </row>
    <row r="112" spans="1:15" x14ac:dyDescent="0.2">
      <c r="A112" t="s">
        <v>107</v>
      </c>
      <c r="B112">
        <v>4</v>
      </c>
      <c r="C112">
        <v>324</v>
      </c>
      <c r="E112" t="s">
        <v>107</v>
      </c>
      <c r="F112">
        <v>132</v>
      </c>
      <c r="G112">
        <v>426</v>
      </c>
      <c r="I112" t="s">
        <v>107</v>
      </c>
      <c r="J112">
        <v>125</v>
      </c>
      <c r="K112">
        <v>281</v>
      </c>
      <c r="M112" t="s">
        <v>107</v>
      </c>
      <c r="N112">
        <v>117</v>
      </c>
      <c r="O112">
        <v>104</v>
      </c>
    </row>
    <row r="113" spans="1:15" x14ac:dyDescent="0.2">
      <c r="A113" t="s">
        <v>108</v>
      </c>
      <c r="B113">
        <v>1</v>
      </c>
      <c r="C113">
        <v>249</v>
      </c>
      <c r="E113" t="s">
        <v>108</v>
      </c>
      <c r="F113">
        <v>1</v>
      </c>
      <c r="G113">
        <v>251</v>
      </c>
      <c r="I113" t="s">
        <v>108</v>
      </c>
      <c r="J113">
        <v>1</v>
      </c>
      <c r="K113">
        <v>221</v>
      </c>
      <c r="M113" t="s">
        <v>108</v>
      </c>
      <c r="N113">
        <v>1</v>
      </c>
      <c r="O113">
        <v>11</v>
      </c>
    </row>
    <row r="114" spans="1:15" x14ac:dyDescent="0.2">
      <c r="A114" t="s">
        <v>109</v>
      </c>
      <c r="B114">
        <v>8</v>
      </c>
      <c r="C114">
        <v>381</v>
      </c>
      <c r="E114" t="s">
        <v>109</v>
      </c>
      <c r="F114">
        <v>234</v>
      </c>
      <c r="G114">
        <v>503</v>
      </c>
      <c r="I114" t="s">
        <v>109</v>
      </c>
      <c r="J114">
        <v>215</v>
      </c>
      <c r="K114">
        <v>332</v>
      </c>
      <c r="M114" t="s">
        <v>109</v>
      </c>
      <c r="N114">
        <v>219</v>
      </c>
      <c r="O114">
        <v>216</v>
      </c>
    </row>
    <row r="115" spans="1:15" x14ac:dyDescent="0.2">
      <c r="A115" t="s">
        <v>110</v>
      </c>
      <c r="B115">
        <v>19</v>
      </c>
      <c r="C115">
        <v>736</v>
      </c>
      <c r="E115" t="s">
        <v>110</v>
      </c>
      <c r="F115">
        <v>642</v>
      </c>
      <c r="G115">
        <v>813</v>
      </c>
      <c r="I115" t="s">
        <v>110</v>
      </c>
      <c r="J115">
        <v>593</v>
      </c>
      <c r="K115">
        <v>586</v>
      </c>
      <c r="M115" t="s">
        <v>110</v>
      </c>
      <c r="N115">
        <v>569</v>
      </c>
      <c r="O115">
        <v>456</v>
      </c>
    </row>
  </sheetData>
  <mergeCells count="4">
    <mergeCell ref="A3:C3"/>
    <mergeCell ref="E3:G3"/>
    <mergeCell ref="I3:K3"/>
    <mergeCell ref="M3:O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D124C-E8A6-4E11-A47E-3611538AC197}">
  <dimension ref="B4:H74"/>
  <sheetViews>
    <sheetView topLeftCell="A85" zoomScale="118" workbookViewId="0">
      <selection activeCell="I77" sqref="I77"/>
    </sheetView>
  </sheetViews>
  <sheetFormatPr baseColWidth="10" defaultColWidth="8.83203125" defaultRowHeight="15" x14ac:dyDescent="0.2"/>
  <cols>
    <col min="2" max="2" width="21.33203125" customWidth="1"/>
    <col min="3" max="3" width="11.33203125" customWidth="1"/>
    <col min="4" max="4" width="12" customWidth="1"/>
    <col min="5" max="5" width="12.83203125" customWidth="1"/>
    <col min="6" max="6" width="14" customWidth="1"/>
    <col min="7" max="7" width="12" customWidth="1"/>
    <col min="9" max="9" width="13.33203125" customWidth="1"/>
    <col min="10" max="10" width="16.5" customWidth="1"/>
  </cols>
  <sheetData>
    <row r="4" spans="2:7" ht="16" thickBot="1" x14ac:dyDescent="0.25">
      <c r="D4" s="3" t="s">
        <v>118</v>
      </c>
      <c r="E4" s="3" t="s">
        <v>119</v>
      </c>
      <c r="F4" s="3" t="s">
        <v>120</v>
      </c>
      <c r="G4" s="3" t="s">
        <v>121</v>
      </c>
    </row>
    <row r="5" spans="2:7" x14ac:dyDescent="0.2">
      <c r="B5" s="30" t="s">
        <v>126</v>
      </c>
      <c r="C5" s="4" t="s">
        <v>122</v>
      </c>
      <c r="D5" s="4">
        <f>SUM(_data_time_memory!B5:B32)</f>
        <v>193</v>
      </c>
      <c r="E5" s="4">
        <f>SUM(_data_time_memory!F5:F32)</f>
        <v>6159</v>
      </c>
      <c r="F5" s="4">
        <f>SUM(_data_time_memory!J5:J32)</f>
        <v>6423</v>
      </c>
      <c r="G5" s="17">
        <f>SUM(_data_time_memory!N5:N32)</f>
        <v>5623</v>
      </c>
    </row>
    <row r="6" spans="2:7" x14ac:dyDescent="0.2">
      <c r="B6" s="31"/>
      <c r="C6" s="2" t="s">
        <v>123</v>
      </c>
      <c r="D6" s="2">
        <f>SUM(_data_time_memory!B33:B74)</f>
        <v>187</v>
      </c>
      <c r="E6" s="2">
        <f>SUM(_data_time_memory!F33:F74)</f>
        <v>5389</v>
      </c>
      <c r="F6" s="2">
        <f>SUM(_data_time_memory!J33:J74)</f>
        <v>5714</v>
      </c>
      <c r="G6" s="18">
        <f>SUM(_data_time_memory!N33:N74)</f>
        <v>4874</v>
      </c>
    </row>
    <row r="7" spans="2:7" x14ac:dyDescent="0.2">
      <c r="B7" s="31"/>
      <c r="C7" s="2" t="s">
        <v>124</v>
      </c>
      <c r="D7" s="2">
        <f>SUM(_data_time_memory!B75:B95)</f>
        <v>216</v>
      </c>
      <c r="E7" s="2">
        <f>SUM(_data_time_memory!F75:F95)</f>
        <v>7108</v>
      </c>
      <c r="F7" s="2">
        <f>SUM(_data_time_memory!J75:J95)</f>
        <v>6917</v>
      </c>
      <c r="G7" s="18">
        <f>SUM(_data_time_memory!N75:N95)</f>
        <v>6224</v>
      </c>
    </row>
    <row r="8" spans="2:7" x14ac:dyDescent="0.2">
      <c r="B8" s="31"/>
      <c r="C8" s="2" t="s">
        <v>125</v>
      </c>
      <c r="D8" s="2">
        <f>SUM(_data_time_memory!B96:B115)</f>
        <v>246</v>
      </c>
      <c r="E8" s="2">
        <f>SUM(_data_time_memory!F96:F115)</f>
        <v>8135</v>
      </c>
      <c r="F8" s="2">
        <f>SUM(_data_time_memory!J96:J115)</f>
        <v>7559</v>
      </c>
      <c r="G8" s="18">
        <f>SUM(_data_time_memory!N96:N115)</f>
        <v>7364</v>
      </c>
    </row>
    <row r="9" spans="2:7" ht="16" thickBot="1" x14ac:dyDescent="0.25">
      <c r="B9" s="8"/>
      <c r="D9" s="3" t="s">
        <v>118</v>
      </c>
      <c r="E9" s="3" t="s">
        <v>119</v>
      </c>
      <c r="F9" s="3" t="s">
        <v>120</v>
      </c>
      <c r="G9" s="19" t="s">
        <v>121</v>
      </c>
    </row>
    <row r="10" spans="2:7" x14ac:dyDescent="0.2">
      <c r="B10" s="30" t="s">
        <v>127</v>
      </c>
      <c r="C10" s="4" t="s">
        <v>122</v>
      </c>
      <c r="D10" s="4">
        <f>MAX(_data_time_memory!C5:C32)</f>
        <v>714</v>
      </c>
      <c r="E10" s="4">
        <f>MAX(_data_time_memory!G5:G32)</f>
        <v>815</v>
      </c>
      <c r="F10" s="4">
        <f>MAX(_data_time_memory!K5:K32)</f>
        <v>680</v>
      </c>
      <c r="G10" s="17">
        <f>MAX(_data_time_memory!O5:O32)</f>
        <v>451</v>
      </c>
    </row>
    <row r="11" spans="2:7" x14ac:dyDescent="0.2">
      <c r="B11" s="31"/>
      <c r="C11" s="2" t="s">
        <v>123</v>
      </c>
      <c r="D11" s="2">
        <f>MAX(_data_time_memory!C33:C74)</f>
        <v>819</v>
      </c>
      <c r="E11" s="2">
        <f>MAX(_data_time_memory!G33:G74)</f>
        <v>1079</v>
      </c>
      <c r="F11" s="2">
        <f>MAX(_data_time_memory!K33:K74)</f>
        <v>750</v>
      </c>
      <c r="G11" s="18">
        <f>MAX(_data_time_memory!O33:O74)</f>
        <v>717</v>
      </c>
    </row>
    <row r="12" spans="2:7" x14ac:dyDescent="0.2">
      <c r="B12" s="31"/>
      <c r="C12" s="2" t="s">
        <v>124</v>
      </c>
      <c r="D12" s="2">
        <f>MAX(_data_time_memory!C75:C95)</f>
        <v>762</v>
      </c>
      <c r="E12" s="2">
        <f>MAX(_data_time_memory!G75:G95)</f>
        <v>840</v>
      </c>
      <c r="F12" s="2">
        <f>MAX(_data_time_memory!K75:K95)</f>
        <v>604</v>
      </c>
      <c r="G12" s="18">
        <f>MAX(_data_time_memory!O76:O95)</f>
        <v>425</v>
      </c>
    </row>
    <row r="13" spans="2:7" ht="16" thickBot="1" x14ac:dyDescent="0.25">
      <c r="B13" s="32"/>
      <c r="C13" s="5" t="s">
        <v>125</v>
      </c>
      <c r="D13" s="5">
        <f>MAX(_data_time_memory!C96:C115)</f>
        <v>1626</v>
      </c>
      <c r="E13" s="5">
        <f>MAX(_data_time_memory!G96:G115)</f>
        <v>1703</v>
      </c>
      <c r="F13" s="5">
        <f>MAX(_data_time_memory!K96:K115)</f>
        <v>1059</v>
      </c>
      <c r="G13" s="20">
        <f>MAX(_data_time_memory!O96:O115)</f>
        <v>1255</v>
      </c>
    </row>
    <row r="21" spans="2:8" x14ac:dyDescent="0.2">
      <c r="B21" t="s">
        <v>129</v>
      </c>
    </row>
    <row r="23" spans="2:8" ht="16" thickBot="1" x14ac:dyDescent="0.25">
      <c r="B23" t="s">
        <v>130</v>
      </c>
    </row>
    <row r="24" spans="2:8" x14ac:dyDescent="0.2">
      <c r="B24" s="7" t="s">
        <v>131</v>
      </c>
      <c r="C24" s="7" t="s">
        <v>132</v>
      </c>
      <c r="D24" s="7" t="s">
        <v>133</v>
      </c>
      <c r="E24" s="7" t="s">
        <v>134</v>
      </c>
      <c r="F24" s="7" t="s">
        <v>135</v>
      </c>
    </row>
    <row r="25" spans="2:8" x14ac:dyDescent="0.2">
      <c r="B25" t="s">
        <v>118</v>
      </c>
      <c r="C25">
        <v>4</v>
      </c>
      <c r="D25">
        <v>842</v>
      </c>
      <c r="E25">
        <v>210.5</v>
      </c>
      <c r="F25">
        <v>716.33333333333337</v>
      </c>
    </row>
    <row r="26" spans="2:8" x14ac:dyDescent="0.2">
      <c r="B26" t="s">
        <v>119</v>
      </c>
      <c r="C26">
        <v>4</v>
      </c>
      <c r="D26">
        <v>26791</v>
      </c>
      <c r="E26">
        <v>6697.75</v>
      </c>
      <c r="F26">
        <v>1412356.9166666667</v>
      </c>
    </row>
    <row r="27" spans="2:8" x14ac:dyDescent="0.2">
      <c r="B27" t="s">
        <v>120</v>
      </c>
      <c r="C27">
        <v>4</v>
      </c>
      <c r="D27">
        <v>26613</v>
      </c>
      <c r="E27">
        <v>6653.25</v>
      </c>
      <c r="F27">
        <v>608384.25</v>
      </c>
    </row>
    <row r="28" spans="2:8" ht="16" thickBot="1" x14ac:dyDescent="0.25">
      <c r="B28" s="6" t="s">
        <v>121</v>
      </c>
      <c r="C28" s="6">
        <v>4</v>
      </c>
      <c r="D28" s="6">
        <v>24085</v>
      </c>
      <c r="E28" s="6">
        <v>6021.25</v>
      </c>
      <c r="F28" s="6">
        <v>1106290.25</v>
      </c>
    </row>
    <row r="31" spans="2:8" ht="16" thickBot="1" x14ac:dyDescent="0.25">
      <c r="B31" t="s">
        <v>136</v>
      </c>
    </row>
    <row r="32" spans="2:8" x14ac:dyDescent="0.2">
      <c r="B32" s="7" t="s">
        <v>137</v>
      </c>
      <c r="C32" s="7" t="s">
        <v>138</v>
      </c>
      <c r="D32" s="7" t="s">
        <v>139</v>
      </c>
      <c r="E32" s="7" t="s">
        <v>140</v>
      </c>
      <c r="F32" s="7" t="s">
        <v>141</v>
      </c>
      <c r="G32" s="9" t="s">
        <v>128</v>
      </c>
      <c r="H32" s="7" t="s">
        <v>142</v>
      </c>
    </row>
    <row r="33" spans="2:8" x14ac:dyDescent="0.2">
      <c r="B33" t="s">
        <v>143</v>
      </c>
      <c r="C33">
        <v>118217312.1875</v>
      </c>
      <c r="D33">
        <v>3</v>
      </c>
      <c r="E33">
        <v>39405770.729166664</v>
      </c>
      <c r="F33">
        <v>50.395075151653984</v>
      </c>
      <c r="G33" s="10">
        <v>4.4886462548125379E-7</v>
      </c>
      <c r="H33">
        <v>3.4902948194976045</v>
      </c>
    </row>
    <row r="34" spans="2:8" x14ac:dyDescent="0.2">
      <c r="B34" t="s">
        <v>144</v>
      </c>
      <c r="C34">
        <v>9383243.25</v>
      </c>
      <c r="D34">
        <v>12</v>
      </c>
      <c r="E34">
        <v>781936.9375</v>
      </c>
      <c r="G34" s="10"/>
    </row>
    <row r="35" spans="2:8" x14ac:dyDescent="0.2">
      <c r="G35" s="10"/>
    </row>
    <row r="36" spans="2:8" ht="16" thickBot="1" x14ac:dyDescent="0.25">
      <c r="B36" s="6" t="s">
        <v>145</v>
      </c>
      <c r="C36" s="6">
        <v>127600555.4375</v>
      </c>
      <c r="D36" s="6">
        <v>15</v>
      </c>
      <c r="E36" s="6"/>
      <c r="F36" s="6"/>
      <c r="G36" s="11"/>
      <c r="H36" s="6"/>
    </row>
    <row r="38" spans="2:8" x14ac:dyDescent="0.2">
      <c r="B38" s="12" t="s">
        <v>146</v>
      </c>
      <c r="C38" s="12"/>
      <c r="D38" s="12"/>
      <c r="E38" s="12"/>
      <c r="F38" s="12"/>
      <c r="G38" s="12"/>
      <c r="H38" s="12"/>
    </row>
    <row r="39" spans="2:8" x14ac:dyDescent="0.2">
      <c r="B39" s="12" t="s">
        <v>149</v>
      </c>
      <c r="C39" s="12"/>
      <c r="D39" s="12"/>
      <c r="E39" s="12"/>
      <c r="F39" s="12"/>
      <c r="G39" s="12"/>
      <c r="H39" s="12"/>
    </row>
    <row r="46" spans="2:8" x14ac:dyDescent="0.2">
      <c r="B46" t="s">
        <v>129</v>
      </c>
    </row>
    <row r="48" spans="2:8" ht="16" thickBot="1" x14ac:dyDescent="0.25">
      <c r="B48" t="s">
        <v>130</v>
      </c>
    </row>
    <row r="49" spans="2:8" x14ac:dyDescent="0.2">
      <c r="B49" s="7" t="s">
        <v>131</v>
      </c>
      <c r="C49" s="7" t="s">
        <v>132</v>
      </c>
      <c r="D49" s="7" t="s">
        <v>133</v>
      </c>
      <c r="E49" s="7" t="s">
        <v>134</v>
      </c>
      <c r="F49" s="7" t="s">
        <v>135</v>
      </c>
    </row>
    <row r="50" spans="2:8" x14ac:dyDescent="0.2">
      <c r="B50" t="s">
        <v>118</v>
      </c>
      <c r="C50">
        <v>4</v>
      </c>
      <c r="D50">
        <v>3921</v>
      </c>
      <c r="E50">
        <v>980.25</v>
      </c>
      <c r="F50">
        <v>187172.25</v>
      </c>
    </row>
    <row r="51" spans="2:8" x14ac:dyDescent="0.2">
      <c r="B51" t="s">
        <v>119</v>
      </c>
      <c r="C51">
        <v>4</v>
      </c>
      <c r="D51">
        <v>4437</v>
      </c>
      <c r="E51">
        <v>1109.25</v>
      </c>
      <c r="F51">
        <v>170844.25</v>
      </c>
    </row>
    <row r="52" spans="2:8" x14ac:dyDescent="0.2">
      <c r="B52" t="s">
        <v>120</v>
      </c>
      <c r="C52">
        <v>4</v>
      </c>
      <c r="D52">
        <v>3093</v>
      </c>
      <c r="E52">
        <v>773.25</v>
      </c>
      <c r="F52">
        <v>39844.916666666664</v>
      </c>
    </row>
    <row r="53" spans="2:8" ht="16" thickBot="1" x14ac:dyDescent="0.25">
      <c r="B53" s="6" t="s">
        <v>121</v>
      </c>
      <c r="C53" s="6">
        <v>4</v>
      </c>
      <c r="D53" s="6">
        <v>2848</v>
      </c>
      <c r="E53" s="6">
        <v>712</v>
      </c>
      <c r="F53" s="6">
        <v>148454.66666666666</v>
      </c>
    </row>
    <row r="56" spans="2:8" ht="16" thickBot="1" x14ac:dyDescent="0.25">
      <c r="B56" t="s">
        <v>136</v>
      </c>
    </row>
    <row r="57" spans="2:8" x14ac:dyDescent="0.2">
      <c r="B57" s="7" t="s">
        <v>137</v>
      </c>
      <c r="C57" s="7" t="s">
        <v>138</v>
      </c>
      <c r="D57" s="7" t="s">
        <v>139</v>
      </c>
      <c r="E57" s="7" t="s">
        <v>140</v>
      </c>
      <c r="F57" s="7" t="s">
        <v>141</v>
      </c>
      <c r="G57" s="14" t="s">
        <v>128</v>
      </c>
      <c r="H57" s="7" t="s">
        <v>142</v>
      </c>
    </row>
    <row r="58" spans="2:8" x14ac:dyDescent="0.2">
      <c r="B58" t="s">
        <v>143</v>
      </c>
      <c r="C58">
        <v>405903.1875</v>
      </c>
      <c r="D58">
        <v>3</v>
      </c>
      <c r="E58">
        <v>135301.0625</v>
      </c>
      <c r="F58">
        <v>0.99064308467335671</v>
      </c>
      <c r="G58" s="15">
        <v>0.43009981294806221</v>
      </c>
      <c r="H58">
        <v>3.4902948194976045</v>
      </c>
    </row>
    <row r="59" spans="2:8" x14ac:dyDescent="0.2">
      <c r="B59" t="s">
        <v>144</v>
      </c>
      <c r="C59">
        <v>1638948.25</v>
      </c>
      <c r="D59">
        <v>12</v>
      </c>
      <c r="E59">
        <v>136579.02083333334</v>
      </c>
      <c r="G59" s="15"/>
    </row>
    <row r="60" spans="2:8" x14ac:dyDescent="0.2">
      <c r="G60" s="15"/>
    </row>
    <row r="61" spans="2:8" ht="16" thickBot="1" x14ac:dyDescent="0.25">
      <c r="B61" s="6" t="s">
        <v>145</v>
      </c>
      <c r="C61" s="6">
        <v>2044851.4375</v>
      </c>
      <c r="D61" s="6">
        <v>15</v>
      </c>
      <c r="E61" s="6"/>
      <c r="F61" s="6"/>
      <c r="G61" s="16"/>
      <c r="H61" s="6"/>
    </row>
    <row r="63" spans="2:8" x14ac:dyDescent="0.2">
      <c r="B63" s="13" t="s">
        <v>147</v>
      </c>
      <c r="C63" s="13"/>
      <c r="D63" s="13"/>
      <c r="E63" s="13"/>
      <c r="F63" s="13"/>
      <c r="G63" s="13"/>
      <c r="H63" s="13"/>
    </row>
    <row r="64" spans="2:8" x14ac:dyDescent="0.2">
      <c r="B64" s="13" t="s">
        <v>148</v>
      </c>
      <c r="C64" s="13"/>
      <c r="D64" s="13"/>
      <c r="E64" s="13"/>
      <c r="F64" s="13"/>
      <c r="G64" s="13"/>
      <c r="H64" s="13"/>
    </row>
    <row r="70" spans="7:7" x14ac:dyDescent="0.2">
      <c r="G70" t="s">
        <v>173</v>
      </c>
    </row>
    <row r="71" spans="7:7" x14ac:dyDescent="0.2">
      <c r="G71" t="s">
        <v>174</v>
      </c>
    </row>
    <row r="72" spans="7:7" x14ac:dyDescent="0.2">
      <c r="G72" t="s">
        <v>175</v>
      </c>
    </row>
    <row r="74" spans="7:7" x14ac:dyDescent="0.2">
      <c r="G74" t="s">
        <v>176</v>
      </c>
    </row>
  </sheetData>
  <mergeCells count="2">
    <mergeCell ref="B5:B8"/>
    <mergeCell ref="B10:B1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398A-1185-4D22-9F24-D395C81259E6}">
  <dimension ref="A1:BA153"/>
  <sheetViews>
    <sheetView tabSelected="1" topLeftCell="A115" zoomScale="125" workbookViewId="0">
      <selection activeCell="C126" sqref="C126"/>
    </sheetView>
  </sheetViews>
  <sheetFormatPr baseColWidth="10" defaultColWidth="8.83203125" defaultRowHeight="15" x14ac:dyDescent="0.2"/>
  <cols>
    <col min="1" max="1" width="11.5" customWidth="1"/>
    <col min="2" max="2" width="11.33203125" customWidth="1"/>
    <col min="3" max="3" width="10.1640625" customWidth="1"/>
    <col min="4" max="4" width="13.83203125" customWidth="1"/>
    <col min="5" max="5" width="11" customWidth="1"/>
    <col min="6" max="6" width="8" customWidth="1"/>
    <col min="7" max="7" width="8.1640625" customWidth="1"/>
    <col min="8" max="8" width="8" customWidth="1"/>
    <col min="10" max="10" width="11.5" customWidth="1"/>
    <col min="11" max="11" width="11.33203125" customWidth="1"/>
    <col min="12" max="12" width="10.1640625" customWidth="1"/>
    <col min="13" max="13" width="13.83203125" customWidth="1"/>
    <col min="19" max="19" width="11.5" customWidth="1"/>
    <col min="20" max="20" width="11.33203125" customWidth="1"/>
    <col min="21" max="21" width="10.1640625" customWidth="1"/>
    <col min="22" max="22" width="13.83203125" customWidth="1"/>
    <col min="28" max="28" width="11.5" customWidth="1"/>
    <col min="29" max="29" width="11.33203125" customWidth="1"/>
    <col min="30" max="30" width="10.1640625" customWidth="1"/>
    <col min="31" max="31" width="13.83203125" customWidth="1"/>
    <col min="37" max="37" width="11.5" customWidth="1"/>
    <col min="38" max="38" width="11.33203125" customWidth="1"/>
    <col min="39" max="39" width="10.1640625" customWidth="1"/>
    <col min="40" max="40" width="13.83203125" customWidth="1"/>
    <col min="46" max="46" width="11.5" customWidth="1"/>
    <col min="47" max="47" width="11.33203125" customWidth="1"/>
    <col min="48" max="48" width="10.1640625" customWidth="1"/>
    <col min="49" max="49" width="13.83203125" customWidth="1"/>
  </cols>
  <sheetData>
    <row r="1" spans="1:53" x14ac:dyDescent="0.2">
      <c r="A1" t="s">
        <v>150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t="s">
        <v>157</v>
      </c>
      <c r="S1" t="s">
        <v>150</v>
      </c>
      <c r="T1" t="s">
        <v>151</v>
      </c>
      <c r="U1" t="s">
        <v>152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B1" t="s">
        <v>150</v>
      </c>
      <c r="AC1" t="s">
        <v>151</v>
      </c>
      <c r="AD1" t="s">
        <v>152</v>
      </c>
      <c r="AE1" t="s">
        <v>153</v>
      </c>
      <c r="AF1" t="s">
        <v>154</v>
      </c>
      <c r="AG1" t="s">
        <v>155</v>
      </c>
      <c r="AH1" t="s">
        <v>156</v>
      </c>
      <c r="AI1" t="s">
        <v>157</v>
      </c>
      <c r="AK1" t="s">
        <v>150</v>
      </c>
      <c r="AL1" t="s">
        <v>151</v>
      </c>
      <c r="AM1" t="s">
        <v>152</v>
      </c>
      <c r="AN1" t="s">
        <v>153</v>
      </c>
      <c r="AO1" t="s">
        <v>154</v>
      </c>
      <c r="AP1" t="s">
        <v>155</v>
      </c>
      <c r="AQ1" t="s">
        <v>156</v>
      </c>
      <c r="AR1" t="s">
        <v>157</v>
      </c>
      <c r="AT1" s="21" t="s">
        <v>150</v>
      </c>
      <c r="AU1" s="21" t="s">
        <v>151</v>
      </c>
      <c r="AV1" s="21" t="s">
        <v>152</v>
      </c>
      <c r="AW1" s="21" t="s">
        <v>153</v>
      </c>
      <c r="AX1" s="21" t="s">
        <v>154</v>
      </c>
      <c r="AY1" s="21" t="s">
        <v>155</v>
      </c>
      <c r="AZ1" s="21" t="s">
        <v>156</v>
      </c>
      <c r="BA1" s="21" t="s">
        <v>157</v>
      </c>
    </row>
    <row r="2" spans="1:53" x14ac:dyDescent="0.2">
      <c r="A2" t="s">
        <v>158</v>
      </c>
      <c r="B2" t="s">
        <v>159</v>
      </c>
      <c r="C2" t="s">
        <v>122</v>
      </c>
      <c r="D2" t="s">
        <v>22</v>
      </c>
      <c r="E2">
        <v>15265</v>
      </c>
      <c r="F2">
        <v>5023</v>
      </c>
      <c r="G2">
        <v>10212</v>
      </c>
      <c r="H2">
        <v>30</v>
      </c>
      <c r="J2" t="s">
        <v>158</v>
      </c>
      <c r="K2" t="s">
        <v>160</v>
      </c>
      <c r="L2" t="s">
        <v>122</v>
      </c>
      <c r="M2" t="s">
        <v>22</v>
      </c>
      <c r="N2">
        <v>15242</v>
      </c>
      <c r="O2">
        <v>2905</v>
      </c>
      <c r="P2">
        <v>12330</v>
      </c>
      <c r="Q2">
        <v>7</v>
      </c>
      <c r="S2" t="s">
        <v>158</v>
      </c>
      <c r="T2" t="s">
        <v>161</v>
      </c>
      <c r="U2" t="s">
        <v>122</v>
      </c>
      <c r="V2" t="s">
        <v>22</v>
      </c>
      <c r="W2">
        <v>15364</v>
      </c>
      <c r="X2">
        <v>12321</v>
      </c>
      <c r="Y2">
        <v>2914</v>
      </c>
      <c r="Z2">
        <v>129</v>
      </c>
      <c r="AB2" t="s">
        <v>159</v>
      </c>
      <c r="AC2" t="s">
        <v>160</v>
      </c>
      <c r="AD2" t="s">
        <v>122</v>
      </c>
      <c r="AE2" t="s">
        <v>22</v>
      </c>
      <c r="AF2">
        <v>7877</v>
      </c>
      <c r="AG2">
        <v>88</v>
      </c>
      <c r="AH2">
        <v>4965</v>
      </c>
      <c r="AI2">
        <v>2824</v>
      </c>
      <c r="AK2" t="s">
        <v>159</v>
      </c>
      <c r="AL2" t="s">
        <v>161</v>
      </c>
      <c r="AM2" t="s">
        <v>122</v>
      </c>
      <c r="AN2" t="s">
        <v>22</v>
      </c>
      <c r="AO2">
        <v>12459</v>
      </c>
      <c r="AP2">
        <v>5044</v>
      </c>
      <c r="AQ2">
        <v>9</v>
      </c>
      <c r="AR2">
        <v>7406</v>
      </c>
      <c r="AT2" t="s">
        <v>160</v>
      </c>
      <c r="AU2" t="s">
        <v>161</v>
      </c>
      <c r="AV2" t="s">
        <v>122</v>
      </c>
      <c r="AW2" t="s">
        <v>22</v>
      </c>
      <c r="AX2">
        <v>14829</v>
      </c>
      <c r="AY2">
        <v>533</v>
      </c>
      <c r="AZ2">
        <v>2379</v>
      </c>
      <c r="BA2">
        <v>11917</v>
      </c>
    </row>
    <row r="3" spans="1:53" x14ac:dyDescent="0.2">
      <c r="A3" t="s">
        <v>158</v>
      </c>
      <c r="B3" t="s">
        <v>159</v>
      </c>
      <c r="C3" t="s">
        <v>122</v>
      </c>
      <c r="D3" t="s">
        <v>11</v>
      </c>
      <c r="E3">
        <v>2246</v>
      </c>
      <c r="F3">
        <v>695</v>
      </c>
      <c r="G3">
        <v>1551</v>
      </c>
      <c r="H3">
        <v>0</v>
      </c>
      <c r="J3" t="s">
        <v>158</v>
      </c>
      <c r="K3" t="s">
        <v>160</v>
      </c>
      <c r="L3" t="s">
        <v>122</v>
      </c>
      <c r="M3" t="s">
        <v>11</v>
      </c>
      <c r="N3">
        <v>2246</v>
      </c>
      <c r="O3">
        <v>370</v>
      </c>
      <c r="P3">
        <v>1876</v>
      </c>
      <c r="Q3">
        <v>0</v>
      </c>
      <c r="S3" t="s">
        <v>158</v>
      </c>
      <c r="T3" t="s">
        <v>161</v>
      </c>
      <c r="U3" t="s">
        <v>122</v>
      </c>
      <c r="V3" t="s">
        <v>11</v>
      </c>
      <c r="W3">
        <v>2262</v>
      </c>
      <c r="X3">
        <v>1908</v>
      </c>
      <c r="Y3">
        <v>338</v>
      </c>
      <c r="Z3">
        <v>16</v>
      </c>
      <c r="AB3" t="s">
        <v>159</v>
      </c>
      <c r="AC3" t="s">
        <v>160</v>
      </c>
      <c r="AD3" t="s">
        <v>122</v>
      </c>
      <c r="AE3" t="s">
        <v>11</v>
      </c>
      <c r="AF3">
        <v>1058</v>
      </c>
      <c r="AG3">
        <v>7</v>
      </c>
      <c r="AH3">
        <v>688</v>
      </c>
      <c r="AI3">
        <v>363</v>
      </c>
      <c r="AK3" t="s">
        <v>159</v>
      </c>
      <c r="AL3" t="s">
        <v>161</v>
      </c>
      <c r="AM3" t="s">
        <v>122</v>
      </c>
      <c r="AN3" t="s">
        <v>11</v>
      </c>
      <c r="AO3">
        <v>1928</v>
      </c>
      <c r="AP3">
        <v>691</v>
      </c>
      <c r="AQ3">
        <v>4</v>
      </c>
      <c r="AR3">
        <v>1233</v>
      </c>
      <c r="AT3" t="s">
        <v>160</v>
      </c>
      <c r="AU3" t="s">
        <v>161</v>
      </c>
      <c r="AV3" t="s">
        <v>122</v>
      </c>
      <c r="AW3" t="s">
        <v>11</v>
      </c>
      <c r="AX3">
        <v>2221</v>
      </c>
      <c r="AY3">
        <v>73</v>
      </c>
      <c r="AZ3">
        <v>297</v>
      </c>
      <c r="BA3">
        <v>1851</v>
      </c>
    </row>
    <row r="4" spans="1:53" x14ac:dyDescent="0.2">
      <c r="A4" t="s">
        <v>158</v>
      </c>
      <c r="B4" t="s">
        <v>159</v>
      </c>
      <c r="C4" t="s">
        <v>122</v>
      </c>
      <c r="D4" t="s">
        <v>12</v>
      </c>
      <c r="E4">
        <v>140</v>
      </c>
      <c r="F4">
        <v>44</v>
      </c>
      <c r="G4">
        <v>96</v>
      </c>
      <c r="H4">
        <v>0</v>
      </c>
      <c r="J4" t="s">
        <v>158</v>
      </c>
      <c r="K4" t="s">
        <v>160</v>
      </c>
      <c r="L4" t="s">
        <v>122</v>
      </c>
      <c r="M4" t="s">
        <v>12</v>
      </c>
      <c r="N4">
        <v>140</v>
      </c>
      <c r="O4">
        <v>36</v>
      </c>
      <c r="P4">
        <v>104</v>
      </c>
      <c r="Q4">
        <v>0</v>
      </c>
      <c r="S4" t="s">
        <v>158</v>
      </c>
      <c r="T4" t="s">
        <v>161</v>
      </c>
      <c r="U4" t="s">
        <v>122</v>
      </c>
      <c r="V4" t="s">
        <v>12</v>
      </c>
      <c r="W4">
        <v>140</v>
      </c>
      <c r="X4">
        <v>98</v>
      </c>
      <c r="Y4">
        <v>42</v>
      </c>
      <c r="Z4">
        <v>0</v>
      </c>
      <c r="AB4" t="s">
        <v>159</v>
      </c>
      <c r="AC4" t="s">
        <v>160</v>
      </c>
      <c r="AD4" t="s">
        <v>122</v>
      </c>
      <c r="AE4" t="s">
        <v>12</v>
      </c>
      <c r="AF4">
        <v>78</v>
      </c>
      <c r="AG4">
        <v>2</v>
      </c>
      <c r="AH4">
        <v>42</v>
      </c>
      <c r="AI4">
        <v>34</v>
      </c>
      <c r="AK4" t="s">
        <v>159</v>
      </c>
      <c r="AL4" t="s">
        <v>161</v>
      </c>
      <c r="AM4" t="s">
        <v>122</v>
      </c>
      <c r="AN4" t="s">
        <v>12</v>
      </c>
      <c r="AO4">
        <v>98</v>
      </c>
      <c r="AP4">
        <v>44</v>
      </c>
      <c r="AQ4">
        <v>0</v>
      </c>
      <c r="AR4">
        <v>54</v>
      </c>
      <c r="AT4" t="s">
        <v>160</v>
      </c>
      <c r="AU4" t="s">
        <v>161</v>
      </c>
      <c r="AV4" t="s">
        <v>122</v>
      </c>
      <c r="AW4" t="s">
        <v>12</v>
      </c>
      <c r="AX4">
        <v>129</v>
      </c>
      <c r="AY4">
        <v>5</v>
      </c>
      <c r="AZ4">
        <v>31</v>
      </c>
      <c r="BA4">
        <v>93</v>
      </c>
    </row>
    <row r="5" spans="1:53" x14ac:dyDescent="0.2">
      <c r="A5" t="s">
        <v>158</v>
      </c>
      <c r="B5" t="s">
        <v>159</v>
      </c>
      <c r="C5" t="s">
        <v>122</v>
      </c>
      <c r="D5" t="s">
        <v>26</v>
      </c>
      <c r="E5">
        <v>6773</v>
      </c>
      <c r="F5">
        <v>1828</v>
      </c>
      <c r="G5">
        <v>4936</v>
      </c>
      <c r="H5">
        <v>9</v>
      </c>
      <c r="J5" t="s">
        <v>158</v>
      </c>
      <c r="K5" t="s">
        <v>160</v>
      </c>
      <c r="L5" t="s">
        <v>122</v>
      </c>
      <c r="M5" t="s">
        <v>26</v>
      </c>
      <c r="N5">
        <v>6766</v>
      </c>
      <c r="O5">
        <v>2412</v>
      </c>
      <c r="P5">
        <v>4352</v>
      </c>
      <c r="Q5">
        <v>2</v>
      </c>
      <c r="S5" t="s">
        <v>158</v>
      </c>
      <c r="T5" t="s">
        <v>161</v>
      </c>
      <c r="U5" t="s">
        <v>122</v>
      </c>
      <c r="V5" t="s">
        <v>26</v>
      </c>
      <c r="W5">
        <v>6927</v>
      </c>
      <c r="X5">
        <v>4575</v>
      </c>
      <c r="Y5">
        <v>2189</v>
      </c>
      <c r="Z5">
        <v>163</v>
      </c>
      <c r="AB5" t="s">
        <v>159</v>
      </c>
      <c r="AC5" t="s">
        <v>160</v>
      </c>
      <c r="AD5" t="s">
        <v>122</v>
      </c>
      <c r="AE5" t="s">
        <v>26</v>
      </c>
      <c r="AF5">
        <v>4205</v>
      </c>
      <c r="AG5">
        <v>46</v>
      </c>
      <c r="AH5">
        <v>1791</v>
      </c>
      <c r="AI5">
        <v>2368</v>
      </c>
      <c r="AK5" t="s">
        <v>159</v>
      </c>
      <c r="AL5" t="s">
        <v>161</v>
      </c>
      <c r="AM5" t="s">
        <v>122</v>
      </c>
      <c r="AN5" t="s">
        <v>26</v>
      </c>
      <c r="AO5">
        <v>4747</v>
      </c>
      <c r="AP5">
        <v>1828</v>
      </c>
      <c r="AQ5">
        <v>9</v>
      </c>
      <c r="AR5">
        <v>2910</v>
      </c>
      <c r="AT5" t="s">
        <v>160</v>
      </c>
      <c r="AU5" t="s">
        <v>161</v>
      </c>
      <c r="AV5" t="s">
        <v>122</v>
      </c>
      <c r="AW5" t="s">
        <v>26</v>
      </c>
      <c r="AX5">
        <v>6734</v>
      </c>
      <c r="AY5">
        <v>418</v>
      </c>
      <c r="AZ5">
        <v>1996</v>
      </c>
      <c r="BA5">
        <v>4320</v>
      </c>
    </row>
    <row r="6" spans="1:53" x14ac:dyDescent="0.2">
      <c r="A6" t="s">
        <v>158</v>
      </c>
      <c r="B6" t="s">
        <v>159</v>
      </c>
      <c r="C6" t="s">
        <v>122</v>
      </c>
      <c r="D6" t="s">
        <v>21</v>
      </c>
      <c r="E6">
        <v>20447</v>
      </c>
      <c r="F6">
        <v>6821</v>
      </c>
      <c r="G6">
        <v>13593</v>
      </c>
      <c r="H6">
        <v>33</v>
      </c>
      <c r="J6" t="s">
        <v>158</v>
      </c>
      <c r="K6" t="s">
        <v>160</v>
      </c>
      <c r="L6" t="s">
        <v>122</v>
      </c>
      <c r="M6" t="s">
        <v>21</v>
      </c>
      <c r="N6">
        <v>20421</v>
      </c>
      <c r="O6">
        <v>4528</v>
      </c>
      <c r="P6">
        <v>15886</v>
      </c>
      <c r="Q6">
        <v>7</v>
      </c>
      <c r="S6" t="s">
        <v>158</v>
      </c>
      <c r="T6" t="s">
        <v>161</v>
      </c>
      <c r="U6" t="s">
        <v>122</v>
      </c>
      <c r="V6" t="s">
        <v>21</v>
      </c>
      <c r="W6">
        <v>20649</v>
      </c>
      <c r="X6">
        <v>16233</v>
      </c>
      <c r="Y6">
        <v>4181</v>
      </c>
      <c r="Z6">
        <v>235</v>
      </c>
      <c r="AB6" t="s">
        <v>159</v>
      </c>
      <c r="AC6" t="s">
        <v>160</v>
      </c>
      <c r="AD6" t="s">
        <v>122</v>
      </c>
      <c r="AE6" t="s">
        <v>21</v>
      </c>
      <c r="AF6">
        <v>11130</v>
      </c>
      <c r="AG6">
        <v>259</v>
      </c>
      <c r="AH6">
        <v>6595</v>
      </c>
      <c r="AI6">
        <v>4276</v>
      </c>
      <c r="AK6" t="s">
        <v>159</v>
      </c>
      <c r="AL6" t="s">
        <v>161</v>
      </c>
      <c r="AM6" t="s">
        <v>122</v>
      </c>
      <c r="AN6" t="s">
        <v>21</v>
      </c>
      <c r="AO6">
        <v>16500</v>
      </c>
      <c r="AP6">
        <v>6822</v>
      </c>
      <c r="AQ6">
        <v>32</v>
      </c>
      <c r="AR6">
        <v>9646</v>
      </c>
      <c r="AT6" t="s">
        <v>160</v>
      </c>
      <c r="AU6" t="s">
        <v>161</v>
      </c>
      <c r="AV6" t="s">
        <v>122</v>
      </c>
      <c r="AW6" t="s">
        <v>21</v>
      </c>
      <c r="AX6">
        <v>19921</v>
      </c>
      <c r="AY6">
        <v>1082</v>
      </c>
      <c r="AZ6">
        <v>3453</v>
      </c>
      <c r="BA6">
        <v>15386</v>
      </c>
    </row>
    <row r="7" spans="1:53" x14ac:dyDescent="0.2">
      <c r="A7" t="s">
        <v>158</v>
      </c>
      <c r="B7" t="s">
        <v>159</v>
      </c>
      <c r="C7" t="s">
        <v>122</v>
      </c>
      <c r="D7" t="s">
        <v>19</v>
      </c>
      <c r="E7">
        <v>24976</v>
      </c>
      <c r="F7">
        <v>8389</v>
      </c>
      <c r="G7">
        <v>16563</v>
      </c>
      <c r="H7">
        <v>24</v>
      </c>
      <c r="J7" t="s">
        <v>158</v>
      </c>
      <c r="K7" t="s">
        <v>160</v>
      </c>
      <c r="L7" t="s">
        <v>122</v>
      </c>
      <c r="M7" t="s">
        <v>19</v>
      </c>
      <c r="N7">
        <v>24959</v>
      </c>
      <c r="O7">
        <v>4763</v>
      </c>
      <c r="P7">
        <v>20189</v>
      </c>
      <c r="Q7">
        <v>7</v>
      </c>
      <c r="S7" t="s">
        <v>158</v>
      </c>
      <c r="T7" t="s">
        <v>161</v>
      </c>
      <c r="U7" t="s">
        <v>122</v>
      </c>
      <c r="V7" t="s">
        <v>19</v>
      </c>
      <c r="W7">
        <v>25130</v>
      </c>
      <c r="X7">
        <v>20165</v>
      </c>
      <c r="Y7">
        <v>4787</v>
      </c>
      <c r="Z7">
        <v>178</v>
      </c>
      <c r="AB7" t="s">
        <v>159</v>
      </c>
      <c r="AC7" t="s">
        <v>160</v>
      </c>
      <c r="AD7" t="s">
        <v>122</v>
      </c>
      <c r="AE7" t="s">
        <v>19</v>
      </c>
      <c r="AF7">
        <v>13066</v>
      </c>
      <c r="AG7">
        <v>117</v>
      </c>
      <c r="AH7">
        <v>8296</v>
      </c>
      <c r="AI7">
        <v>4653</v>
      </c>
      <c r="AK7" t="s">
        <v>159</v>
      </c>
      <c r="AL7" t="s">
        <v>161</v>
      </c>
      <c r="AM7" t="s">
        <v>122</v>
      </c>
      <c r="AN7" t="s">
        <v>19</v>
      </c>
      <c r="AO7">
        <v>20353</v>
      </c>
      <c r="AP7">
        <v>8403</v>
      </c>
      <c r="AQ7">
        <v>10</v>
      </c>
      <c r="AR7">
        <v>11940</v>
      </c>
      <c r="AT7" t="s">
        <v>160</v>
      </c>
      <c r="AU7" t="s">
        <v>161</v>
      </c>
      <c r="AV7" t="s">
        <v>122</v>
      </c>
      <c r="AW7" t="s">
        <v>19</v>
      </c>
      <c r="AX7">
        <v>24304</v>
      </c>
      <c r="AY7">
        <v>809</v>
      </c>
      <c r="AZ7">
        <v>3961</v>
      </c>
      <c r="BA7">
        <v>19534</v>
      </c>
    </row>
    <row r="8" spans="1:53" x14ac:dyDescent="0.2">
      <c r="A8" t="s">
        <v>158</v>
      </c>
      <c r="B8" t="s">
        <v>159</v>
      </c>
      <c r="C8" t="s">
        <v>122</v>
      </c>
      <c r="D8" t="s">
        <v>14</v>
      </c>
      <c r="E8">
        <v>55</v>
      </c>
      <c r="F8">
        <v>15</v>
      </c>
      <c r="G8">
        <v>40</v>
      </c>
      <c r="H8">
        <v>0</v>
      </c>
      <c r="J8" t="s">
        <v>158</v>
      </c>
      <c r="K8" t="s">
        <v>160</v>
      </c>
      <c r="L8" t="s">
        <v>122</v>
      </c>
      <c r="M8" t="s">
        <v>14</v>
      </c>
      <c r="N8">
        <v>55</v>
      </c>
      <c r="O8">
        <v>21</v>
      </c>
      <c r="P8">
        <v>34</v>
      </c>
      <c r="Q8">
        <v>0</v>
      </c>
      <c r="S8" t="s">
        <v>158</v>
      </c>
      <c r="T8" t="s">
        <v>161</v>
      </c>
      <c r="U8" t="s">
        <v>122</v>
      </c>
      <c r="V8" t="s">
        <v>14</v>
      </c>
      <c r="W8">
        <v>55</v>
      </c>
      <c r="X8">
        <v>36</v>
      </c>
      <c r="Y8">
        <v>19</v>
      </c>
      <c r="Z8">
        <v>0</v>
      </c>
      <c r="AB8" t="s">
        <v>159</v>
      </c>
      <c r="AC8" t="s">
        <v>160</v>
      </c>
      <c r="AD8" t="s">
        <v>122</v>
      </c>
      <c r="AE8" t="s">
        <v>14</v>
      </c>
      <c r="AF8">
        <v>36</v>
      </c>
      <c r="AG8">
        <v>0</v>
      </c>
      <c r="AH8">
        <v>15</v>
      </c>
      <c r="AI8">
        <v>21</v>
      </c>
      <c r="AK8" t="s">
        <v>159</v>
      </c>
      <c r="AL8" t="s">
        <v>161</v>
      </c>
      <c r="AM8" t="s">
        <v>122</v>
      </c>
      <c r="AN8" t="s">
        <v>14</v>
      </c>
      <c r="AO8">
        <v>36</v>
      </c>
      <c r="AP8">
        <v>15</v>
      </c>
      <c r="AQ8">
        <v>0</v>
      </c>
      <c r="AR8">
        <v>21</v>
      </c>
      <c r="AT8" t="s">
        <v>160</v>
      </c>
      <c r="AU8" t="s">
        <v>161</v>
      </c>
      <c r="AV8" t="s">
        <v>122</v>
      </c>
      <c r="AW8" t="s">
        <v>14</v>
      </c>
      <c r="AX8">
        <v>55</v>
      </c>
      <c r="AY8">
        <v>2</v>
      </c>
      <c r="AZ8">
        <v>19</v>
      </c>
      <c r="BA8">
        <v>34</v>
      </c>
    </row>
    <row r="9" spans="1:53" x14ac:dyDescent="0.2">
      <c r="A9" t="s">
        <v>158</v>
      </c>
      <c r="B9" t="s">
        <v>159</v>
      </c>
      <c r="C9" t="s">
        <v>122</v>
      </c>
      <c r="D9" t="s">
        <v>13</v>
      </c>
      <c r="E9">
        <v>178</v>
      </c>
      <c r="F9">
        <v>56</v>
      </c>
      <c r="G9">
        <v>122</v>
      </c>
      <c r="H9">
        <v>0</v>
      </c>
      <c r="J9" t="s">
        <v>158</v>
      </c>
      <c r="K9" t="s">
        <v>160</v>
      </c>
      <c r="L9" t="s">
        <v>122</v>
      </c>
      <c r="M9" t="s">
        <v>13</v>
      </c>
      <c r="N9">
        <v>178</v>
      </c>
      <c r="O9">
        <v>79</v>
      </c>
      <c r="P9">
        <v>99</v>
      </c>
      <c r="Q9">
        <v>0</v>
      </c>
      <c r="S9" t="s">
        <v>158</v>
      </c>
      <c r="T9" t="s">
        <v>161</v>
      </c>
      <c r="U9" t="s">
        <v>122</v>
      </c>
      <c r="V9" t="s">
        <v>13</v>
      </c>
      <c r="W9">
        <v>178</v>
      </c>
      <c r="X9">
        <v>129</v>
      </c>
      <c r="Y9">
        <v>49</v>
      </c>
      <c r="Z9">
        <v>0</v>
      </c>
      <c r="AB9" t="s">
        <v>159</v>
      </c>
      <c r="AC9" t="s">
        <v>160</v>
      </c>
      <c r="AD9" t="s">
        <v>122</v>
      </c>
      <c r="AE9" t="s">
        <v>13</v>
      </c>
      <c r="AF9">
        <v>131</v>
      </c>
      <c r="AG9">
        <v>4</v>
      </c>
      <c r="AH9">
        <v>52</v>
      </c>
      <c r="AI9">
        <v>75</v>
      </c>
      <c r="AK9" t="s">
        <v>159</v>
      </c>
      <c r="AL9" t="s">
        <v>161</v>
      </c>
      <c r="AM9" t="s">
        <v>122</v>
      </c>
      <c r="AN9" t="s">
        <v>13</v>
      </c>
      <c r="AO9">
        <v>129</v>
      </c>
      <c r="AP9">
        <v>56</v>
      </c>
      <c r="AQ9">
        <v>0</v>
      </c>
      <c r="AR9">
        <v>73</v>
      </c>
      <c r="AT9" t="s">
        <v>160</v>
      </c>
      <c r="AU9" t="s">
        <v>161</v>
      </c>
      <c r="AV9" t="s">
        <v>122</v>
      </c>
      <c r="AW9" t="s">
        <v>13</v>
      </c>
      <c r="AX9">
        <v>173</v>
      </c>
      <c r="AY9">
        <v>35</v>
      </c>
      <c r="AZ9">
        <v>44</v>
      </c>
      <c r="BA9">
        <v>94</v>
      </c>
    </row>
    <row r="10" spans="1:53" x14ac:dyDescent="0.2">
      <c r="A10" t="s">
        <v>158</v>
      </c>
      <c r="B10" t="s">
        <v>159</v>
      </c>
      <c r="C10" t="s">
        <v>122</v>
      </c>
      <c r="D10" t="s">
        <v>20</v>
      </c>
      <c r="E10">
        <v>19800</v>
      </c>
      <c r="F10">
        <v>6567</v>
      </c>
      <c r="G10">
        <v>13201</v>
      </c>
      <c r="H10">
        <v>32</v>
      </c>
      <c r="J10" t="s">
        <v>158</v>
      </c>
      <c r="K10" t="s">
        <v>160</v>
      </c>
      <c r="L10" t="s">
        <v>122</v>
      </c>
      <c r="M10" t="s">
        <v>20</v>
      </c>
      <c r="N10">
        <v>19777</v>
      </c>
      <c r="O10">
        <v>4271</v>
      </c>
      <c r="P10">
        <v>15497</v>
      </c>
      <c r="Q10">
        <v>9</v>
      </c>
      <c r="S10" t="s">
        <v>158</v>
      </c>
      <c r="T10" t="s">
        <v>161</v>
      </c>
      <c r="U10" t="s">
        <v>122</v>
      </c>
      <c r="V10" t="s">
        <v>20</v>
      </c>
      <c r="W10">
        <v>19953</v>
      </c>
      <c r="X10">
        <v>15706</v>
      </c>
      <c r="Y10">
        <v>4062</v>
      </c>
      <c r="Z10">
        <v>185</v>
      </c>
      <c r="AB10" t="s">
        <v>159</v>
      </c>
      <c r="AC10" t="s">
        <v>160</v>
      </c>
      <c r="AD10" t="s">
        <v>122</v>
      </c>
      <c r="AE10" t="s">
        <v>20</v>
      </c>
      <c r="AF10">
        <v>10681</v>
      </c>
      <c r="AG10">
        <v>198</v>
      </c>
      <c r="AH10">
        <v>6401</v>
      </c>
      <c r="AI10">
        <v>4082</v>
      </c>
      <c r="AK10" t="s">
        <v>159</v>
      </c>
      <c r="AL10" t="s">
        <v>161</v>
      </c>
      <c r="AM10" t="s">
        <v>122</v>
      </c>
      <c r="AN10" t="s">
        <v>20</v>
      </c>
      <c r="AO10">
        <v>15907</v>
      </c>
      <c r="AP10">
        <v>6583</v>
      </c>
      <c r="AQ10">
        <v>16</v>
      </c>
      <c r="AR10">
        <v>9308</v>
      </c>
      <c r="AT10" t="s">
        <v>160</v>
      </c>
      <c r="AU10" t="s">
        <v>161</v>
      </c>
      <c r="AV10" t="s">
        <v>122</v>
      </c>
      <c r="AW10" t="s">
        <v>20</v>
      </c>
      <c r="AX10">
        <v>19222</v>
      </c>
      <c r="AY10">
        <v>949</v>
      </c>
      <c r="AZ10">
        <v>3331</v>
      </c>
      <c r="BA10">
        <v>14942</v>
      </c>
    </row>
    <row r="11" spans="1:53" x14ac:dyDescent="0.2">
      <c r="A11" t="s">
        <v>158</v>
      </c>
      <c r="B11" t="s">
        <v>159</v>
      </c>
      <c r="C11" t="s">
        <v>122</v>
      </c>
      <c r="D11" t="s">
        <v>10</v>
      </c>
      <c r="E11">
        <v>27925</v>
      </c>
      <c r="F11">
        <v>9303</v>
      </c>
      <c r="G11">
        <v>18583</v>
      </c>
      <c r="H11">
        <v>39</v>
      </c>
      <c r="J11" t="s">
        <v>158</v>
      </c>
      <c r="K11" t="s">
        <v>160</v>
      </c>
      <c r="L11" t="s">
        <v>122</v>
      </c>
      <c r="M11" t="s">
        <v>10</v>
      </c>
      <c r="N11">
        <v>27898</v>
      </c>
      <c r="O11">
        <v>5350</v>
      </c>
      <c r="P11">
        <v>22536</v>
      </c>
      <c r="Q11">
        <v>12</v>
      </c>
      <c r="S11" t="s">
        <v>158</v>
      </c>
      <c r="T11" t="s">
        <v>161</v>
      </c>
      <c r="U11" t="s">
        <v>122</v>
      </c>
      <c r="V11" t="s">
        <v>10</v>
      </c>
      <c r="W11">
        <v>28117</v>
      </c>
      <c r="X11">
        <v>22531</v>
      </c>
      <c r="Y11">
        <v>5355</v>
      </c>
      <c r="Z11">
        <v>231</v>
      </c>
      <c r="AB11" t="s">
        <v>159</v>
      </c>
      <c r="AC11" t="s">
        <v>160</v>
      </c>
      <c r="AD11" t="s">
        <v>122</v>
      </c>
      <c r="AE11" t="s">
        <v>10</v>
      </c>
      <c r="AF11">
        <v>14554</v>
      </c>
      <c r="AG11">
        <v>150</v>
      </c>
      <c r="AH11">
        <v>9192</v>
      </c>
      <c r="AI11">
        <v>5212</v>
      </c>
      <c r="AK11" t="s">
        <v>159</v>
      </c>
      <c r="AL11" t="s">
        <v>161</v>
      </c>
      <c r="AM11" t="s">
        <v>122</v>
      </c>
      <c r="AN11" t="s">
        <v>10</v>
      </c>
      <c r="AO11">
        <v>22782</v>
      </c>
      <c r="AP11">
        <v>9322</v>
      </c>
      <c r="AQ11">
        <v>20</v>
      </c>
      <c r="AR11">
        <v>13440</v>
      </c>
      <c r="AT11" t="s">
        <v>160</v>
      </c>
      <c r="AU11" t="s">
        <v>161</v>
      </c>
      <c r="AV11" t="s">
        <v>122</v>
      </c>
      <c r="AW11" t="s">
        <v>10</v>
      </c>
      <c r="AX11">
        <v>27181</v>
      </c>
      <c r="AY11">
        <v>943</v>
      </c>
      <c r="AZ11">
        <v>4419</v>
      </c>
      <c r="BA11">
        <v>21819</v>
      </c>
    </row>
    <row r="12" spans="1:53" x14ac:dyDescent="0.2">
      <c r="A12" t="s">
        <v>158</v>
      </c>
      <c r="B12" t="s">
        <v>159</v>
      </c>
      <c r="C12" t="s">
        <v>122</v>
      </c>
      <c r="D12" t="s">
        <v>17</v>
      </c>
      <c r="E12">
        <v>29007</v>
      </c>
      <c r="F12">
        <v>9700</v>
      </c>
      <c r="G12">
        <v>19246</v>
      </c>
      <c r="H12">
        <v>61</v>
      </c>
      <c r="J12" t="s">
        <v>158</v>
      </c>
      <c r="K12" t="s">
        <v>160</v>
      </c>
      <c r="L12" t="s">
        <v>122</v>
      </c>
      <c r="M12" t="s">
        <v>17</v>
      </c>
      <c r="N12">
        <v>28960</v>
      </c>
      <c r="O12">
        <v>6749</v>
      </c>
      <c r="P12">
        <v>22197</v>
      </c>
      <c r="Q12">
        <v>14</v>
      </c>
      <c r="S12" t="s">
        <v>158</v>
      </c>
      <c r="T12" t="s">
        <v>161</v>
      </c>
      <c r="U12" t="s">
        <v>122</v>
      </c>
      <c r="V12" t="s">
        <v>17</v>
      </c>
      <c r="W12">
        <v>29277</v>
      </c>
      <c r="X12">
        <v>22896</v>
      </c>
      <c r="Y12">
        <v>6050</v>
      </c>
      <c r="Z12">
        <v>331</v>
      </c>
      <c r="AB12" t="s">
        <v>159</v>
      </c>
      <c r="AC12" t="s">
        <v>160</v>
      </c>
      <c r="AD12" t="s">
        <v>122</v>
      </c>
      <c r="AE12" t="s">
        <v>17</v>
      </c>
      <c r="AF12">
        <v>16155</v>
      </c>
      <c r="AG12">
        <v>369</v>
      </c>
      <c r="AH12">
        <v>9392</v>
      </c>
      <c r="AI12">
        <v>6394</v>
      </c>
      <c r="AK12" t="s">
        <v>159</v>
      </c>
      <c r="AL12" t="s">
        <v>161</v>
      </c>
      <c r="AM12" t="s">
        <v>122</v>
      </c>
      <c r="AN12" t="s">
        <v>17</v>
      </c>
      <c r="AO12">
        <v>23265</v>
      </c>
      <c r="AP12">
        <v>9723</v>
      </c>
      <c r="AQ12">
        <v>38</v>
      </c>
      <c r="AR12">
        <v>13504</v>
      </c>
      <c r="AT12" t="s">
        <v>160</v>
      </c>
      <c r="AU12" t="s">
        <v>161</v>
      </c>
      <c r="AV12" t="s">
        <v>122</v>
      </c>
      <c r="AW12" t="s">
        <v>17</v>
      </c>
      <c r="AX12">
        <v>28236</v>
      </c>
      <c r="AY12">
        <v>1754</v>
      </c>
      <c r="AZ12">
        <v>5009</v>
      </c>
      <c r="BA12">
        <v>21473</v>
      </c>
    </row>
    <row r="13" spans="1:53" x14ac:dyDescent="0.2">
      <c r="A13" t="s">
        <v>158</v>
      </c>
      <c r="B13" t="s">
        <v>159</v>
      </c>
      <c r="C13" t="s">
        <v>122</v>
      </c>
      <c r="D13" t="s">
        <v>16</v>
      </c>
      <c r="E13">
        <v>162</v>
      </c>
      <c r="F13">
        <v>48</v>
      </c>
      <c r="G13">
        <v>113</v>
      </c>
      <c r="H13">
        <v>1</v>
      </c>
      <c r="J13" t="s">
        <v>158</v>
      </c>
      <c r="K13" t="s">
        <v>160</v>
      </c>
      <c r="L13" t="s">
        <v>122</v>
      </c>
      <c r="M13" t="s">
        <v>16</v>
      </c>
      <c r="N13">
        <v>161</v>
      </c>
      <c r="O13">
        <v>19</v>
      </c>
      <c r="P13">
        <v>142</v>
      </c>
      <c r="Q13">
        <v>0</v>
      </c>
      <c r="S13" t="s">
        <v>158</v>
      </c>
      <c r="T13" t="s">
        <v>161</v>
      </c>
      <c r="U13" t="s">
        <v>122</v>
      </c>
      <c r="V13" t="s">
        <v>16</v>
      </c>
      <c r="W13">
        <v>162</v>
      </c>
      <c r="X13">
        <v>143</v>
      </c>
      <c r="Y13">
        <v>18</v>
      </c>
      <c r="Z13">
        <v>1</v>
      </c>
      <c r="AB13" t="s">
        <v>159</v>
      </c>
      <c r="AC13" t="s">
        <v>160</v>
      </c>
      <c r="AD13" t="s">
        <v>122</v>
      </c>
      <c r="AE13" t="s">
        <v>16</v>
      </c>
      <c r="AF13">
        <v>68</v>
      </c>
      <c r="AG13">
        <v>0</v>
      </c>
      <c r="AH13">
        <v>49</v>
      </c>
      <c r="AI13">
        <v>19</v>
      </c>
      <c r="AK13" t="s">
        <v>159</v>
      </c>
      <c r="AL13" t="s">
        <v>161</v>
      </c>
      <c r="AM13" t="s">
        <v>122</v>
      </c>
      <c r="AN13" t="s">
        <v>16</v>
      </c>
      <c r="AO13">
        <v>144</v>
      </c>
      <c r="AP13">
        <v>49</v>
      </c>
      <c r="AQ13">
        <v>0</v>
      </c>
      <c r="AR13">
        <v>95</v>
      </c>
      <c r="AT13" t="s">
        <v>160</v>
      </c>
      <c r="AU13" t="s">
        <v>161</v>
      </c>
      <c r="AV13" t="s">
        <v>122</v>
      </c>
      <c r="AW13" t="s">
        <v>16</v>
      </c>
      <c r="AX13">
        <v>159</v>
      </c>
      <c r="AY13">
        <v>4</v>
      </c>
      <c r="AZ13">
        <v>15</v>
      </c>
      <c r="BA13">
        <v>140</v>
      </c>
    </row>
    <row r="14" spans="1:53" x14ac:dyDescent="0.2">
      <c r="A14" t="s">
        <v>158</v>
      </c>
      <c r="B14" t="s">
        <v>159</v>
      </c>
      <c r="C14" t="s">
        <v>122</v>
      </c>
      <c r="D14" t="s">
        <v>9</v>
      </c>
      <c r="E14">
        <v>2242</v>
      </c>
      <c r="F14">
        <v>810</v>
      </c>
      <c r="G14">
        <v>1432</v>
      </c>
      <c r="H14">
        <v>0</v>
      </c>
      <c r="J14" t="s">
        <v>158</v>
      </c>
      <c r="K14" t="s">
        <v>160</v>
      </c>
      <c r="L14" t="s">
        <v>122</v>
      </c>
      <c r="M14" t="s">
        <v>9</v>
      </c>
      <c r="N14">
        <v>2243</v>
      </c>
      <c r="O14">
        <v>348</v>
      </c>
      <c r="P14">
        <v>1894</v>
      </c>
      <c r="Q14">
        <v>1</v>
      </c>
      <c r="S14" t="s">
        <v>158</v>
      </c>
      <c r="T14" t="s">
        <v>161</v>
      </c>
      <c r="U14" t="s">
        <v>122</v>
      </c>
      <c r="V14" t="s">
        <v>9</v>
      </c>
      <c r="W14">
        <v>2261</v>
      </c>
      <c r="X14">
        <v>1919</v>
      </c>
      <c r="Y14">
        <v>323</v>
      </c>
      <c r="Z14">
        <v>19</v>
      </c>
      <c r="AB14" t="s">
        <v>159</v>
      </c>
      <c r="AC14" t="s">
        <v>160</v>
      </c>
      <c r="AD14" t="s">
        <v>122</v>
      </c>
      <c r="AE14" t="s">
        <v>9</v>
      </c>
      <c r="AF14">
        <v>1157</v>
      </c>
      <c r="AG14">
        <v>2</v>
      </c>
      <c r="AH14">
        <v>808</v>
      </c>
      <c r="AI14">
        <v>347</v>
      </c>
      <c r="AK14" t="s">
        <v>159</v>
      </c>
      <c r="AL14" t="s">
        <v>161</v>
      </c>
      <c r="AM14" t="s">
        <v>122</v>
      </c>
      <c r="AN14" t="s">
        <v>9</v>
      </c>
      <c r="AO14">
        <v>1939</v>
      </c>
      <c r="AP14">
        <v>809</v>
      </c>
      <c r="AQ14">
        <v>1</v>
      </c>
      <c r="AR14">
        <v>1129</v>
      </c>
      <c r="AT14" t="s">
        <v>160</v>
      </c>
      <c r="AU14" t="s">
        <v>161</v>
      </c>
      <c r="AV14" t="s">
        <v>122</v>
      </c>
      <c r="AW14" t="s">
        <v>9</v>
      </c>
      <c r="AX14">
        <v>2216</v>
      </c>
      <c r="AY14">
        <v>71</v>
      </c>
      <c r="AZ14">
        <v>278</v>
      </c>
      <c r="BA14">
        <v>1867</v>
      </c>
    </row>
    <row r="15" spans="1:53" x14ac:dyDescent="0.2">
      <c r="A15" t="s">
        <v>158</v>
      </c>
      <c r="B15" t="s">
        <v>159</v>
      </c>
      <c r="C15" t="s">
        <v>122</v>
      </c>
      <c r="D15" t="s">
        <v>8</v>
      </c>
      <c r="E15">
        <v>2524</v>
      </c>
      <c r="F15">
        <v>788</v>
      </c>
      <c r="G15">
        <v>1734</v>
      </c>
      <c r="H15">
        <v>2</v>
      </c>
      <c r="J15" t="s">
        <v>158</v>
      </c>
      <c r="K15" t="s">
        <v>160</v>
      </c>
      <c r="L15" t="s">
        <v>122</v>
      </c>
      <c r="M15" t="s">
        <v>8</v>
      </c>
      <c r="N15">
        <v>2523</v>
      </c>
      <c r="O15">
        <v>481</v>
      </c>
      <c r="P15">
        <v>2041</v>
      </c>
      <c r="Q15">
        <v>1</v>
      </c>
      <c r="S15" t="s">
        <v>158</v>
      </c>
      <c r="T15" t="s">
        <v>161</v>
      </c>
      <c r="U15" t="s">
        <v>122</v>
      </c>
      <c r="V15" t="s">
        <v>8</v>
      </c>
      <c r="W15">
        <v>2549</v>
      </c>
      <c r="X15">
        <v>2086</v>
      </c>
      <c r="Y15">
        <v>436</v>
      </c>
      <c r="Z15">
        <v>27</v>
      </c>
      <c r="AB15" t="s">
        <v>159</v>
      </c>
      <c r="AC15" t="s">
        <v>160</v>
      </c>
      <c r="AD15" t="s">
        <v>122</v>
      </c>
      <c r="AE15" t="s">
        <v>8</v>
      </c>
      <c r="AF15">
        <v>1260</v>
      </c>
      <c r="AG15">
        <v>12</v>
      </c>
      <c r="AH15">
        <v>778</v>
      </c>
      <c r="AI15">
        <v>470</v>
      </c>
      <c r="AK15" t="s">
        <v>159</v>
      </c>
      <c r="AL15" t="s">
        <v>161</v>
      </c>
      <c r="AM15" t="s">
        <v>122</v>
      </c>
      <c r="AN15" t="s">
        <v>8</v>
      </c>
      <c r="AO15">
        <v>2117</v>
      </c>
      <c r="AP15">
        <v>786</v>
      </c>
      <c r="AQ15">
        <v>4</v>
      </c>
      <c r="AR15">
        <v>1327</v>
      </c>
      <c r="AT15" t="s">
        <v>160</v>
      </c>
      <c r="AU15" t="s">
        <v>161</v>
      </c>
      <c r="AV15" t="s">
        <v>122</v>
      </c>
      <c r="AW15" t="s">
        <v>8</v>
      </c>
      <c r="AX15">
        <v>2480</v>
      </c>
      <c r="AY15">
        <v>115</v>
      </c>
      <c r="AZ15">
        <v>367</v>
      </c>
      <c r="BA15">
        <v>1998</v>
      </c>
    </row>
    <row r="16" spans="1:53" x14ac:dyDescent="0.2">
      <c r="A16" t="s">
        <v>158</v>
      </c>
      <c r="B16" t="s">
        <v>159</v>
      </c>
      <c r="C16" t="s">
        <v>122</v>
      </c>
      <c r="D16" t="s">
        <v>15</v>
      </c>
      <c r="E16">
        <v>205</v>
      </c>
      <c r="F16">
        <v>76</v>
      </c>
      <c r="G16">
        <v>129</v>
      </c>
      <c r="H16">
        <v>0</v>
      </c>
      <c r="J16" t="s">
        <v>158</v>
      </c>
      <c r="K16" t="s">
        <v>160</v>
      </c>
      <c r="L16" t="s">
        <v>122</v>
      </c>
      <c r="M16" t="s">
        <v>15</v>
      </c>
      <c r="N16">
        <v>205</v>
      </c>
      <c r="O16">
        <v>27</v>
      </c>
      <c r="P16">
        <v>178</v>
      </c>
      <c r="Q16">
        <v>0</v>
      </c>
      <c r="S16" t="s">
        <v>158</v>
      </c>
      <c r="T16" t="s">
        <v>161</v>
      </c>
      <c r="U16" t="s">
        <v>122</v>
      </c>
      <c r="V16" t="s">
        <v>15</v>
      </c>
      <c r="W16">
        <v>205</v>
      </c>
      <c r="X16">
        <v>180</v>
      </c>
      <c r="Y16">
        <v>25</v>
      </c>
      <c r="Z16">
        <v>0</v>
      </c>
      <c r="AB16" t="s">
        <v>159</v>
      </c>
      <c r="AC16" t="s">
        <v>160</v>
      </c>
      <c r="AD16" t="s">
        <v>122</v>
      </c>
      <c r="AE16" t="s">
        <v>15</v>
      </c>
      <c r="AF16">
        <v>103</v>
      </c>
      <c r="AG16">
        <v>0</v>
      </c>
      <c r="AH16">
        <v>76</v>
      </c>
      <c r="AI16">
        <v>27</v>
      </c>
      <c r="AK16" t="s">
        <v>159</v>
      </c>
      <c r="AL16" t="s">
        <v>161</v>
      </c>
      <c r="AM16" t="s">
        <v>122</v>
      </c>
      <c r="AN16" t="s">
        <v>15</v>
      </c>
      <c r="AO16">
        <v>180</v>
      </c>
      <c r="AP16">
        <v>76</v>
      </c>
      <c r="AQ16">
        <v>0</v>
      </c>
      <c r="AR16">
        <v>104</v>
      </c>
      <c r="AT16" t="s">
        <v>160</v>
      </c>
      <c r="AU16" t="s">
        <v>161</v>
      </c>
      <c r="AV16" t="s">
        <v>122</v>
      </c>
      <c r="AW16" t="s">
        <v>15</v>
      </c>
      <c r="AX16">
        <v>203</v>
      </c>
      <c r="AY16">
        <v>4</v>
      </c>
      <c r="AZ16">
        <v>23</v>
      </c>
      <c r="BA16">
        <v>176</v>
      </c>
    </row>
    <row r="17" spans="1:53" x14ac:dyDescent="0.2">
      <c r="A17" t="s">
        <v>158</v>
      </c>
      <c r="B17" t="s">
        <v>159</v>
      </c>
      <c r="C17" t="s">
        <v>122</v>
      </c>
      <c r="D17" t="s">
        <v>18</v>
      </c>
      <c r="E17">
        <v>28462</v>
      </c>
      <c r="F17">
        <v>9653</v>
      </c>
      <c r="G17">
        <v>18763</v>
      </c>
      <c r="H17">
        <v>46</v>
      </c>
      <c r="J17" t="s">
        <v>158</v>
      </c>
      <c r="K17" t="s">
        <v>160</v>
      </c>
      <c r="L17" t="s">
        <v>122</v>
      </c>
      <c r="M17" t="s">
        <v>18</v>
      </c>
      <c r="N17">
        <v>28432</v>
      </c>
      <c r="O17">
        <v>6212</v>
      </c>
      <c r="P17">
        <v>22204</v>
      </c>
      <c r="Q17">
        <v>16</v>
      </c>
      <c r="S17" t="s">
        <v>158</v>
      </c>
      <c r="T17" t="s">
        <v>161</v>
      </c>
      <c r="U17" t="s">
        <v>122</v>
      </c>
      <c r="V17" t="s">
        <v>18</v>
      </c>
      <c r="W17">
        <v>28712</v>
      </c>
      <c r="X17">
        <v>22576</v>
      </c>
      <c r="Y17">
        <v>5840</v>
      </c>
      <c r="Z17">
        <v>296</v>
      </c>
      <c r="AB17" t="s">
        <v>159</v>
      </c>
      <c r="AC17" t="s">
        <v>160</v>
      </c>
      <c r="AD17" t="s">
        <v>122</v>
      </c>
      <c r="AE17" t="s">
        <v>18</v>
      </c>
      <c r="AF17">
        <v>15619</v>
      </c>
      <c r="AG17">
        <v>308</v>
      </c>
      <c r="AH17">
        <v>9391</v>
      </c>
      <c r="AI17">
        <v>5920</v>
      </c>
      <c r="AK17" t="s">
        <v>159</v>
      </c>
      <c r="AL17" t="s">
        <v>161</v>
      </c>
      <c r="AM17" t="s">
        <v>122</v>
      </c>
      <c r="AN17" t="s">
        <v>18</v>
      </c>
      <c r="AO17">
        <v>22904</v>
      </c>
      <c r="AP17">
        <v>9667</v>
      </c>
      <c r="AQ17">
        <v>32</v>
      </c>
      <c r="AR17">
        <v>13205</v>
      </c>
      <c r="AT17" t="s">
        <v>160</v>
      </c>
      <c r="AU17" t="s">
        <v>161</v>
      </c>
      <c r="AV17" t="s">
        <v>122</v>
      </c>
      <c r="AW17" t="s">
        <v>18</v>
      </c>
      <c r="AX17">
        <v>27653</v>
      </c>
      <c r="AY17">
        <v>1447</v>
      </c>
      <c r="AZ17">
        <v>4781</v>
      </c>
      <c r="BA17">
        <v>21425</v>
      </c>
    </row>
    <row r="18" spans="1:53" x14ac:dyDescent="0.2">
      <c r="A18" t="s">
        <v>158</v>
      </c>
      <c r="B18" t="s">
        <v>159</v>
      </c>
      <c r="C18" t="s">
        <v>122</v>
      </c>
      <c r="D18" t="s">
        <v>25</v>
      </c>
      <c r="E18">
        <v>0</v>
      </c>
      <c r="F18">
        <v>0</v>
      </c>
      <c r="G18">
        <v>0</v>
      </c>
      <c r="H18">
        <v>0</v>
      </c>
      <c r="J18" t="s">
        <v>158</v>
      </c>
      <c r="K18" t="s">
        <v>160</v>
      </c>
      <c r="L18" t="s">
        <v>122</v>
      </c>
      <c r="M18" t="s">
        <v>25</v>
      </c>
      <c r="N18">
        <v>0</v>
      </c>
      <c r="O18">
        <v>0</v>
      </c>
      <c r="P18">
        <v>0</v>
      </c>
      <c r="Q18">
        <v>0</v>
      </c>
      <c r="S18" t="s">
        <v>158</v>
      </c>
      <c r="T18" t="s">
        <v>161</v>
      </c>
      <c r="U18" t="s">
        <v>122</v>
      </c>
      <c r="V18" t="s">
        <v>25</v>
      </c>
      <c r="W18">
        <v>0</v>
      </c>
      <c r="X18">
        <v>0</v>
      </c>
      <c r="Y18">
        <v>0</v>
      </c>
      <c r="Z18">
        <v>0</v>
      </c>
      <c r="AB18" t="s">
        <v>159</v>
      </c>
      <c r="AC18" t="s">
        <v>160</v>
      </c>
      <c r="AD18" t="s">
        <v>122</v>
      </c>
      <c r="AE18" t="s">
        <v>25</v>
      </c>
      <c r="AF18">
        <v>0</v>
      </c>
      <c r="AG18">
        <v>0</v>
      </c>
      <c r="AH18">
        <v>0</v>
      </c>
      <c r="AI18">
        <v>0</v>
      </c>
      <c r="AK18" t="s">
        <v>159</v>
      </c>
      <c r="AL18" t="s">
        <v>161</v>
      </c>
      <c r="AM18" t="s">
        <v>122</v>
      </c>
      <c r="AN18" t="s">
        <v>25</v>
      </c>
      <c r="AO18">
        <v>0</v>
      </c>
      <c r="AP18">
        <v>0</v>
      </c>
      <c r="AQ18">
        <v>0</v>
      </c>
      <c r="AR18">
        <v>0</v>
      </c>
      <c r="AT18" t="s">
        <v>160</v>
      </c>
      <c r="AU18" t="s">
        <v>161</v>
      </c>
      <c r="AV18" t="s">
        <v>122</v>
      </c>
      <c r="AW18" t="s">
        <v>25</v>
      </c>
      <c r="AX18">
        <v>0</v>
      </c>
      <c r="AY18">
        <v>0</v>
      </c>
      <c r="AZ18">
        <v>0</v>
      </c>
      <c r="BA18">
        <v>0</v>
      </c>
    </row>
    <row r="19" spans="1:53" x14ac:dyDescent="0.2">
      <c r="A19" t="s">
        <v>158</v>
      </c>
      <c r="B19" t="s">
        <v>159</v>
      </c>
      <c r="C19" t="s">
        <v>122</v>
      </c>
      <c r="D19" t="s">
        <v>5</v>
      </c>
      <c r="E19">
        <v>5357</v>
      </c>
      <c r="F19">
        <v>1801</v>
      </c>
      <c r="G19">
        <v>3550</v>
      </c>
      <c r="H19">
        <v>6</v>
      </c>
      <c r="J19" t="s">
        <v>158</v>
      </c>
      <c r="K19" t="s">
        <v>160</v>
      </c>
      <c r="L19" t="s">
        <v>122</v>
      </c>
      <c r="M19" t="s">
        <v>5</v>
      </c>
      <c r="N19">
        <v>5352</v>
      </c>
      <c r="O19">
        <v>963</v>
      </c>
      <c r="P19">
        <v>4388</v>
      </c>
      <c r="Q19">
        <v>1</v>
      </c>
      <c r="S19" t="s">
        <v>158</v>
      </c>
      <c r="T19" t="s">
        <v>161</v>
      </c>
      <c r="U19" t="s">
        <v>122</v>
      </c>
      <c r="V19" t="s">
        <v>5</v>
      </c>
      <c r="W19">
        <v>5375</v>
      </c>
      <c r="X19">
        <v>4386</v>
      </c>
      <c r="Y19">
        <v>965</v>
      </c>
      <c r="Z19">
        <v>24</v>
      </c>
      <c r="AB19" t="s">
        <v>159</v>
      </c>
      <c r="AC19" t="s">
        <v>160</v>
      </c>
      <c r="AD19" t="s">
        <v>122</v>
      </c>
      <c r="AE19" t="s">
        <v>5</v>
      </c>
      <c r="AF19">
        <v>2758</v>
      </c>
      <c r="AG19">
        <v>13</v>
      </c>
      <c r="AH19">
        <v>1794</v>
      </c>
      <c r="AI19">
        <v>951</v>
      </c>
      <c r="AK19" t="s">
        <v>159</v>
      </c>
      <c r="AL19" t="s">
        <v>161</v>
      </c>
      <c r="AM19" t="s">
        <v>122</v>
      </c>
      <c r="AN19" t="s">
        <v>5</v>
      </c>
      <c r="AO19">
        <v>4414</v>
      </c>
      <c r="AP19">
        <v>1803</v>
      </c>
      <c r="AQ19">
        <v>4</v>
      </c>
      <c r="AR19">
        <v>2607</v>
      </c>
      <c r="AT19" t="s">
        <v>160</v>
      </c>
      <c r="AU19" t="s">
        <v>161</v>
      </c>
      <c r="AV19" t="s">
        <v>122</v>
      </c>
      <c r="AW19" t="s">
        <v>5</v>
      </c>
      <c r="AX19">
        <v>5221</v>
      </c>
      <c r="AY19">
        <v>153</v>
      </c>
      <c r="AZ19">
        <v>811</v>
      </c>
      <c r="BA19">
        <v>4257</v>
      </c>
    </row>
    <row r="20" spans="1:53" x14ac:dyDescent="0.2">
      <c r="A20" t="s">
        <v>158</v>
      </c>
      <c r="B20" t="s">
        <v>159</v>
      </c>
      <c r="C20" t="s">
        <v>122</v>
      </c>
      <c r="D20" t="s">
        <v>4</v>
      </c>
      <c r="E20">
        <v>5150</v>
      </c>
      <c r="F20">
        <v>1765</v>
      </c>
      <c r="G20">
        <v>3382</v>
      </c>
      <c r="H20">
        <v>3</v>
      </c>
      <c r="J20" t="s">
        <v>158</v>
      </c>
      <c r="K20" t="s">
        <v>160</v>
      </c>
      <c r="L20" t="s">
        <v>122</v>
      </c>
      <c r="M20" t="s">
        <v>4</v>
      </c>
      <c r="N20">
        <v>5148</v>
      </c>
      <c r="O20">
        <v>960</v>
      </c>
      <c r="P20">
        <v>4187</v>
      </c>
      <c r="Q20">
        <v>1</v>
      </c>
      <c r="S20" t="s">
        <v>158</v>
      </c>
      <c r="T20" t="s">
        <v>161</v>
      </c>
      <c r="U20" t="s">
        <v>122</v>
      </c>
      <c r="V20" t="s">
        <v>4</v>
      </c>
      <c r="W20">
        <v>5185</v>
      </c>
      <c r="X20">
        <v>4196</v>
      </c>
      <c r="Y20">
        <v>951</v>
      </c>
      <c r="Z20">
        <v>38</v>
      </c>
      <c r="AB20" t="s">
        <v>159</v>
      </c>
      <c r="AC20" t="s">
        <v>160</v>
      </c>
      <c r="AD20" t="s">
        <v>122</v>
      </c>
      <c r="AE20" t="s">
        <v>4</v>
      </c>
      <c r="AF20">
        <v>2707</v>
      </c>
      <c r="AG20">
        <v>22</v>
      </c>
      <c r="AH20">
        <v>1746</v>
      </c>
      <c r="AI20">
        <v>939</v>
      </c>
      <c r="AK20" t="s">
        <v>159</v>
      </c>
      <c r="AL20" t="s">
        <v>161</v>
      </c>
      <c r="AM20" t="s">
        <v>122</v>
      </c>
      <c r="AN20" t="s">
        <v>4</v>
      </c>
      <c r="AO20">
        <v>4240</v>
      </c>
      <c r="AP20">
        <v>1762</v>
      </c>
      <c r="AQ20">
        <v>6</v>
      </c>
      <c r="AR20">
        <v>2472</v>
      </c>
      <c r="AT20" t="s">
        <v>160</v>
      </c>
      <c r="AU20" t="s">
        <v>161</v>
      </c>
      <c r="AV20" t="s">
        <v>122</v>
      </c>
      <c r="AW20" t="s">
        <v>4</v>
      </c>
      <c r="AX20">
        <v>5038</v>
      </c>
      <c r="AY20">
        <v>157</v>
      </c>
      <c r="AZ20">
        <v>804</v>
      </c>
      <c r="BA20">
        <v>4077</v>
      </c>
    </row>
    <row r="21" spans="1:53" x14ac:dyDescent="0.2">
      <c r="A21" t="s">
        <v>158</v>
      </c>
      <c r="B21" t="s">
        <v>159</v>
      </c>
      <c r="C21" t="s">
        <v>122</v>
      </c>
      <c r="D21" t="s">
        <v>6</v>
      </c>
      <c r="E21">
        <v>2336</v>
      </c>
      <c r="F21">
        <v>848</v>
      </c>
      <c r="G21">
        <v>1487</v>
      </c>
      <c r="H21">
        <v>1</v>
      </c>
      <c r="J21" t="s">
        <v>158</v>
      </c>
      <c r="K21" t="s">
        <v>160</v>
      </c>
      <c r="L21" t="s">
        <v>122</v>
      </c>
      <c r="M21" t="s">
        <v>6</v>
      </c>
      <c r="N21">
        <v>2336</v>
      </c>
      <c r="O21">
        <v>383</v>
      </c>
      <c r="P21">
        <v>1952</v>
      </c>
      <c r="Q21">
        <v>1</v>
      </c>
      <c r="S21" t="s">
        <v>158</v>
      </c>
      <c r="T21" t="s">
        <v>161</v>
      </c>
      <c r="U21" t="s">
        <v>122</v>
      </c>
      <c r="V21" t="s">
        <v>6</v>
      </c>
      <c r="W21">
        <v>2349</v>
      </c>
      <c r="X21">
        <v>1942</v>
      </c>
      <c r="Y21">
        <v>393</v>
      </c>
      <c r="Z21">
        <v>14</v>
      </c>
      <c r="AB21" t="s">
        <v>159</v>
      </c>
      <c r="AC21" t="s">
        <v>160</v>
      </c>
      <c r="AD21" t="s">
        <v>122</v>
      </c>
      <c r="AE21" t="s">
        <v>6</v>
      </c>
      <c r="AF21">
        <v>1224</v>
      </c>
      <c r="AG21">
        <v>9</v>
      </c>
      <c r="AH21">
        <v>840</v>
      </c>
      <c r="AI21">
        <v>375</v>
      </c>
      <c r="AK21" t="s">
        <v>159</v>
      </c>
      <c r="AL21" t="s">
        <v>161</v>
      </c>
      <c r="AM21" t="s">
        <v>122</v>
      </c>
      <c r="AN21" t="s">
        <v>6</v>
      </c>
      <c r="AO21">
        <v>1956</v>
      </c>
      <c r="AP21">
        <v>849</v>
      </c>
      <c r="AQ21">
        <v>0</v>
      </c>
      <c r="AR21">
        <v>1107</v>
      </c>
      <c r="AT21" t="s">
        <v>160</v>
      </c>
      <c r="AU21" t="s">
        <v>161</v>
      </c>
      <c r="AV21" t="s">
        <v>122</v>
      </c>
      <c r="AW21" t="s">
        <v>6</v>
      </c>
      <c r="AX21">
        <v>2270</v>
      </c>
      <c r="AY21">
        <v>70</v>
      </c>
      <c r="AZ21">
        <v>314</v>
      </c>
      <c r="BA21">
        <v>1886</v>
      </c>
    </row>
    <row r="22" spans="1:53" x14ac:dyDescent="0.2">
      <c r="A22" t="s">
        <v>158</v>
      </c>
      <c r="B22" t="s">
        <v>159</v>
      </c>
      <c r="C22" t="s">
        <v>122</v>
      </c>
      <c r="D22" t="s">
        <v>7</v>
      </c>
      <c r="E22">
        <v>2113</v>
      </c>
      <c r="F22">
        <v>689</v>
      </c>
      <c r="G22">
        <v>1421</v>
      </c>
      <c r="H22">
        <v>3</v>
      </c>
      <c r="J22" t="s">
        <v>158</v>
      </c>
      <c r="K22" t="s">
        <v>160</v>
      </c>
      <c r="L22" t="s">
        <v>122</v>
      </c>
      <c r="M22" t="s">
        <v>7</v>
      </c>
      <c r="N22">
        <v>2110</v>
      </c>
      <c r="O22">
        <v>451</v>
      </c>
      <c r="P22">
        <v>1659</v>
      </c>
      <c r="Q22">
        <v>0</v>
      </c>
      <c r="S22" t="s">
        <v>158</v>
      </c>
      <c r="T22" t="s">
        <v>161</v>
      </c>
      <c r="U22" t="s">
        <v>122</v>
      </c>
      <c r="V22" t="s">
        <v>7</v>
      </c>
      <c r="W22">
        <v>2157</v>
      </c>
      <c r="X22">
        <v>1675</v>
      </c>
      <c r="Y22">
        <v>435</v>
      </c>
      <c r="Z22">
        <v>47</v>
      </c>
      <c r="AB22" t="s">
        <v>159</v>
      </c>
      <c r="AC22" t="s">
        <v>160</v>
      </c>
      <c r="AD22" t="s">
        <v>122</v>
      </c>
      <c r="AE22" t="s">
        <v>7</v>
      </c>
      <c r="AF22">
        <v>1125</v>
      </c>
      <c r="AG22">
        <v>18</v>
      </c>
      <c r="AH22">
        <v>674</v>
      </c>
      <c r="AI22">
        <v>433</v>
      </c>
      <c r="AK22" t="s">
        <v>159</v>
      </c>
      <c r="AL22" t="s">
        <v>161</v>
      </c>
      <c r="AM22" t="s">
        <v>122</v>
      </c>
      <c r="AN22" t="s">
        <v>7</v>
      </c>
      <c r="AO22">
        <v>1726</v>
      </c>
      <c r="AP22">
        <v>688</v>
      </c>
      <c r="AQ22">
        <v>4</v>
      </c>
      <c r="AR22">
        <v>1034</v>
      </c>
      <c r="AT22" t="s">
        <v>160</v>
      </c>
      <c r="AU22" t="s">
        <v>161</v>
      </c>
      <c r="AV22" t="s">
        <v>122</v>
      </c>
      <c r="AW22" t="s">
        <v>7</v>
      </c>
      <c r="AX22">
        <v>2100</v>
      </c>
      <c r="AY22">
        <v>73</v>
      </c>
      <c r="AZ22">
        <v>378</v>
      </c>
      <c r="BA22">
        <v>1649</v>
      </c>
    </row>
    <row r="23" spans="1:53" x14ac:dyDescent="0.2">
      <c r="A23" t="s">
        <v>158</v>
      </c>
      <c r="B23" t="s">
        <v>159</v>
      </c>
      <c r="C23" t="s">
        <v>122</v>
      </c>
      <c r="D23" t="s">
        <v>23</v>
      </c>
      <c r="E23">
        <v>14299</v>
      </c>
      <c r="F23">
        <v>4712</v>
      </c>
      <c r="G23">
        <v>9576</v>
      </c>
      <c r="H23">
        <v>11</v>
      </c>
      <c r="J23" t="s">
        <v>158</v>
      </c>
      <c r="K23" t="s">
        <v>160</v>
      </c>
      <c r="L23" t="s">
        <v>122</v>
      </c>
      <c r="M23" t="s">
        <v>23</v>
      </c>
      <c r="N23">
        <v>14295</v>
      </c>
      <c r="O23">
        <v>2617</v>
      </c>
      <c r="P23">
        <v>11671</v>
      </c>
      <c r="Q23">
        <v>7</v>
      </c>
      <c r="S23" t="s">
        <v>158</v>
      </c>
      <c r="T23" t="s">
        <v>161</v>
      </c>
      <c r="U23" t="s">
        <v>122</v>
      </c>
      <c r="V23" t="s">
        <v>23</v>
      </c>
      <c r="W23">
        <v>14390</v>
      </c>
      <c r="X23">
        <v>11608</v>
      </c>
      <c r="Y23">
        <v>2680</v>
      </c>
      <c r="Z23">
        <v>102</v>
      </c>
      <c r="AB23" t="s">
        <v>159</v>
      </c>
      <c r="AC23" t="s">
        <v>160</v>
      </c>
      <c r="AD23" t="s">
        <v>122</v>
      </c>
      <c r="AE23" t="s">
        <v>23</v>
      </c>
      <c r="AF23">
        <v>7308</v>
      </c>
      <c r="AG23">
        <v>39</v>
      </c>
      <c r="AH23">
        <v>4684</v>
      </c>
      <c r="AI23">
        <v>2585</v>
      </c>
      <c r="AK23" t="s">
        <v>159</v>
      </c>
      <c r="AL23" t="s">
        <v>161</v>
      </c>
      <c r="AM23" t="s">
        <v>122</v>
      </c>
      <c r="AN23" t="s">
        <v>23</v>
      </c>
      <c r="AO23">
        <v>11720</v>
      </c>
      <c r="AP23">
        <v>4713</v>
      </c>
      <c r="AQ23">
        <v>10</v>
      </c>
      <c r="AR23">
        <v>6997</v>
      </c>
      <c r="AT23" t="s">
        <v>160</v>
      </c>
      <c r="AU23" t="s">
        <v>161</v>
      </c>
      <c r="AV23" t="s">
        <v>122</v>
      </c>
      <c r="AW23" t="s">
        <v>23</v>
      </c>
      <c r="AX23">
        <v>13926</v>
      </c>
      <c r="AY23">
        <v>408</v>
      </c>
      <c r="AZ23">
        <v>2216</v>
      </c>
      <c r="BA23">
        <v>11302</v>
      </c>
    </row>
    <row r="24" spans="1:53" x14ac:dyDescent="0.2">
      <c r="A24" t="s">
        <v>158</v>
      </c>
      <c r="B24" t="s">
        <v>159</v>
      </c>
      <c r="C24" t="s">
        <v>122</v>
      </c>
      <c r="D24" t="s">
        <v>3</v>
      </c>
      <c r="E24">
        <v>7081</v>
      </c>
      <c r="F24">
        <v>2384</v>
      </c>
      <c r="G24">
        <v>4691</v>
      </c>
      <c r="H24">
        <v>6</v>
      </c>
      <c r="J24" t="s">
        <v>158</v>
      </c>
      <c r="K24" t="s">
        <v>160</v>
      </c>
      <c r="L24" t="s">
        <v>122</v>
      </c>
      <c r="M24" t="s">
        <v>3</v>
      </c>
      <c r="N24">
        <v>7077</v>
      </c>
      <c r="O24">
        <v>1319</v>
      </c>
      <c r="P24">
        <v>5756</v>
      </c>
      <c r="Q24">
        <v>2</v>
      </c>
      <c r="S24" t="s">
        <v>158</v>
      </c>
      <c r="T24" t="s">
        <v>161</v>
      </c>
      <c r="U24" t="s">
        <v>122</v>
      </c>
      <c r="V24" t="s">
        <v>3</v>
      </c>
      <c r="W24">
        <v>7111</v>
      </c>
      <c r="X24">
        <v>5814</v>
      </c>
      <c r="Y24">
        <v>1261</v>
      </c>
      <c r="Z24">
        <v>36</v>
      </c>
      <c r="AB24" t="s">
        <v>159</v>
      </c>
      <c r="AC24" t="s">
        <v>160</v>
      </c>
      <c r="AD24" t="s">
        <v>122</v>
      </c>
      <c r="AE24" t="s">
        <v>3</v>
      </c>
      <c r="AF24">
        <v>3669</v>
      </c>
      <c r="AG24">
        <v>42</v>
      </c>
      <c r="AH24">
        <v>2348</v>
      </c>
      <c r="AI24">
        <v>1279</v>
      </c>
      <c r="AK24" t="s">
        <v>159</v>
      </c>
      <c r="AL24" t="s">
        <v>161</v>
      </c>
      <c r="AM24" t="s">
        <v>122</v>
      </c>
      <c r="AN24" t="s">
        <v>3</v>
      </c>
      <c r="AO24">
        <v>5852</v>
      </c>
      <c r="AP24">
        <v>2388</v>
      </c>
      <c r="AQ24">
        <v>2</v>
      </c>
      <c r="AR24">
        <v>3462</v>
      </c>
      <c r="AT24" t="s">
        <v>160</v>
      </c>
      <c r="AU24" t="s">
        <v>161</v>
      </c>
      <c r="AV24" t="s">
        <v>122</v>
      </c>
      <c r="AW24" t="s">
        <v>3</v>
      </c>
      <c r="AX24">
        <v>6916</v>
      </c>
      <c r="AY24">
        <v>255</v>
      </c>
      <c r="AZ24">
        <v>1066</v>
      </c>
      <c r="BA24">
        <v>5595</v>
      </c>
    </row>
    <row r="25" spans="1:53" x14ac:dyDescent="0.2">
      <c r="A25" t="s">
        <v>158</v>
      </c>
      <c r="B25" t="s">
        <v>159</v>
      </c>
      <c r="C25" t="s">
        <v>122</v>
      </c>
      <c r="D25" t="s">
        <v>2</v>
      </c>
      <c r="E25">
        <v>7535</v>
      </c>
      <c r="F25">
        <v>2505</v>
      </c>
      <c r="G25">
        <v>5023</v>
      </c>
      <c r="H25">
        <v>7</v>
      </c>
      <c r="J25" t="s">
        <v>158</v>
      </c>
      <c r="K25" t="s">
        <v>160</v>
      </c>
      <c r="L25" t="s">
        <v>122</v>
      </c>
      <c r="M25" t="s">
        <v>2</v>
      </c>
      <c r="N25">
        <v>7532</v>
      </c>
      <c r="O25">
        <v>1306</v>
      </c>
      <c r="P25">
        <v>6222</v>
      </c>
      <c r="Q25">
        <v>4</v>
      </c>
      <c r="S25" t="s">
        <v>158</v>
      </c>
      <c r="T25" t="s">
        <v>161</v>
      </c>
      <c r="U25" t="s">
        <v>122</v>
      </c>
      <c r="V25" t="s">
        <v>2</v>
      </c>
      <c r="W25">
        <v>7575</v>
      </c>
      <c r="X25">
        <v>6171</v>
      </c>
      <c r="Y25">
        <v>1357</v>
      </c>
      <c r="Z25">
        <v>47</v>
      </c>
      <c r="AB25" t="s">
        <v>159</v>
      </c>
      <c r="AC25" t="s">
        <v>160</v>
      </c>
      <c r="AD25" t="s">
        <v>122</v>
      </c>
      <c r="AE25" t="s">
        <v>2</v>
      </c>
      <c r="AF25">
        <v>3805</v>
      </c>
      <c r="AG25">
        <v>17</v>
      </c>
      <c r="AH25">
        <v>2495</v>
      </c>
      <c r="AI25">
        <v>1293</v>
      </c>
      <c r="AK25" t="s">
        <v>159</v>
      </c>
      <c r="AL25" t="s">
        <v>161</v>
      </c>
      <c r="AM25" t="s">
        <v>122</v>
      </c>
      <c r="AN25" t="s">
        <v>2</v>
      </c>
      <c r="AO25">
        <v>6222</v>
      </c>
      <c r="AP25">
        <v>2508</v>
      </c>
      <c r="AQ25">
        <v>4</v>
      </c>
      <c r="AR25">
        <v>3710</v>
      </c>
      <c r="AT25" t="s">
        <v>160</v>
      </c>
      <c r="AU25" t="s">
        <v>161</v>
      </c>
      <c r="AV25" t="s">
        <v>122</v>
      </c>
      <c r="AW25" t="s">
        <v>2</v>
      </c>
      <c r="AX25">
        <v>7328</v>
      </c>
      <c r="AY25">
        <v>200</v>
      </c>
      <c r="AZ25">
        <v>1110</v>
      </c>
      <c r="BA25">
        <v>6018</v>
      </c>
    </row>
    <row r="26" spans="1:53" x14ac:dyDescent="0.2">
      <c r="A26" t="s">
        <v>158</v>
      </c>
      <c r="B26" t="s">
        <v>159</v>
      </c>
      <c r="C26" t="s">
        <v>122</v>
      </c>
      <c r="D26" t="s">
        <v>24</v>
      </c>
      <c r="E26">
        <v>11766</v>
      </c>
      <c r="F26">
        <v>3999</v>
      </c>
      <c r="G26">
        <v>7755</v>
      </c>
      <c r="H26">
        <v>12</v>
      </c>
      <c r="J26" t="s">
        <v>158</v>
      </c>
      <c r="K26" t="s">
        <v>160</v>
      </c>
      <c r="L26" t="s">
        <v>122</v>
      </c>
      <c r="M26" t="s">
        <v>24</v>
      </c>
      <c r="N26">
        <v>11759</v>
      </c>
      <c r="O26">
        <v>2239</v>
      </c>
      <c r="P26">
        <v>9515</v>
      </c>
      <c r="Q26">
        <v>5</v>
      </c>
      <c r="S26" t="s">
        <v>158</v>
      </c>
      <c r="T26" t="s">
        <v>161</v>
      </c>
      <c r="U26" t="s">
        <v>122</v>
      </c>
      <c r="V26" t="s">
        <v>24</v>
      </c>
      <c r="W26">
        <v>11828</v>
      </c>
      <c r="X26">
        <v>9494</v>
      </c>
      <c r="Y26">
        <v>2260</v>
      </c>
      <c r="Z26">
        <v>74</v>
      </c>
      <c r="AB26" t="s">
        <v>159</v>
      </c>
      <c r="AC26" t="s">
        <v>160</v>
      </c>
      <c r="AD26" t="s">
        <v>122</v>
      </c>
      <c r="AE26" t="s">
        <v>24</v>
      </c>
      <c r="AF26">
        <v>6216</v>
      </c>
      <c r="AG26">
        <v>39</v>
      </c>
      <c r="AH26">
        <v>3972</v>
      </c>
      <c r="AI26">
        <v>2205</v>
      </c>
      <c r="AK26" t="s">
        <v>159</v>
      </c>
      <c r="AL26" t="s">
        <v>161</v>
      </c>
      <c r="AM26" t="s">
        <v>122</v>
      </c>
      <c r="AN26" t="s">
        <v>24</v>
      </c>
      <c r="AO26">
        <v>9572</v>
      </c>
      <c r="AP26">
        <v>4007</v>
      </c>
      <c r="AQ26">
        <v>4</v>
      </c>
      <c r="AR26">
        <v>5561</v>
      </c>
      <c r="AT26" t="s">
        <v>160</v>
      </c>
      <c r="AU26" t="s">
        <v>161</v>
      </c>
      <c r="AV26" t="s">
        <v>122</v>
      </c>
      <c r="AW26" t="s">
        <v>24</v>
      </c>
      <c r="AX26">
        <v>11440</v>
      </c>
      <c r="AY26">
        <v>372</v>
      </c>
      <c r="AZ26">
        <v>1872</v>
      </c>
      <c r="BA26">
        <v>9196</v>
      </c>
    </row>
    <row r="27" spans="1:53" x14ac:dyDescent="0.2">
      <c r="A27" t="s">
        <v>158</v>
      </c>
      <c r="B27" t="s">
        <v>159</v>
      </c>
      <c r="C27" t="s">
        <v>122</v>
      </c>
      <c r="D27" t="s">
        <v>27</v>
      </c>
      <c r="E27">
        <v>19938</v>
      </c>
      <c r="F27">
        <v>6760</v>
      </c>
      <c r="G27">
        <v>13109</v>
      </c>
      <c r="H27">
        <v>69</v>
      </c>
      <c r="J27" t="s">
        <v>158</v>
      </c>
      <c r="K27" t="s">
        <v>160</v>
      </c>
      <c r="L27" t="s">
        <v>122</v>
      </c>
      <c r="M27" t="s">
        <v>27</v>
      </c>
      <c r="N27">
        <v>19877</v>
      </c>
      <c r="O27">
        <v>5216</v>
      </c>
      <c r="P27">
        <v>14653</v>
      </c>
      <c r="Q27">
        <v>8</v>
      </c>
      <c r="S27" t="s">
        <v>158</v>
      </c>
      <c r="T27" t="s">
        <v>161</v>
      </c>
      <c r="U27" t="s">
        <v>122</v>
      </c>
      <c r="V27" t="s">
        <v>27</v>
      </c>
      <c r="W27">
        <v>20258</v>
      </c>
      <c r="X27">
        <v>15372</v>
      </c>
      <c r="Y27">
        <v>4497</v>
      </c>
      <c r="Z27">
        <v>389</v>
      </c>
      <c r="AB27" t="s">
        <v>159</v>
      </c>
      <c r="AC27" t="s">
        <v>160</v>
      </c>
      <c r="AD27" t="s">
        <v>122</v>
      </c>
      <c r="AE27" t="s">
        <v>27</v>
      </c>
      <c r="AF27">
        <v>11604</v>
      </c>
      <c r="AG27">
        <v>449</v>
      </c>
      <c r="AH27">
        <v>6380</v>
      </c>
      <c r="AI27">
        <v>4775</v>
      </c>
      <c r="AK27" t="s">
        <v>159</v>
      </c>
      <c r="AL27" t="s">
        <v>161</v>
      </c>
      <c r="AM27" t="s">
        <v>122</v>
      </c>
      <c r="AN27" t="s">
        <v>27</v>
      </c>
      <c r="AO27">
        <v>15823</v>
      </c>
      <c r="AP27">
        <v>6767</v>
      </c>
      <c r="AQ27">
        <v>62</v>
      </c>
      <c r="AR27">
        <v>8994</v>
      </c>
      <c r="AT27" t="s">
        <v>160</v>
      </c>
      <c r="AU27" t="s">
        <v>161</v>
      </c>
      <c r="AV27" t="s">
        <v>122</v>
      </c>
      <c r="AW27" t="s">
        <v>27</v>
      </c>
      <c r="AX27">
        <v>19465</v>
      </c>
      <c r="AY27">
        <v>1520</v>
      </c>
      <c r="AZ27">
        <v>3704</v>
      </c>
      <c r="BA27">
        <v>14241</v>
      </c>
    </row>
    <row r="28" spans="1:53" x14ac:dyDescent="0.2">
      <c r="A28" t="s">
        <v>158</v>
      </c>
      <c r="B28" t="s">
        <v>159</v>
      </c>
      <c r="C28" t="s">
        <v>122</v>
      </c>
      <c r="D28" t="s">
        <v>0</v>
      </c>
      <c r="E28">
        <v>8025</v>
      </c>
      <c r="F28">
        <v>2634</v>
      </c>
      <c r="G28">
        <v>5385</v>
      </c>
      <c r="H28">
        <v>6</v>
      </c>
      <c r="J28" t="s">
        <v>158</v>
      </c>
      <c r="K28" t="s">
        <v>160</v>
      </c>
      <c r="L28" t="s">
        <v>122</v>
      </c>
      <c r="M28" t="s">
        <v>0</v>
      </c>
      <c r="N28">
        <v>9401</v>
      </c>
      <c r="O28">
        <v>1413</v>
      </c>
      <c r="P28">
        <v>6606</v>
      </c>
      <c r="Q28">
        <v>1382</v>
      </c>
      <c r="S28" t="s">
        <v>158</v>
      </c>
      <c r="T28" t="s">
        <v>161</v>
      </c>
      <c r="U28" t="s">
        <v>122</v>
      </c>
      <c r="V28" t="s">
        <v>0</v>
      </c>
      <c r="W28">
        <v>8061</v>
      </c>
      <c r="X28">
        <v>6557</v>
      </c>
      <c r="Y28">
        <v>1462</v>
      </c>
      <c r="Z28">
        <v>42</v>
      </c>
      <c r="AB28" t="s">
        <v>159</v>
      </c>
      <c r="AC28" t="s">
        <v>160</v>
      </c>
      <c r="AD28" t="s">
        <v>122</v>
      </c>
      <c r="AE28" t="s">
        <v>0</v>
      </c>
      <c r="AF28">
        <v>5415</v>
      </c>
      <c r="AG28">
        <v>20</v>
      </c>
      <c r="AH28">
        <v>2620</v>
      </c>
      <c r="AI28">
        <v>2775</v>
      </c>
      <c r="AK28" t="s">
        <v>159</v>
      </c>
      <c r="AL28" t="s">
        <v>161</v>
      </c>
      <c r="AM28" t="s">
        <v>122</v>
      </c>
      <c r="AN28" t="s">
        <v>0</v>
      </c>
      <c r="AO28">
        <v>6604</v>
      </c>
      <c r="AP28">
        <v>2635</v>
      </c>
      <c r="AQ28">
        <v>5</v>
      </c>
      <c r="AR28">
        <v>3964</v>
      </c>
      <c r="AT28" t="s">
        <v>160</v>
      </c>
      <c r="AU28" t="s">
        <v>161</v>
      </c>
      <c r="AV28" t="s">
        <v>122</v>
      </c>
      <c r="AW28" t="s">
        <v>0</v>
      </c>
      <c r="AX28">
        <v>9167</v>
      </c>
      <c r="AY28">
        <v>227</v>
      </c>
      <c r="AZ28">
        <v>2568</v>
      </c>
      <c r="BA28">
        <v>6372</v>
      </c>
    </row>
    <row r="29" spans="1:53" x14ac:dyDescent="0.2">
      <c r="A29" t="s">
        <v>158</v>
      </c>
      <c r="B29" t="s">
        <v>159</v>
      </c>
      <c r="C29" t="s">
        <v>122</v>
      </c>
      <c r="D29" t="s">
        <v>1</v>
      </c>
      <c r="E29">
        <v>7825</v>
      </c>
      <c r="F29">
        <v>2629</v>
      </c>
      <c r="G29">
        <v>5183</v>
      </c>
      <c r="H29">
        <v>13</v>
      </c>
      <c r="J29" t="s">
        <v>158</v>
      </c>
      <c r="K29" t="s">
        <v>160</v>
      </c>
      <c r="L29" t="s">
        <v>122</v>
      </c>
      <c r="M29" t="s">
        <v>1</v>
      </c>
      <c r="N29">
        <v>7815</v>
      </c>
      <c r="O29">
        <v>1376</v>
      </c>
      <c r="P29">
        <v>6436</v>
      </c>
      <c r="Q29">
        <v>3</v>
      </c>
      <c r="S29" t="s">
        <v>158</v>
      </c>
      <c r="T29" t="s">
        <v>161</v>
      </c>
      <c r="U29" t="s">
        <v>122</v>
      </c>
      <c r="V29" t="s">
        <v>1</v>
      </c>
      <c r="W29">
        <v>7865</v>
      </c>
      <c r="X29">
        <v>6375</v>
      </c>
      <c r="Y29">
        <v>1437</v>
      </c>
      <c r="Z29">
        <v>53</v>
      </c>
      <c r="AB29" t="s">
        <v>159</v>
      </c>
      <c r="AC29" t="s">
        <v>160</v>
      </c>
      <c r="AD29" t="s">
        <v>122</v>
      </c>
      <c r="AE29" t="s">
        <v>1</v>
      </c>
      <c r="AF29">
        <v>3989</v>
      </c>
      <c r="AG29">
        <v>32</v>
      </c>
      <c r="AH29">
        <v>2610</v>
      </c>
      <c r="AI29">
        <v>1347</v>
      </c>
      <c r="AK29" t="s">
        <v>159</v>
      </c>
      <c r="AL29" t="s">
        <v>161</v>
      </c>
      <c r="AM29" t="s">
        <v>122</v>
      </c>
      <c r="AN29" t="s">
        <v>1</v>
      </c>
      <c r="AO29">
        <v>6432</v>
      </c>
      <c r="AP29">
        <v>2638</v>
      </c>
      <c r="AQ29">
        <v>4</v>
      </c>
      <c r="AR29">
        <v>3790</v>
      </c>
      <c r="AT29" t="s">
        <v>160</v>
      </c>
      <c r="AU29" t="s">
        <v>161</v>
      </c>
      <c r="AV29" t="s">
        <v>122</v>
      </c>
      <c r="AW29" t="s">
        <v>1</v>
      </c>
      <c r="AX29">
        <v>7584</v>
      </c>
      <c r="AY29">
        <v>223</v>
      </c>
      <c r="AZ29">
        <v>1156</v>
      </c>
      <c r="BA29">
        <v>6205</v>
      </c>
    </row>
    <row r="30" spans="1:53" x14ac:dyDescent="0.2">
      <c r="A30" t="s">
        <v>158</v>
      </c>
      <c r="B30" t="s">
        <v>159</v>
      </c>
      <c r="C30" t="s">
        <v>123</v>
      </c>
      <c r="D30" t="s">
        <v>63</v>
      </c>
      <c r="E30">
        <v>8528</v>
      </c>
      <c r="F30">
        <v>2347</v>
      </c>
      <c r="G30">
        <v>6173</v>
      </c>
      <c r="H30">
        <v>8</v>
      </c>
      <c r="J30" t="s">
        <v>158</v>
      </c>
      <c r="K30" t="s">
        <v>160</v>
      </c>
      <c r="L30" t="s">
        <v>123</v>
      </c>
      <c r="M30" t="s">
        <v>63</v>
      </c>
      <c r="N30">
        <v>8521</v>
      </c>
      <c r="O30">
        <v>2027</v>
      </c>
      <c r="P30">
        <v>6493</v>
      </c>
      <c r="Q30">
        <v>1</v>
      </c>
      <c r="S30" t="s">
        <v>158</v>
      </c>
      <c r="T30" t="s">
        <v>161</v>
      </c>
      <c r="U30" t="s">
        <v>123</v>
      </c>
      <c r="V30" t="s">
        <v>63</v>
      </c>
      <c r="W30">
        <v>8637</v>
      </c>
      <c r="X30">
        <v>6605</v>
      </c>
      <c r="Y30">
        <v>1915</v>
      </c>
      <c r="Z30">
        <v>117</v>
      </c>
      <c r="AB30" t="s">
        <v>159</v>
      </c>
      <c r="AC30" t="s">
        <v>160</v>
      </c>
      <c r="AD30" t="s">
        <v>123</v>
      </c>
      <c r="AE30" t="s">
        <v>63</v>
      </c>
      <c r="AF30">
        <v>4325</v>
      </c>
      <c r="AG30">
        <v>58</v>
      </c>
      <c r="AH30">
        <v>2297</v>
      </c>
      <c r="AI30">
        <v>1970</v>
      </c>
      <c r="AK30" t="s">
        <v>159</v>
      </c>
      <c r="AL30" t="s">
        <v>161</v>
      </c>
      <c r="AM30" t="s">
        <v>123</v>
      </c>
      <c r="AN30" t="s">
        <v>63</v>
      </c>
      <c r="AO30">
        <v>6742</v>
      </c>
      <c r="AP30">
        <v>2335</v>
      </c>
      <c r="AQ30">
        <v>20</v>
      </c>
      <c r="AR30">
        <v>4387</v>
      </c>
      <c r="AT30" t="s">
        <v>160</v>
      </c>
      <c r="AU30" t="s">
        <v>161</v>
      </c>
      <c r="AV30" t="s">
        <v>123</v>
      </c>
      <c r="AW30" t="s">
        <v>63</v>
      </c>
      <c r="AX30">
        <v>8319</v>
      </c>
      <c r="AY30">
        <v>431</v>
      </c>
      <c r="AZ30">
        <v>1597</v>
      </c>
      <c r="BA30">
        <v>6291</v>
      </c>
    </row>
    <row r="31" spans="1:53" x14ac:dyDescent="0.2">
      <c r="A31" t="s">
        <v>158</v>
      </c>
      <c r="B31" t="s">
        <v>159</v>
      </c>
      <c r="C31" t="s">
        <v>123</v>
      </c>
      <c r="D31" t="s">
        <v>68</v>
      </c>
      <c r="E31">
        <v>2488</v>
      </c>
      <c r="F31">
        <v>719</v>
      </c>
      <c r="G31">
        <v>1723</v>
      </c>
      <c r="H31">
        <v>46</v>
      </c>
      <c r="J31" t="s">
        <v>158</v>
      </c>
      <c r="K31" t="s">
        <v>160</v>
      </c>
      <c r="L31" t="s">
        <v>123</v>
      </c>
      <c r="M31" t="s">
        <v>68</v>
      </c>
      <c r="N31">
        <v>2442</v>
      </c>
      <c r="O31">
        <v>1391</v>
      </c>
      <c r="P31">
        <v>1051</v>
      </c>
      <c r="Q31">
        <v>0</v>
      </c>
      <c r="S31" t="s">
        <v>158</v>
      </c>
      <c r="T31" t="s">
        <v>161</v>
      </c>
      <c r="U31" t="s">
        <v>123</v>
      </c>
      <c r="V31" t="s">
        <v>68</v>
      </c>
      <c r="W31">
        <v>2550</v>
      </c>
      <c r="X31">
        <v>1625</v>
      </c>
      <c r="Y31">
        <v>817</v>
      </c>
      <c r="Z31">
        <v>108</v>
      </c>
      <c r="AB31" t="s">
        <v>159</v>
      </c>
      <c r="AC31" t="s">
        <v>160</v>
      </c>
      <c r="AD31" t="s">
        <v>123</v>
      </c>
      <c r="AE31" t="s">
        <v>68</v>
      </c>
      <c r="AF31">
        <v>1845</v>
      </c>
      <c r="AG31">
        <v>311</v>
      </c>
      <c r="AH31">
        <v>454</v>
      </c>
      <c r="AI31">
        <v>1080</v>
      </c>
      <c r="AK31" t="s">
        <v>159</v>
      </c>
      <c r="AL31" t="s">
        <v>161</v>
      </c>
      <c r="AM31" t="s">
        <v>123</v>
      </c>
      <c r="AN31" t="s">
        <v>68</v>
      </c>
      <c r="AO31">
        <v>1734</v>
      </c>
      <c r="AP31">
        <v>764</v>
      </c>
      <c r="AQ31">
        <v>1</v>
      </c>
      <c r="AR31">
        <v>969</v>
      </c>
      <c r="AT31" t="s">
        <v>160</v>
      </c>
      <c r="AU31" t="s">
        <v>161</v>
      </c>
      <c r="AV31" t="s">
        <v>123</v>
      </c>
      <c r="AW31" t="s">
        <v>68</v>
      </c>
      <c r="AX31">
        <v>2444</v>
      </c>
      <c r="AY31">
        <v>680</v>
      </c>
      <c r="AZ31">
        <v>711</v>
      </c>
      <c r="BA31">
        <v>1053</v>
      </c>
    </row>
    <row r="32" spans="1:53" x14ac:dyDescent="0.2">
      <c r="A32" t="s">
        <v>158</v>
      </c>
      <c r="B32" t="s">
        <v>159</v>
      </c>
      <c r="C32" t="s">
        <v>123</v>
      </c>
      <c r="D32" t="s">
        <v>48</v>
      </c>
      <c r="E32">
        <v>269</v>
      </c>
      <c r="F32">
        <v>22</v>
      </c>
      <c r="G32">
        <v>246</v>
      </c>
      <c r="H32">
        <v>1</v>
      </c>
      <c r="J32" t="s">
        <v>158</v>
      </c>
      <c r="K32" t="s">
        <v>160</v>
      </c>
      <c r="L32" t="s">
        <v>123</v>
      </c>
      <c r="M32" t="s">
        <v>48</v>
      </c>
      <c r="N32">
        <v>268</v>
      </c>
      <c r="O32">
        <v>251</v>
      </c>
      <c r="P32">
        <v>17</v>
      </c>
      <c r="Q32">
        <v>0</v>
      </c>
      <c r="S32" t="s">
        <v>158</v>
      </c>
      <c r="T32" t="s">
        <v>161</v>
      </c>
      <c r="U32" t="s">
        <v>123</v>
      </c>
      <c r="V32" t="s">
        <v>48</v>
      </c>
      <c r="W32">
        <v>285</v>
      </c>
      <c r="X32">
        <v>140</v>
      </c>
      <c r="Y32">
        <v>128</v>
      </c>
      <c r="Z32">
        <v>17</v>
      </c>
      <c r="AB32" t="s">
        <v>159</v>
      </c>
      <c r="AC32" t="s">
        <v>160</v>
      </c>
      <c r="AD32" t="s">
        <v>123</v>
      </c>
      <c r="AE32" t="s">
        <v>48</v>
      </c>
      <c r="AF32">
        <v>261</v>
      </c>
      <c r="AG32">
        <v>13</v>
      </c>
      <c r="AH32">
        <v>10</v>
      </c>
      <c r="AI32">
        <v>238</v>
      </c>
      <c r="AK32" t="s">
        <v>159</v>
      </c>
      <c r="AL32" t="s">
        <v>161</v>
      </c>
      <c r="AM32" t="s">
        <v>123</v>
      </c>
      <c r="AN32" t="s">
        <v>48</v>
      </c>
      <c r="AO32">
        <v>157</v>
      </c>
      <c r="AP32">
        <v>23</v>
      </c>
      <c r="AQ32">
        <v>0</v>
      </c>
      <c r="AR32">
        <v>134</v>
      </c>
      <c r="AT32" t="s">
        <v>160</v>
      </c>
      <c r="AU32" t="s">
        <v>161</v>
      </c>
      <c r="AV32" t="s">
        <v>123</v>
      </c>
      <c r="AW32" t="s">
        <v>48</v>
      </c>
      <c r="AX32">
        <v>285</v>
      </c>
      <c r="AY32">
        <v>123</v>
      </c>
      <c r="AZ32">
        <v>128</v>
      </c>
      <c r="BA32">
        <v>34</v>
      </c>
    </row>
    <row r="33" spans="1:53" x14ac:dyDescent="0.2">
      <c r="A33" t="s">
        <v>158</v>
      </c>
      <c r="B33" t="s">
        <v>159</v>
      </c>
      <c r="C33" t="s">
        <v>123</v>
      </c>
      <c r="D33" t="s">
        <v>33</v>
      </c>
      <c r="E33">
        <v>2692</v>
      </c>
      <c r="F33">
        <v>690</v>
      </c>
      <c r="G33">
        <v>1996</v>
      </c>
      <c r="H33">
        <v>6</v>
      </c>
      <c r="J33" t="s">
        <v>158</v>
      </c>
      <c r="K33" t="s">
        <v>160</v>
      </c>
      <c r="L33" t="s">
        <v>123</v>
      </c>
      <c r="M33" t="s">
        <v>33</v>
      </c>
      <c r="N33">
        <v>2686</v>
      </c>
      <c r="O33">
        <v>697</v>
      </c>
      <c r="P33">
        <v>1989</v>
      </c>
      <c r="Q33">
        <v>0</v>
      </c>
      <c r="S33" t="s">
        <v>158</v>
      </c>
      <c r="T33" t="s">
        <v>161</v>
      </c>
      <c r="U33" t="s">
        <v>123</v>
      </c>
      <c r="V33" t="s">
        <v>33</v>
      </c>
      <c r="W33">
        <v>2721</v>
      </c>
      <c r="X33">
        <v>2044</v>
      </c>
      <c r="Y33">
        <v>642</v>
      </c>
      <c r="Z33">
        <v>35</v>
      </c>
      <c r="AB33" t="s">
        <v>159</v>
      </c>
      <c r="AC33" t="s">
        <v>160</v>
      </c>
      <c r="AD33" t="s">
        <v>123</v>
      </c>
      <c r="AE33" t="s">
        <v>33</v>
      </c>
      <c r="AF33">
        <v>1370</v>
      </c>
      <c r="AG33">
        <v>23</v>
      </c>
      <c r="AH33">
        <v>673</v>
      </c>
      <c r="AI33">
        <v>674</v>
      </c>
      <c r="AK33" t="s">
        <v>159</v>
      </c>
      <c r="AL33" t="s">
        <v>161</v>
      </c>
      <c r="AM33" t="s">
        <v>123</v>
      </c>
      <c r="AN33" t="s">
        <v>33</v>
      </c>
      <c r="AO33">
        <v>2080</v>
      </c>
      <c r="AP33">
        <v>695</v>
      </c>
      <c r="AQ33">
        <v>1</v>
      </c>
      <c r="AR33">
        <v>1384</v>
      </c>
      <c r="AT33" t="s">
        <v>160</v>
      </c>
      <c r="AU33" t="s">
        <v>161</v>
      </c>
      <c r="AV33" t="s">
        <v>123</v>
      </c>
      <c r="AW33" t="s">
        <v>33</v>
      </c>
      <c r="AX33">
        <v>2618</v>
      </c>
      <c r="AY33">
        <v>158</v>
      </c>
      <c r="AZ33">
        <v>539</v>
      </c>
      <c r="BA33">
        <v>1921</v>
      </c>
    </row>
    <row r="34" spans="1:53" x14ac:dyDescent="0.2">
      <c r="A34" t="s">
        <v>158</v>
      </c>
      <c r="B34" t="s">
        <v>159</v>
      </c>
      <c r="C34" t="s">
        <v>123</v>
      </c>
      <c r="D34" t="s">
        <v>32</v>
      </c>
      <c r="E34">
        <v>3364</v>
      </c>
      <c r="F34">
        <v>790</v>
      </c>
      <c r="G34">
        <v>2569</v>
      </c>
      <c r="H34">
        <v>5</v>
      </c>
      <c r="J34" t="s">
        <v>158</v>
      </c>
      <c r="K34" t="s">
        <v>160</v>
      </c>
      <c r="L34" t="s">
        <v>123</v>
      </c>
      <c r="M34" t="s">
        <v>32</v>
      </c>
      <c r="N34">
        <v>3362</v>
      </c>
      <c r="O34">
        <v>1012</v>
      </c>
      <c r="P34">
        <v>2347</v>
      </c>
      <c r="Q34">
        <v>3</v>
      </c>
      <c r="S34" t="s">
        <v>158</v>
      </c>
      <c r="T34" t="s">
        <v>161</v>
      </c>
      <c r="U34" t="s">
        <v>123</v>
      </c>
      <c r="V34" t="s">
        <v>32</v>
      </c>
      <c r="W34">
        <v>3403</v>
      </c>
      <c r="X34">
        <v>2468</v>
      </c>
      <c r="Y34">
        <v>891</v>
      </c>
      <c r="Z34">
        <v>44</v>
      </c>
      <c r="AB34" t="s">
        <v>159</v>
      </c>
      <c r="AC34" t="s">
        <v>160</v>
      </c>
      <c r="AD34" t="s">
        <v>123</v>
      </c>
      <c r="AE34" t="s">
        <v>32</v>
      </c>
      <c r="AF34">
        <v>1775</v>
      </c>
      <c r="AG34">
        <v>35</v>
      </c>
      <c r="AH34">
        <v>760</v>
      </c>
      <c r="AI34">
        <v>980</v>
      </c>
      <c r="AK34" t="s">
        <v>159</v>
      </c>
      <c r="AL34" t="s">
        <v>161</v>
      </c>
      <c r="AM34" t="s">
        <v>123</v>
      </c>
      <c r="AN34" t="s">
        <v>32</v>
      </c>
      <c r="AO34">
        <v>2512</v>
      </c>
      <c r="AP34">
        <v>795</v>
      </c>
      <c r="AQ34">
        <v>0</v>
      </c>
      <c r="AR34">
        <v>1717</v>
      </c>
      <c r="AT34" t="s">
        <v>160</v>
      </c>
      <c r="AU34" t="s">
        <v>161</v>
      </c>
      <c r="AV34" t="s">
        <v>123</v>
      </c>
      <c r="AW34" t="s">
        <v>32</v>
      </c>
      <c r="AX34">
        <v>3274</v>
      </c>
      <c r="AY34">
        <v>253</v>
      </c>
      <c r="AZ34">
        <v>762</v>
      </c>
      <c r="BA34">
        <v>2259</v>
      </c>
    </row>
    <row r="35" spans="1:53" x14ac:dyDescent="0.2">
      <c r="A35" t="s">
        <v>158</v>
      </c>
      <c r="B35" t="s">
        <v>159</v>
      </c>
      <c r="C35" t="s">
        <v>123</v>
      </c>
      <c r="D35" t="s">
        <v>47</v>
      </c>
      <c r="E35">
        <v>1888</v>
      </c>
      <c r="F35">
        <v>461</v>
      </c>
      <c r="G35">
        <v>1424</v>
      </c>
      <c r="H35">
        <v>3</v>
      </c>
      <c r="J35" t="s">
        <v>158</v>
      </c>
      <c r="K35" t="s">
        <v>160</v>
      </c>
      <c r="L35" t="s">
        <v>123</v>
      </c>
      <c r="M35" t="s">
        <v>47</v>
      </c>
      <c r="N35">
        <v>1885</v>
      </c>
      <c r="O35">
        <v>620</v>
      </c>
      <c r="P35">
        <v>1265</v>
      </c>
      <c r="Q35">
        <v>0</v>
      </c>
      <c r="S35" t="s">
        <v>158</v>
      </c>
      <c r="T35" t="s">
        <v>161</v>
      </c>
      <c r="U35" t="s">
        <v>123</v>
      </c>
      <c r="V35" t="s">
        <v>47</v>
      </c>
      <c r="W35">
        <v>1955</v>
      </c>
      <c r="X35">
        <v>1411</v>
      </c>
      <c r="Y35">
        <v>474</v>
      </c>
      <c r="Z35">
        <v>70</v>
      </c>
      <c r="AB35" t="s">
        <v>159</v>
      </c>
      <c r="AC35" t="s">
        <v>160</v>
      </c>
      <c r="AD35" t="s">
        <v>123</v>
      </c>
      <c r="AE35" t="s">
        <v>47</v>
      </c>
      <c r="AF35">
        <v>1062</v>
      </c>
      <c r="AG35">
        <v>22</v>
      </c>
      <c r="AH35">
        <v>442</v>
      </c>
      <c r="AI35">
        <v>598</v>
      </c>
      <c r="AK35" t="s">
        <v>159</v>
      </c>
      <c r="AL35" t="s">
        <v>161</v>
      </c>
      <c r="AM35" t="s">
        <v>123</v>
      </c>
      <c r="AN35" t="s">
        <v>47</v>
      </c>
      <c r="AO35">
        <v>1484</v>
      </c>
      <c r="AP35">
        <v>461</v>
      </c>
      <c r="AQ35">
        <v>3</v>
      </c>
      <c r="AR35">
        <v>1020</v>
      </c>
      <c r="AT35" t="s">
        <v>160</v>
      </c>
      <c r="AU35" t="s">
        <v>161</v>
      </c>
      <c r="AV35" t="s">
        <v>123</v>
      </c>
      <c r="AW35" t="s">
        <v>47</v>
      </c>
      <c r="AX35">
        <v>1912</v>
      </c>
      <c r="AY35">
        <v>189</v>
      </c>
      <c r="AZ35">
        <v>431</v>
      </c>
      <c r="BA35">
        <v>1292</v>
      </c>
    </row>
    <row r="36" spans="1:53" x14ac:dyDescent="0.2">
      <c r="A36" t="s">
        <v>158</v>
      </c>
      <c r="B36" t="s">
        <v>159</v>
      </c>
      <c r="C36" t="s">
        <v>123</v>
      </c>
      <c r="D36" t="s">
        <v>64</v>
      </c>
      <c r="E36">
        <v>8953</v>
      </c>
      <c r="F36">
        <v>2330</v>
      </c>
      <c r="G36">
        <v>6598</v>
      </c>
      <c r="H36">
        <v>25</v>
      </c>
      <c r="J36" t="s">
        <v>158</v>
      </c>
      <c r="K36" t="s">
        <v>160</v>
      </c>
      <c r="L36" t="s">
        <v>123</v>
      </c>
      <c r="M36" t="s">
        <v>64</v>
      </c>
      <c r="N36">
        <v>8936</v>
      </c>
      <c r="O36">
        <v>2178</v>
      </c>
      <c r="P36">
        <v>6750</v>
      </c>
      <c r="Q36">
        <v>8</v>
      </c>
      <c r="S36" t="s">
        <v>158</v>
      </c>
      <c r="T36" t="s">
        <v>161</v>
      </c>
      <c r="U36" t="s">
        <v>123</v>
      </c>
      <c r="V36" t="s">
        <v>64</v>
      </c>
      <c r="W36">
        <v>9034</v>
      </c>
      <c r="X36">
        <v>6925</v>
      </c>
      <c r="Y36">
        <v>2003</v>
      </c>
      <c r="Z36">
        <v>106</v>
      </c>
      <c r="AB36" t="s">
        <v>159</v>
      </c>
      <c r="AC36" t="s">
        <v>160</v>
      </c>
      <c r="AD36" t="s">
        <v>123</v>
      </c>
      <c r="AE36" t="s">
        <v>64</v>
      </c>
      <c r="AF36">
        <v>4441</v>
      </c>
      <c r="AG36">
        <v>100</v>
      </c>
      <c r="AH36">
        <v>2255</v>
      </c>
      <c r="AI36">
        <v>2086</v>
      </c>
      <c r="AK36" t="s">
        <v>159</v>
      </c>
      <c r="AL36" t="s">
        <v>161</v>
      </c>
      <c r="AM36" t="s">
        <v>123</v>
      </c>
      <c r="AN36" t="s">
        <v>64</v>
      </c>
      <c r="AO36">
        <v>7043</v>
      </c>
      <c r="AP36">
        <v>2343</v>
      </c>
      <c r="AQ36">
        <v>12</v>
      </c>
      <c r="AR36">
        <v>4688</v>
      </c>
      <c r="AT36" t="s">
        <v>160</v>
      </c>
      <c r="AU36" t="s">
        <v>161</v>
      </c>
      <c r="AV36" t="s">
        <v>123</v>
      </c>
      <c r="AW36" t="s">
        <v>64</v>
      </c>
      <c r="AX36">
        <v>8694</v>
      </c>
      <c r="AY36">
        <v>523</v>
      </c>
      <c r="AZ36">
        <v>1663</v>
      </c>
      <c r="BA36">
        <v>6508</v>
      </c>
    </row>
    <row r="37" spans="1:53" x14ac:dyDescent="0.2">
      <c r="A37" t="s">
        <v>158</v>
      </c>
      <c r="B37" t="s">
        <v>159</v>
      </c>
      <c r="C37" t="s">
        <v>123</v>
      </c>
      <c r="D37" t="s">
        <v>62</v>
      </c>
      <c r="E37">
        <v>15610</v>
      </c>
      <c r="F37">
        <v>4241</v>
      </c>
      <c r="G37">
        <v>11330</v>
      </c>
      <c r="H37">
        <v>39</v>
      </c>
      <c r="J37" t="s">
        <v>158</v>
      </c>
      <c r="K37" t="s">
        <v>160</v>
      </c>
      <c r="L37" t="s">
        <v>123</v>
      </c>
      <c r="M37" t="s">
        <v>62</v>
      </c>
      <c r="N37">
        <v>15587</v>
      </c>
      <c r="O37">
        <v>3737</v>
      </c>
      <c r="P37">
        <v>11834</v>
      </c>
      <c r="Q37">
        <v>16</v>
      </c>
      <c r="S37" t="s">
        <v>158</v>
      </c>
      <c r="T37" t="s">
        <v>161</v>
      </c>
      <c r="U37" t="s">
        <v>123</v>
      </c>
      <c r="V37" t="s">
        <v>62</v>
      </c>
      <c r="W37">
        <v>15747</v>
      </c>
      <c r="X37">
        <v>12180</v>
      </c>
      <c r="Y37">
        <v>3391</v>
      </c>
      <c r="Z37">
        <v>176</v>
      </c>
      <c r="AB37" t="s">
        <v>159</v>
      </c>
      <c r="AC37" t="s">
        <v>160</v>
      </c>
      <c r="AD37" t="s">
        <v>123</v>
      </c>
      <c r="AE37" t="s">
        <v>62</v>
      </c>
      <c r="AF37">
        <v>7860</v>
      </c>
      <c r="AG37">
        <v>173</v>
      </c>
      <c r="AH37">
        <v>4107</v>
      </c>
      <c r="AI37">
        <v>3580</v>
      </c>
      <c r="AK37" t="s">
        <v>159</v>
      </c>
      <c r="AL37" t="s">
        <v>161</v>
      </c>
      <c r="AM37" t="s">
        <v>123</v>
      </c>
      <c r="AN37" t="s">
        <v>62</v>
      </c>
      <c r="AO37">
        <v>12366</v>
      </c>
      <c r="AP37">
        <v>4270</v>
      </c>
      <c r="AQ37">
        <v>10</v>
      </c>
      <c r="AR37">
        <v>8086</v>
      </c>
      <c r="AT37" t="s">
        <v>160</v>
      </c>
      <c r="AU37" t="s">
        <v>161</v>
      </c>
      <c r="AV37" t="s">
        <v>123</v>
      </c>
      <c r="AW37" t="s">
        <v>62</v>
      </c>
      <c r="AX37">
        <v>15142</v>
      </c>
      <c r="AY37">
        <v>967</v>
      </c>
      <c r="AZ37">
        <v>2786</v>
      </c>
      <c r="BA37">
        <v>11389</v>
      </c>
    </row>
    <row r="38" spans="1:53" x14ac:dyDescent="0.2">
      <c r="A38" t="s">
        <v>158</v>
      </c>
      <c r="B38" t="s">
        <v>159</v>
      </c>
      <c r="C38" t="s">
        <v>123</v>
      </c>
      <c r="D38" t="s">
        <v>34</v>
      </c>
      <c r="E38">
        <v>1292</v>
      </c>
      <c r="F38">
        <v>254</v>
      </c>
      <c r="G38">
        <v>1033</v>
      </c>
      <c r="H38">
        <v>5</v>
      </c>
      <c r="J38" t="s">
        <v>158</v>
      </c>
      <c r="K38" t="s">
        <v>160</v>
      </c>
      <c r="L38" t="s">
        <v>123</v>
      </c>
      <c r="M38" t="s">
        <v>34</v>
      </c>
      <c r="N38">
        <v>1287</v>
      </c>
      <c r="O38">
        <v>709</v>
      </c>
      <c r="P38">
        <v>578</v>
      </c>
      <c r="Q38">
        <v>0</v>
      </c>
      <c r="S38" t="s">
        <v>158</v>
      </c>
      <c r="T38" t="s">
        <v>161</v>
      </c>
      <c r="U38" t="s">
        <v>123</v>
      </c>
      <c r="V38" t="s">
        <v>34</v>
      </c>
      <c r="W38">
        <v>1395</v>
      </c>
      <c r="X38">
        <v>776</v>
      </c>
      <c r="Y38">
        <v>511</v>
      </c>
      <c r="Z38">
        <v>108</v>
      </c>
      <c r="AB38" t="s">
        <v>159</v>
      </c>
      <c r="AC38" t="s">
        <v>160</v>
      </c>
      <c r="AD38" t="s">
        <v>123</v>
      </c>
      <c r="AE38" t="s">
        <v>34</v>
      </c>
      <c r="AF38">
        <v>908</v>
      </c>
      <c r="AG38">
        <v>60</v>
      </c>
      <c r="AH38">
        <v>199</v>
      </c>
      <c r="AI38">
        <v>649</v>
      </c>
      <c r="AK38" t="s">
        <v>159</v>
      </c>
      <c r="AL38" t="s">
        <v>161</v>
      </c>
      <c r="AM38" t="s">
        <v>123</v>
      </c>
      <c r="AN38" t="s">
        <v>34</v>
      </c>
      <c r="AO38">
        <v>906</v>
      </c>
      <c r="AP38">
        <v>237</v>
      </c>
      <c r="AQ38">
        <v>22</v>
      </c>
      <c r="AR38">
        <v>647</v>
      </c>
      <c r="AT38" t="s">
        <v>160</v>
      </c>
      <c r="AU38" t="s">
        <v>161</v>
      </c>
      <c r="AV38" t="s">
        <v>123</v>
      </c>
      <c r="AW38" t="s">
        <v>34</v>
      </c>
      <c r="AX38">
        <v>1345</v>
      </c>
      <c r="AY38">
        <v>248</v>
      </c>
      <c r="AZ38">
        <v>461</v>
      </c>
      <c r="BA38">
        <v>636</v>
      </c>
    </row>
    <row r="39" spans="1:53" x14ac:dyDescent="0.2">
      <c r="A39" t="s">
        <v>158</v>
      </c>
      <c r="B39" t="s">
        <v>159</v>
      </c>
      <c r="C39" t="s">
        <v>123</v>
      </c>
      <c r="D39" t="s">
        <v>35</v>
      </c>
      <c r="E39">
        <v>2358</v>
      </c>
      <c r="F39">
        <v>579</v>
      </c>
      <c r="G39">
        <v>1756</v>
      </c>
      <c r="H39">
        <v>23</v>
      </c>
      <c r="J39" t="s">
        <v>158</v>
      </c>
      <c r="K39" t="s">
        <v>160</v>
      </c>
      <c r="L39" t="s">
        <v>123</v>
      </c>
      <c r="M39" t="s">
        <v>35</v>
      </c>
      <c r="N39">
        <v>2336</v>
      </c>
      <c r="O39">
        <v>790</v>
      </c>
      <c r="P39">
        <v>1545</v>
      </c>
      <c r="Q39">
        <v>1</v>
      </c>
      <c r="S39" t="s">
        <v>158</v>
      </c>
      <c r="T39" t="s">
        <v>161</v>
      </c>
      <c r="U39" t="s">
        <v>123</v>
      </c>
      <c r="V39" t="s">
        <v>35</v>
      </c>
      <c r="W39">
        <v>2527</v>
      </c>
      <c r="X39">
        <v>1602</v>
      </c>
      <c r="Y39">
        <v>733</v>
      </c>
      <c r="Z39">
        <v>192</v>
      </c>
      <c r="AB39" t="s">
        <v>159</v>
      </c>
      <c r="AC39" t="s">
        <v>160</v>
      </c>
      <c r="AD39" t="s">
        <v>123</v>
      </c>
      <c r="AE39" t="s">
        <v>35</v>
      </c>
      <c r="AF39">
        <v>1323</v>
      </c>
      <c r="AG39">
        <v>70</v>
      </c>
      <c r="AH39">
        <v>532</v>
      </c>
      <c r="AI39">
        <v>721</v>
      </c>
      <c r="AK39" t="s">
        <v>159</v>
      </c>
      <c r="AL39" t="s">
        <v>161</v>
      </c>
      <c r="AM39" t="s">
        <v>123</v>
      </c>
      <c r="AN39" t="s">
        <v>35</v>
      </c>
      <c r="AO39">
        <v>1865</v>
      </c>
      <c r="AP39">
        <v>531</v>
      </c>
      <c r="AQ39">
        <v>71</v>
      </c>
      <c r="AR39">
        <v>1263</v>
      </c>
      <c r="AT39" t="s">
        <v>160</v>
      </c>
      <c r="AU39" t="s">
        <v>161</v>
      </c>
      <c r="AV39" t="s">
        <v>123</v>
      </c>
      <c r="AW39" t="s">
        <v>35</v>
      </c>
      <c r="AX39">
        <v>2461</v>
      </c>
      <c r="AY39">
        <v>124</v>
      </c>
      <c r="AZ39">
        <v>667</v>
      </c>
      <c r="BA39">
        <v>1670</v>
      </c>
    </row>
    <row r="40" spans="1:53" x14ac:dyDescent="0.2">
      <c r="A40" t="s">
        <v>158</v>
      </c>
      <c r="B40" t="s">
        <v>159</v>
      </c>
      <c r="C40" t="s">
        <v>123</v>
      </c>
      <c r="D40" t="s">
        <v>61</v>
      </c>
      <c r="E40">
        <v>27001</v>
      </c>
      <c r="F40">
        <v>7612</v>
      </c>
      <c r="G40">
        <v>19321</v>
      </c>
      <c r="H40">
        <v>68</v>
      </c>
      <c r="J40" t="s">
        <v>158</v>
      </c>
      <c r="K40" t="s">
        <v>160</v>
      </c>
      <c r="L40" t="s">
        <v>123</v>
      </c>
      <c r="M40" t="s">
        <v>61</v>
      </c>
      <c r="N40">
        <v>26955</v>
      </c>
      <c r="O40">
        <v>7192</v>
      </c>
      <c r="P40">
        <v>19741</v>
      </c>
      <c r="Q40">
        <v>22</v>
      </c>
      <c r="S40" t="s">
        <v>158</v>
      </c>
      <c r="T40" t="s">
        <v>161</v>
      </c>
      <c r="U40" t="s">
        <v>123</v>
      </c>
      <c r="V40" t="s">
        <v>61</v>
      </c>
      <c r="W40">
        <v>27253</v>
      </c>
      <c r="X40">
        <v>20672</v>
      </c>
      <c r="Y40">
        <v>6261</v>
      </c>
      <c r="Z40">
        <v>320</v>
      </c>
      <c r="AB40" t="s">
        <v>159</v>
      </c>
      <c r="AC40" t="s">
        <v>160</v>
      </c>
      <c r="AD40" t="s">
        <v>123</v>
      </c>
      <c r="AE40" t="s">
        <v>61</v>
      </c>
      <c r="AF40">
        <v>14510</v>
      </c>
      <c r="AG40">
        <v>384</v>
      </c>
      <c r="AH40">
        <v>7296</v>
      </c>
      <c r="AI40">
        <v>6830</v>
      </c>
      <c r="AK40" t="s">
        <v>159</v>
      </c>
      <c r="AL40" t="s">
        <v>161</v>
      </c>
      <c r="AM40" t="s">
        <v>123</v>
      </c>
      <c r="AN40" t="s">
        <v>61</v>
      </c>
      <c r="AO40">
        <v>20998</v>
      </c>
      <c r="AP40">
        <v>7674</v>
      </c>
      <c r="AQ40">
        <v>6</v>
      </c>
      <c r="AR40">
        <v>13318</v>
      </c>
      <c r="AT40" t="s">
        <v>160</v>
      </c>
      <c r="AU40" t="s">
        <v>161</v>
      </c>
      <c r="AV40" t="s">
        <v>123</v>
      </c>
      <c r="AW40" t="s">
        <v>61</v>
      </c>
      <c r="AX40">
        <v>26217</v>
      </c>
      <c r="AY40">
        <v>1989</v>
      </c>
      <c r="AZ40">
        <v>5225</v>
      </c>
      <c r="BA40">
        <v>19003</v>
      </c>
    </row>
    <row r="41" spans="1:53" x14ac:dyDescent="0.2">
      <c r="A41" t="s">
        <v>158</v>
      </c>
      <c r="B41" t="s">
        <v>159</v>
      </c>
      <c r="C41" t="s">
        <v>123</v>
      </c>
      <c r="D41" t="s">
        <v>31</v>
      </c>
      <c r="E41">
        <v>3747</v>
      </c>
      <c r="F41">
        <v>928</v>
      </c>
      <c r="G41">
        <v>2812</v>
      </c>
      <c r="H41">
        <v>7</v>
      </c>
      <c r="J41" t="s">
        <v>158</v>
      </c>
      <c r="K41" t="s">
        <v>160</v>
      </c>
      <c r="L41" t="s">
        <v>123</v>
      </c>
      <c r="M41" t="s">
        <v>31</v>
      </c>
      <c r="N41">
        <v>3742</v>
      </c>
      <c r="O41">
        <v>1070</v>
      </c>
      <c r="P41">
        <v>2670</v>
      </c>
      <c r="Q41">
        <v>2</v>
      </c>
      <c r="S41" t="s">
        <v>158</v>
      </c>
      <c r="T41" t="s">
        <v>161</v>
      </c>
      <c r="U41" t="s">
        <v>123</v>
      </c>
      <c r="V41" t="s">
        <v>31</v>
      </c>
      <c r="W41">
        <v>3794</v>
      </c>
      <c r="X41">
        <v>2793</v>
      </c>
      <c r="Y41">
        <v>947</v>
      </c>
      <c r="Z41">
        <v>54</v>
      </c>
      <c r="AB41" t="s">
        <v>159</v>
      </c>
      <c r="AC41" t="s">
        <v>160</v>
      </c>
      <c r="AD41" t="s">
        <v>123</v>
      </c>
      <c r="AE41" t="s">
        <v>31</v>
      </c>
      <c r="AF41">
        <v>1965</v>
      </c>
      <c r="AG41">
        <v>42</v>
      </c>
      <c r="AH41">
        <v>893</v>
      </c>
      <c r="AI41">
        <v>1030</v>
      </c>
      <c r="AK41" t="s">
        <v>159</v>
      </c>
      <c r="AL41" t="s">
        <v>161</v>
      </c>
      <c r="AM41" t="s">
        <v>123</v>
      </c>
      <c r="AN41" t="s">
        <v>31</v>
      </c>
      <c r="AO41">
        <v>2848</v>
      </c>
      <c r="AP41">
        <v>934</v>
      </c>
      <c r="AQ41">
        <v>1</v>
      </c>
      <c r="AR41">
        <v>1913</v>
      </c>
      <c r="AT41" t="s">
        <v>160</v>
      </c>
      <c r="AU41" t="s">
        <v>161</v>
      </c>
      <c r="AV41" t="s">
        <v>123</v>
      </c>
      <c r="AW41" t="s">
        <v>31</v>
      </c>
      <c r="AX41">
        <v>3651</v>
      </c>
      <c r="AY41">
        <v>268</v>
      </c>
      <c r="AZ41">
        <v>804</v>
      </c>
      <c r="BA41">
        <v>2579</v>
      </c>
    </row>
    <row r="42" spans="1:53" x14ac:dyDescent="0.2">
      <c r="A42" t="s">
        <v>158</v>
      </c>
      <c r="B42" t="s">
        <v>159</v>
      </c>
      <c r="C42" t="s">
        <v>123</v>
      </c>
      <c r="D42" t="s">
        <v>30</v>
      </c>
      <c r="E42">
        <v>4312</v>
      </c>
      <c r="F42">
        <v>1114</v>
      </c>
      <c r="G42">
        <v>3188</v>
      </c>
      <c r="H42">
        <v>10</v>
      </c>
      <c r="J42" t="s">
        <v>158</v>
      </c>
      <c r="K42" t="s">
        <v>160</v>
      </c>
      <c r="L42" t="s">
        <v>123</v>
      </c>
      <c r="M42" t="s">
        <v>30</v>
      </c>
      <c r="N42">
        <v>4304</v>
      </c>
      <c r="O42">
        <v>1090</v>
      </c>
      <c r="P42">
        <v>3212</v>
      </c>
      <c r="Q42">
        <v>2</v>
      </c>
      <c r="S42" t="s">
        <v>158</v>
      </c>
      <c r="T42" t="s">
        <v>161</v>
      </c>
      <c r="U42" t="s">
        <v>123</v>
      </c>
      <c r="V42" t="s">
        <v>30</v>
      </c>
      <c r="W42">
        <v>4355</v>
      </c>
      <c r="X42">
        <v>3297</v>
      </c>
      <c r="Y42">
        <v>1005</v>
      </c>
      <c r="Z42">
        <v>53</v>
      </c>
      <c r="AB42" t="s">
        <v>159</v>
      </c>
      <c r="AC42" t="s">
        <v>160</v>
      </c>
      <c r="AD42" t="s">
        <v>123</v>
      </c>
      <c r="AE42" t="s">
        <v>30</v>
      </c>
      <c r="AF42">
        <v>2188</v>
      </c>
      <c r="AG42">
        <v>28</v>
      </c>
      <c r="AH42">
        <v>1096</v>
      </c>
      <c r="AI42">
        <v>1064</v>
      </c>
      <c r="AK42" t="s">
        <v>159</v>
      </c>
      <c r="AL42" t="s">
        <v>161</v>
      </c>
      <c r="AM42" t="s">
        <v>123</v>
      </c>
      <c r="AN42" t="s">
        <v>30</v>
      </c>
      <c r="AO42">
        <v>3355</v>
      </c>
      <c r="AP42">
        <v>1119</v>
      </c>
      <c r="AQ42">
        <v>5</v>
      </c>
      <c r="AR42">
        <v>2231</v>
      </c>
      <c r="AT42" t="s">
        <v>160</v>
      </c>
      <c r="AU42" t="s">
        <v>161</v>
      </c>
      <c r="AV42" t="s">
        <v>123</v>
      </c>
      <c r="AW42" t="s">
        <v>30</v>
      </c>
      <c r="AX42">
        <v>4199</v>
      </c>
      <c r="AY42">
        <v>243</v>
      </c>
      <c r="AZ42">
        <v>849</v>
      </c>
      <c r="BA42">
        <v>3107</v>
      </c>
    </row>
    <row r="43" spans="1:53" x14ac:dyDescent="0.2">
      <c r="A43" t="s">
        <v>158</v>
      </c>
      <c r="B43" t="s">
        <v>159</v>
      </c>
      <c r="C43" t="s">
        <v>123</v>
      </c>
      <c r="D43" t="s">
        <v>38</v>
      </c>
      <c r="E43">
        <v>66425</v>
      </c>
      <c r="F43">
        <v>19586</v>
      </c>
      <c r="G43">
        <v>46360</v>
      </c>
      <c r="H43">
        <v>479</v>
      </c>
      <c r="J43" t="s">
        <v>158</v>
      </c>
      <c r="K43" t="s">
        <v>160</v>
      </c>
      <c r="L43" t="s">
        <v>123</v>
      </c>
      <c r="M43" t="s">
        <v>38</v>
      </c>
      <c r="N43">
        <v>66002</v>
      </c>
      <c r="O43">
        <v>22139</v>
      </c>
      <c r="P43">
        <v>43807</v>
      </c>
      <c r="Q43">
        <v>56</v>
      </c>
      <c r="S43" t="s">
        <v>158</v>
      </c>
      <c r="T43" t="s">
        <v>161</v>
      </c>
      <c r="U43" t="s">
        <v>123</v>
      </c>
      <c r="V43" t="s">
        <v>38</v>
      </c>
      <c r="W43">
        <v>67451</v>
      </c>
      <c r="X43">
        <v>49447</v>
      </c>
      <c r="Y43">
        <v>16499</v>
      </c>
      <c r="Z43">
        <v>1505</v>
      </c>
      <c r="AB43" t="s">
        <v>159</v>
      </c>
      <c r="AC43" t="s">
        <v>160</v>
      </c>
      <c r="AD43" t="s">
        <v>123</v>
      </c>
      <c r="AE43" t="s">
        <v>38</v>
      </c>
      <c r="AF43">
        <v>39883</v>
      </c>
      <c r="AG43">
        <v>2377</v>
      </c>
      <c r="AH43">
        <v>17688</v>
      </c>
      <c r="AI43">
        <v>19818</v>
      </c>
      <c r="AK43" t="s">
        <v>159</v>
      </c>
      <c r="AL43" t="s">
        <v>161</v>
      </c>
      <c r="AM43" t="s">
        <v>123</v>
      </c>
      <c r="AN43" t="s">
        <v>38</v>
      </c>
      <c r="AO43">
        <v>50992</v>
      </c>
      <c r="AP43">
        <v>20025</v>
      </c>
      <c r="AQ43">
        <v>40</v>
      </c>
      <c r="AR43">
        <v>30927</v>
      </c>
      <c r="AT43" t="s">
        <v>160</v>
      </c>
      <c r="AU43" t="s">
        <v>161</v>
      </c>
      <c r="AV43" t="s">
        <v>123</v>
      </c>
      <c r="AW43" t="s">
        <v>38</v>
      </c>
      <c r="AX43">
        <v>64583</v>
      </c>
      <c r="AY43">
        <v>8564</v>
      </c>
      <c r="AZ43">
        <v>13631</v>
      </c>
      <c r="BA43">
        <v>42388</v>
      </c>
    </row>
    <row r="44" spans="1:53" x14ac:dyDescent="0.2">
      <c r="A44" t="s">
        <v>158</v>
      </c>
      <c r="B44" t="s">
        <v>159</v>
      </c>
      <c r="C44" t="s">
        <v>123</v>
      </c>
      <c r="D44" t="s">
        <v>60</v>
      </c>
      <c r="E44">
        <v>33465</v>
      </c>
      <c r="F44">
        <v>9692</v>
      </c>
      <c r="G44">
        <v>23616</v>
      </c>
      <c r="H44">
        <v>157</v>
      </c>
      <c r="J44" t="s">
        <v>158</v>
      </c>
      <c r="K44" t="s">
        <v>160</v>
      </c>
      <c r="L44" t="s">
        <v>123</v>
      </c>
      <c r="M44" t="s">
        <v>60</v>
      </c>
      <c r="N44">
        <v>33328</v>
      </c>
      <c r="O44">
        <v>9126</v>
      </c>
      <c r="P44">
        <v>24182</v>
      </c>
      <c r="Q44">
        <v>20</v>
      </c>
      <c r="S44" t="s">
        <v>158</v>
      </c>
      <c r="T44" t="s">
        <v>161</v>
      </c>
      <c r="U44" t="s">
        <v>123</v>
      </c>
      <c r="V44" t="s">
        <v>60</v>
      </c>
      <c r="W44">
        <v>33896</v>
      </c>
      <c r="X44">
        <v>25733</v>
      </c>
      <c r="Y44">
        <v>7575</v>
      </c>
      <c r="Z44">
        <v>588</v>
      </c>
      <c r="AB44" t="s">
        <v>159</v>
      </c>
      <c r="AC44" t="s">
        <v>160</v>
      </c>
      <c r="AD44" t="s">
        <v>123</v>
      </c>
      <c r="AE44" t="s">
        <v>60</v>
      </c>
      <c r="AF44">
        <v>18286</v>
      </c>
      <c r="AG44">
        <v>709</v>
      </c>
      <c r="AH44">
        <v>9140</v>
      </c>
      <c r="AI44">
        <v>8437</v>
      </c>
      <c r="AK44" t="s">
        <v>159</v>
      </c>
      <c r="AL44" t="s">
        <v>161</v>
      </c>
      <c r="AM44" t="s">
        <v>123</v>
      </c>
      <c r="AN44" t="s">
        <v>60</v>
      </c>
      <c r="AO44">
        <v>26372</v>
      </c>
      <c r="AP44">
        <v>9798</v>
      </c>
      <c r="AQ44">
        <v>51</v>
      </c>
      <c r="AR44">
        <v>16523</v>
      </c>
      <c r="AT44" t="s">
        <v>160</v>
      </c>
      <c r="AU44" t="s">
        <v>161</v>
      </c>
      <c r="AV44" t="s">
        <v>123</v>
      </c>
      <c r="AW44" t="s">
        <v>60</v>
      </c>
      <c r="AX44">
        <v>32559</v>
      </c>
      <c r="AY44">
        <v>2908</v>
      </c>
      <c r="AZ44">
        <v>6238</v>
      </c>
      <c r="BA44">
        <v>23413</v>
      </c>
    </row>
    <row r="45" spans="1:53" x14ac:dyDescent="0.2">
      <c r="A45" t="s">
        <v>158</v>
      </c>
      <c r="B45" t="s">
        <v>159</v>
      </c>
      <c r="C45" t="s">
        <v>123</v>
      </c>
      <c r="D45" t="s">
        <v>28</v>
      </c>
      <c r="E45">
        <v>4614</v>
      </c>
      <c r="F45">
        <v>1200</v>
      </c>
      <c r="G45">
        <v>3404</v>
      </c>
      <c r="H45">
        <v>10</v>
      </c>
      <c r="J45" t="s">
        <v>158</v>
      </c>
      <c r="K45" t="s">
        <v>160</v>
      </c>
      <c r="L45" t="s">
        <v>123</v>
      </c>
      <c r="M45" t="s">
        <v>28</v>
      </c>
      <c r="N45">
        <v>4608</v>
      </c>
      <c r="O45">
        <v>1034</v>
      </c>
      <c r="P45">
        <v>3570</v>
      </c>
      <c r="Q45">
        <v>4</v>
      </c>
      <c r="S45" t="s">
        <v>158</v>
      </c>
      <c r="T45" t="s">
        <v>161</v>
      </c>
      <c r="U45" t="s">
        <v>123</v>
      </c>
      <c r="V45" t="s">
        <v>28</v>
      </c>
      <c r="W45">
        <v>4659</v>
      </c>
      <c r="X45">
        <v>3597</v>
      </c>
      <c r="Y45">
        <v>1007</v>
      </c>
      <c r="Z45">
        <v>55</v>
      </c>
      <c r="AB45" t="s">
        <v>159</v>
      </c>
      <c r="AC45" t="s">
        <v>160</v>
      </c>
      <c r="AD45" t="s">
        <v>123</v>
      </c>
      <c r="AE45" t="s">
        <v>28</v>
      </c>
      <c r="AF45">
        <v>2219</v>
      </c>
      <c r="AG45">
        <v>29</v>
      </c>
      <c r="AH45">
        <v>1181</v>
      </c>
      <c r="AI45">
        <v>1009</v>
      </c>
      <c r="AK45" t="s">
        <v>159</v>
      </c>
      <c r="AL45" t="s">
        <v>161</v>
      </c>
      <c r="AM45" t="s">
        <v>123</v>
      </c>
      <c r="AN45" t="s">
        <v>28</v>
      </c>
      <c r="AO45">
        <v>3658</v>
      </c>
      <c r="AP45">
        <v>1204</v>
      </c>
      <c r="AQ45">
        <v>6</v>
      </c>
      <c r="AR45">
        <v>2448</v>
      </c>
      <c r="AT45" t="s">
        <v>160</v>
      </c>
      <c r="AU45" t="s">
        <v>161</v>
      </c>
      <c r="AV45" t="s">
        <v>123</v>
      </c>
      <c r="AW45" t="s">
        <v>28</v>
      </c>
      <c r="AX45">
        <v>4477</v>
      </c>
      <c r="AY45">
        <v>213</v>
      </c>
      <c r="AZ45">
        <v>825</v>
      </c>
      <c r="BA45">
        <v>3439</v>
      </c>
    </row>
    <row r="46" spans="1:53" x14ac:dyDescent="0.2">
      <c r="A46" t="s">
        <v>158</v>
      </c>
      <c r="B46" t="s">
        <v>159</v>
      </c>
      <c r="C46" t="s">
        <v>123</v>
      </c>
      <c r="D46" t="s">
        <v>58</v>
      </c>
      <c r="E46">
        <v>698</v>
      </c>
      <c r="F46">
        <v>165</v>
      </c>
      <c r="G46">
        <v>533</v>
      </c>
      <c r="H46">
        <v>0</v>
      </c>
      <c r="J46" t="s">
        <v>158</v>
      </c>
      <c r="K46" t="s">
        <v>160</v>
      </c>
      <c r="L46" t="s">
        <v>123</v>
      </c>
      <c r="M46" t="s">
        <v>58</v>
      </c>
      <c r="N46">
        <v>698</v>
      </c>
      <c r="O46">
        <v>121</v>
      </c>
      <c r="P46">
        <v>577</v>
      </c>
      <c r="Q46">
        <v>0</v>
      </c>
      <c r="S46" t="s">
        <v>158</v>
      </c>
      <c r="T46" t="s">
        <v>161</v>
      </c>
      <c r="U46" t="s">
        <v>123</v>
      </c>
      <c r="V46" t="s">
        <v>58</v>
      </c>
      <c r="W46">
        <v>707</v>
      </c>
      <c r="X46">
        <v>588</v>
      </c>
      <c r="Y46">
        <v>110</v>
      </c>
      <c r="Z46">
        <v>9</v>
      </c>
      <c r="AB46" t="s">
        <v>159</v>
      </c>
      <c r="AC46" t="s">
        <v>160</v>
      </c>
      <c r="AD46" t="s">
        <v>123</v>
      </c>
      <c r="AE46" t="s">
        <v>58</v>
      </c>
      <c r="AF46">
        <v>284</v>
      </c>
      <c r="AG46">
        <v>2</v>
      </c>
      <c r="AH46">
        <v>163</v>
      </c>
      <c r="AI46">
        <v>119</v>
      </c>
      <c r="AK46" t="s">
        <v>159</v>
      </c>
      <c r="AL46" t="s">
        <v>161</v>
      </c>
      <c r="AM46" t="s">
        <v>123</v>
      </c>
      <c r="AN46" t="s">
        <v>58</v>
      </c>
      <c r="AO46">
        <v>597</v>
      </c>
      <c r="AP46">
        <v>165</v>
      </c>
      <c r="AQ46">
        <v>0</v>
      </c>
      <c r="AR46">
        <v>432</v>
      </c>
      <c r="AT46" t="s">
        <v>160</v>
      </c>
      <c r="AU46" t="s">
        <v>161</v>
      </c>
      <c r="AV46" t="s">
        <v>123</v>
      </c>
      <c r="AW46" t="s">
        <v>58</v>
      </c>
      <c r="AX46">
        <v>694</v>
      </c>
      <c r="AY46">
        <v>24</v>
      </c>
      <c r="AZ46">
        <v>97</v>
      </c>
      <c r="BA46">
        <v>573</v>
      </c>
    </row>
    <row r="47" spans="1:53" x14ac:dyDescent="0.2">
      <c r="A47" t="s">
        <v>158</v>
      </c>
      <c r="B47" t="s">
        <v>159</v>
      </c>
      <c r="C47" t="s">
        <v>123</v>
      </c>
      <c r="D47" t="s">
        <v>59</v>
      </c>
      <c r="E47">
        <v>174</v>
      </c>
      <c r="F47">
        <v>37</v>
      </c>
      <c r="G47">
        <v>137</v>
      </c>
      <c r="H47">
        <v>0</v>
      </c>
      <c r="J47" t="s">
        <v>158</v>
      </c>
      <c r="K47" t="s">
        <v>160</v>
      </c>
      <c r="L47" t="s">
        <v>123</v>
      </c>
      <c r="M47" t="s">
        <v>59</v>
      </c>
      <c r="N47">
        <v>174</v>
      </c>
      <c r="O47">
        <v>35</v>
      </c>
      <c r="P47">
        <v>139</v>
      </c>
      <c r="Q47">
        <v>0</v>
      </c>
      <c r="S47" t="s">
        <v>158</v>
      </c>
      <c r="T47" t="s">
        <v>161</v>
      </c>
      <c r="U47" t="s">
        <v>123</v>
      </c>
      <c r="V47" t="s">
        <v>59</v>
      </c>
      <c r="W47">
        <v>182</v>
      </c>
      <c r="X47">
        <v>144</v>
      </c>
      <c r="Y47">
        <v>30</v>
      </c>
      <c r="Z47">
        <v>8</v>
      </c>
      <c r="AB47" t="s">
        <v>159</v>
      </c>
      <c r="AC47" t="s">
        <v>160</v>
      </c>
      <c r="AD47" t="s">
        <v>123</v>
      </c>
      <c r="AE47" t="s">
        <v>59</v>
      </c>
      <c r="AF47">
        <v>72</v>
      </c>
      <c r="AG47">
        <v>0</v>
      </c>
      <c r="AH47">
        <v>37</v>
      </c>
      <c r="AI47">
        <v>35</v>
      </c>
      <c r="AK47" t="s">
        <v>159</v>
      </c>
      <c r="AL47" t="s">
        <v>161</v>
      </c>
      <c r="AM47" t="s">
        <v>123</v>
      </c>
      <c r="AN47" t="s">
        <v>59</v>
      </c>
      <c r="AO47">
        <v>152</v>
      </c>
      <c r="AP47">
        <v>37</v>
      </c>
      <c r="AQ47">
        <v>0</v>
      </c>
      <c r="AR47">
        <v>115</v>
      </c>
      <c r="AT47" t="s">
        <v>160</v>
      </c>
      <c r="AU47" t="s">
        <v>161</v>
      </c>
      <c r="AV47" t="s">
        <v>123</v>
      </c>
      <c r="AW47" t="s">
        <v>59</v>
      </c>
      <c r="AX47">
        <v>179</v>
      </c>
      <c r="AY47">
        <v>8</v>
      </c>
      <c r="AZ47">
        <v>27</v>
      </c>
      <c r="BA47">
        <v>144</v>
      </c>
    </row>
    <row r="48" spans="1:53" x14ac:dyDescent="0.2">
      <c r="A48" t="s">
        <v>158</v>
      </c>
      <c r="B48" t="s">
        <v>159</v>
      </c>
      <c r="C48" t="s">
        <v>123</v>
      </c>
      <c r="D48" t="s">
        <v>29</v>
      </c>
      <c r="E48">
        <v>4816</v>
      </c>
      <c r="F48">
        <v>1307</v>
      </c>
      <c r="G48">
        <v>3489</v>
      </c>
      <c r="H48">
        <v>20</v>
      </c>
      <c r="J48" t="s">
        <v>158</v>
      </c>
      <c r="K48" t="s">
        <v>160</v>
      </c>
      <c r="L48" t="s">
        <v>123</v>
      </c>
      <c r="M48" t="s">
        <v>29</v>
      </c>
      <c r="N48">
        <v>4798</v>
      </c>
      <c r="O48">
        <v>1139</v>
      </c>
      <c r="P48">
        <v>3657</v>
      </c>
      <c r="Q48">
        <v>2</v>
      </c>
      <c r="S48" t="s">
        <v>158</v>
      </c>
      <c r="T48" t="s">
        <v>161</v>
      </c>
      <c r="U48" t="s">
        <v>123</v>
      </c>
      <c r="V48" t="s">
        <v>29</v>
      </c>
      <c r="W48">
        <v>4935</v>
      </c>
      <c r="X48">
        <v>3701</v>
      </c>
      <c r="Y48">
        <v>1095</v>
      </c>
      <c r="Z48">
        <v>139</v>
      </c>
      <c r="AB48" t="s">
        <v>159</v>
      </c>
      <c r="AC48" t="s">
        <v>160</v>
      </c>
      <c r="AD48" t="s">
        <v>123</v>
      </c>
      <c r="AE48" t="s">
        <v>29</v>
      </c>
      <c r="AF48">
        <v>2396</v>
      </c>
      <c r="AG48">
        <v>72</v>
      </c>
      <c r="AH48">
        <v>1255</v>
      </c>
      <c r="AI48">
        <v>1069</v>
      </c>
      <c r="AK48" t="s">
        <v>159</v>
      </c>
      <c r="AL48" t="s">
        <v>161</v>
      </c>
      <c r="AM48" t="s">
        <v>123</v>
      </c>
      <c r="AN48" t="s">
        <v>29</v>
      </c>
      <c r="AO48">
        <v>3881</v>
      </c>
      <c r="AP48">
        <v>1286</v>
      </c>
      <c r="AQ48">
        <v>41</v>
      </c>
      <c r="AR48">
        <v>2554</v>
      </c>
      <c r="AT48" t="s">
        <v>160</v>
      </c>
      <c r="AU48" t="s">
        <v>161</v>
      </c>
      <c r="AV48" t="s">
        <v>123</v>
      </c>
      <c r="AW48" t="s">
        <v>29</v>
      </c>
      <c r="AX48">
        <v>4738</v>
      </c>
      <c r="AY48">
        <v>243</v>
      </c>
      <c r="AZ48">
        <v>898</v>
      </c>
      <c r="BA48">
        <v>3597</v>
      </c>
    </row>
    <row r="49" spans="1:53" x14ac:dyDescent="0.2">
      <c r="A49" t="s">
        <v>158</v>
      </c>
      <c r="B49" t="s">
        <v>159</v>
      </c>
      <c r="C49" t="s">
        <v>123</v>
      </c>
      <c r="D49" t="s">
        <v>49</v>
      </c>
      <c r="E49">
        <v>49034</v>
      </c>
      <c r="F49">
        <v>14189</v>
      </c>
      <c r="G49">
        <v>34558</v>
      </c>
      <c r="H49">
        <v>287</v>
      </c>
      <c r="J49" t="s">
        <v>158</v>
      </c>
      <c r="K49" t="s">
        <v>160</v>
      </c>
      <c r="L49" t="s">
        <v>123</v>
      </c>
      <c r="M49" t="s">
        <v>49</v>
      </c>
      <c r="N49">
        <v>48797</v>
      </c>
      <c r="O49">
        <v>15614</v>
      </c>
      <c r="P49">
        <v>33133</v>
      </c>
      <c r="Q49">
        <v>50</v>
      </c>
      <c r="S49" t="s">
        <v>158</v>
      </c>
      <c r="T49" t="s">
        <v>161</v>
      </c>
      <c r="U49" t="s">
        <v>123</v>
      </c>
      <c r="V49" t="s">
        <v>49</v>
      </c>
      <c r="W49">
        <v>49640</v>
      </c>
      <c r="X49">
        <v>36798</v>
      </c>
      <c r="Y49">
        <v>11949</v>
      </c>
      <c r="Z49">
        <v>893</v>
      </c>
      <c r="AB49" t="s">
        <v>159</v>
      </c>
      <c r="AC49" t="s">
        <v>160</v>
      </c>
      <c r="AD49" t="s">
        <v>123</v>
      </c>
      <c r="AE49" t="s">
        <v>49</v>
      </c>
      <c r="AF49">
        <v>28685</v>
      </c>
      <c r="AG49">
        <v>1455</v>
      </c>
      <c r="AH49">
        <v>13021</v>
      </c>
      <c r="AI49">
        <v>14209</v>
      </c>
      <c r="AK49" t="s">
        <v>159</v>
      </c>
      <c r="AL49" t="s">
        <v>161</v>
      </c>
      <c r="AM49" t="s">
        <v>123</v>
      </c>
      <c r="AN49" t="s">
        <v>49</v>
      </c>
      <c r="AO49">
        <v>37724</v>
      </c>
      <c r="AP49">
        <v>14443</v>
      </c>
      <c r="AQ49">
        <v>33</v>
      </c>
      <c r="AR49">
        <v>23248</v>
      </c>
      <c r="AT49" t="s">
        <v>160</v>
      </c>
      <c r="AU49" t="s">
        <v>161</v>
      </c>
      <c r="AV49" t="s">
        <v>123</v>
      </c>
      <c r="AW49" t="s">
        <v>49</v>
      </c>
      <c r="AX49">
        <v>47732</v>
      </c>
      <c r="AY49">
        <v>5623</v>
      </c>
      <c r="AZ49">
        <v>10041</v>
      </c>
      <c r="BA49">
        <v>32068</v>
      </c>
    </row>
    <row r="50" spans="1:53" x14ac:dyDescent="0.2">
      <c r="A50" t="s">
        <v>158</v>
      </c>
      <c r="B50" t="s">
        <v>159</v>
      </c>
      <c r="C50" t="s">
        <v>123</v>
      </c>
      <c r="D50" t="s">
        <v>67</v>
      </c>
      <c r="E50">
        <v>0</v>
      </c>
      <c r="F50">
        <v>0</v>
      </c>
      <c r="G50">
        <v>0</v>
      </c>
      <c r="H50">
        <v>0</v>
      </c>
      <c r="J50" t="s">
        <v>158</v>
      </c>
      <c r="K50" t="s">
        <v>160</v>
      </c>
      <c r="L50" t="s">
        <v>123</v>
      </c>
      <c r="M50" t="s">
        <v>67</v>
      </c>
      <c r="N50">
        <v>0</v>
      </c>
      <c r="O50">
        <v>0</v>
      </c>
      <c r="P50">
        <v>0</v>
      </c>
      <c r="Q50">
        <v>0</v>
      </c>
      <c r="S50" t="s">
        <v>158</v>
      </c>
      <c r="T50" t="s">
        <v>161</v>
      </c>
      <c r="U50" t="s">
        <v>123</v>
      </c>
      <c r="V50" t="s">
        <v>67</v>
      </c>
      <c r="W50">
        <v>0</v>
      </c>
      <c r="X50">
        <v>0</v>
      </c>
      <c r="Y50">
        <v>0</v>
      </c>
      <c r="Z50">
        <v>0</v>
      </c>
      <c r="AB50" t="s">
        <v>159</v>
      </c>
      <c r="AC50" t="s">
        <v>160</v>
      </c>
      <c r="AD50" t="s">
        <v>123</v>
      </c>
      <c r="AE50" t="s">
        <v>67</v>
      </c>
      <c r="AF50">
        <v>0</v>
      </c>
      <c r="AG50">
        <v>0</v>
      </c>
      <c r="AH50">
        <v>0</v>
      </c>
      <c r="AI50">
        <v>0</v>
      </c>
      <c r="AK50" t="s">
        <v>159</v>
      </c>
      <c r="AL50" t="s">
        <v>161</v>
      </c>
      <c r="AM50" t="s">
        <v>123</v>
      </c>
      <c r="AN50" t="s">
        <v>67</v>
      </c>
      <c r="AO50">
        <v>0</v>
      </c>
      <c r="AP50">
        <v>0</v>
      </c>
      <c r="AQ50">
        <v>0</v>
      </c>
      <c r="AR50">
        <v>0</v>
      </c>
      <c r="AT50" t="s">
        <v>160</v>
      </c>
      <c r="AU50" t="s">
        <v>161</v>
      </c>
      <c r="AV50" t="s">
        <v>123</v>
      </c>
      <c r="AW50" t="s">
        <v>67</v>
      </c>
      <c r="AX50">
        <v>0</v>
      </c>
      <c r="AY50">
        <v>0</v>
      </c>
      <c r="AZ50">
        <v>0</v>
      </c>
      <c r="BA50">
        <v>0</v>
      </c>
    </row>
    <row r="51" spans="1:53" x14ac:dyDescent="0.2">
      <c r="A51" t="s">
        <v>158</v>
      </c>
      <c r="B51" t="s">
        <v>159</v>
      </c>
      <c r="C51" t="s">
        <v>123</v>
      </c>
      <c r="D51" t="s">
        <v>39</v>
      </c>
      <c r="E51">
        <v>3497</v>
      </c>
      <c r="F51">
        <v>912</v>
      </c>
      <c r="G51">
        <v>2573</v>
      </c>
      <c r="H51">
        <v>12</v>
      </c>
      <c r="J51" t="s">
        <v>158</v>
      </c>
      <c r="K51" t="s">
        <v>160</v>
      </c>
      <c r="L51" t="s">
        <v>123</v>
      </c>
      <c r="M51" t="s">
        <v>39</v>
      </c>
      <c r="N51">
        <v>3487</v>
      </c>
      <c r="O51">
        <v>1145</v>
      </c>
      <c r="P51">
        <v>2340</v>
      </c>
      <c r="Q51">
        <v>2</v>
      </c>
      <c r="S51" t="s">
        <v>158</v>
      </c>
      <c r="T51" t="s">
        <v>161</v>
      </c>
      <c r="U51" t="s">
        <v>123</v>
      </c>
      <c r="V51" t="s">
        <v>39</v>
      </c>
      <c r="W51">
        <v>3679</v>
      </c>
      <c r="X51">
        <v>2553</v>
      </c>
      <c r="Y51">
        <v>932</v>
      </c>
      <c r="Z51">
        <v>194</v>
      </c>
      <c r="AB51" t="s">
        <v>159</v>
      </c>
      <c r="AC51" t="s">
        <v>160</v>
      </c>
      <c r="AD51" t="s">
        <v>123</v>
      </c>
      <c r="AE51" t="s">
        <v>39</v>
      </c>
      <c r="AF51">
        <v>2021</v>
      </c>
      <c r="AG51">
        <v>50</v>
      </c>
      <c r="AH51">
        <v>874</v>
      </c>
      <c r="AI51">
        <v>1097</v>
      </c>
      <c r="AK51" t="s">
        <v>159</v>
      </c>
      <c r="AL51" t="s">
        <v>161</v>
      </c>
      <c r="AM51" t="s">
        <v>123</v>
      </c>
      <c r="AN51" t="s">
        <v>39</v>
      </c>
      <c r="AO51">
        <v>2766</v>
      </c>
      <c r="AP51">
        <v>905</v>
      </c>
      <c r="AQ51">
        <v>19</v>
      </c>
      <c r="AR51">
        <v>1842</v>
      </c>
      <c r="AT51" t="s">
        <v>160</v>
      </c>
      <c r="AU51" t="s">
        <v>161</v>
      </c>
      <c r="AV51" t="s">
        <v>123</v>
      </c>
      <c r="AW51" t="s">
        <v>39</v>
      </c>
      <c r="AX51">
        <v>3566</v>
      </c>
      <c r="AY51">
        <v>328</v>
      </c>
      <c r="AZ51">
        <v>819</v>
      </c>
      <c r="BA51">
        <v>2419</v>
      </c>
    </row>
    <row r="52" spans="1:53" x14ac:dyDescent="0.2">
      <c r="A52" t="s">
        <v>158</v>
      </c>
      <c r="B52" t="s">
        <v>159</v>
      </c>
      <c r="C52" t="s">
        <v>123</v>
      </c>
      <c r="D52" t="s">
        <v>54</v>
      </c>
      <c r="E52">
        <v>2186</v>
      </c>
      <c r="F52">
        <v>601</v>
      </c>
      <c r="G52">
        <v>1581</v>
      </c>
      <c r="H52">
        <v>4</v>
      </c>
      <c r="J52" t="s">
        <v>158</v>
      </c>
      <c r="K52" t="s">
        <v>160</v>
      </c>
      <c r="L52" t="s">
        <v>123</v>
      </c>
      <c r="M52" t="s">
        <v>54</v>
      </c>
      <c r="N52">
        <v>2182</v>
      </c>
      <c r="O52">
        <v>437</v>
      </c>
      <c r="P52">
        <v>1745</v>
      </c>
      <c r="Q52">
        <v>0</v>
      </c>
      <c r="S52" t="s">
        <v>158</v>
      </c>
      <c r="T52" t="s">
        <v>161</v>
      </c>
      <c r="U52" t="s">
        <v>123</v>
      </c>
      <c r="V52" t="s">
        <v>54</v>
      </c>
      <c r="W52">
        <v>2241</v>
      </c>
      <c r="X52">
        <v>1779</v>
      </c>
      <c r="Y52">
        <v>403</v>
      </c>
      <c r="Z52">
        <v>59</v>
      </c>
      <c r="AB52" t="s">
        <v>159</v>
      </c>
      <c r="AC52" t="s">
        <v>160</v>
      </c>
      <c r="AD52" t="s">
        <v>123</v>
      </c>
      <c r="AE52" t="s">
        <v>54</v>
      </c>
      <c r="AF52">
        <v>1034</v>
      </c>
      <c r="AG52">
        <v>8</v>
      </c>
      <c r="AH52">
        <v>597</v>
      </c>
      <c r="AI52">
        <v>429</v>
      </c>
      <c r="AK52" t="s">
        <v>159</v>
      </c>
      <c r="AL52" t="s">
        <v>161</v>
      </c>
      <c r="AM52" t="s">
        <v>123</v>
      </c>
      <c r="AN52" t="s">
        <v>54</v>
      </c>
      <c r="AO52">
        <v>1838</v>
      </c>
      <c r="AP52">
        <v>605</v>
      </c>
      <c r="AQ52">
        <v>0</v>
      </c>
      <c r="AR52">
        <v>1233</v>
      </c>
      <c r="AT52" t="s">
        <v>160</v>
      </c>
      <c r="AU52" t="s">
        <v>161</v>
      </c>
      <c r="AV52" t="s">
        <v>123</v>
      </c>
      <c r="AW52" t="s">
        <v>54</v>
      </c>
      <c r="AX52">
        <v>2180</v>
      </c>
      <c r="AY52">
        <v>95</v>
      </c>
      <c r="AZ52">
        <v>342</v>
      </c>
      <c r="BA52">
        <v>1743</v>
      </c>
    </row>
    <row r="53" spans="1:53" x14ac:dyDescent="0.2">
      <c r="A53" t="s">
        <v>158</v>
      </c>
      <c r="B53" t="s">
        <v>159</v>
      </c>
      <c r="C53" t="s">
        <v>123</v>
      </c>
      <c r="D53" t="s">
        <v>55</v>
      </c>
      <c r="E53">
        <v>122</v>
      </c>
      <c r="F53">
        <v>19</v>
      </c>
      <c r="G53">
        <v>103</v>
      </c>
      <c r="H53">
        <v>0</v>
      </c>
      <c r="J53" t="s">
        <v>158</v>
      </c>
      <c r="K53" t="s">
        <v>160</v>
      </c>
      <c r="L53" t="s">
        <v>123</v>
      </c>
      <c r="M53" t="s">
        <v>55</v>
      </c>
      <c r="N53">
        <v>122</v>
      </c>
      <c r="O53">
        <v>37</v>
      </c>
      <c r="P53">
        <v>85</v>
      </c>
      <c r="Q53">
        <v>0</v>
      </c>
      <c r="S53" t="s">
        <v>158</v>
      </c>
      <c r="T53" t="s">
        <v>161</v>
      </c>
      <c r="U53" t="s">
        <v>123</v>
      </c>
      <c r="V53" t="s">
        <v>55</v>
      </c>
      <c r="W53">
        <v>123</v>
      </c>
      <c r="X53">
        <v>93</v>
      </c>
      <c r="Y53">
        <v>29</v>
      </c>
      <c r="Z53">
        <v>1</v>
      </c>
      <c r="AB53" t="s">
        <v>159</v>
      </c>
      <c r="AC53" t="s">
        <v>160</v>
      </c>
      <c r="AD53" t="s">
        <v>123</v>
      </c>
      <c r="AE53" t="s">
        <v>55</v>
      </c>
      <c r="AF53">
        <v>56</v>
      </c>
      <c r="AG53">
        <v>0</v>
      </c>
      <c r="AH53">
        <v>19</v>
      </c>
      <c r="AI53">
        <v>37</v>
      </c>
      <c r="AK53" t="s">
        <v>159</v>
      </c>
      <c r="AL53" t="s">
        <v>161</v>
      </c>
      <c r="AM53" t="s">
        <v>123</v>
      </c>
      <c r="AN53" t="s">
        <v>55</v>
      </c>
      <c r="AO53">
        <v>94</v>
      </c>
      <c r="AP53">
        <v>19</v>
      </c>
      <c r="AQ53">
        <v>0</v>
      </c>
      <c r="AR53">
        <v>75</v>
      </c>
      <c r="AT53" t="s">
        <v>160</v>
      </c>
      <c r="AU53" t="s">
        <v>161</v>
      </c>
      <c r="AV53" t="s">
        <v>123</v>
      </c>
      <c r="AW53" t="s">
        <v>55</v>
      </c>
      <c r="AX53">
        <v>123</v>
      </c>
      <c r="AY53">
        <v>8</v>
      </c>
      <c r="AZ53">
        <v>29</v>
      </c>
      <c r="BA53">
        <v>86</v>
      </c>
    </row>
    <row r="54" spans="1:53" x14ac:dyDescent="0.2">
      <c r="A54" t="s">
        <v>158</v>
      </c>
      <c r="B54" t="s">
        <v>159</v>
      </c>
      <c r="C54" t="s">
        <v>123</v>
      </c>
      <c r="D54" t="s">
        <v>40</v>
      </c>
      <c r="E54">
        <v>1440</v>
      </c>
      <c r="F54">
        <v>353</v>
      </c>
      <c r="G54">
        <v>1087</v>
      </c>
      <c r="H54">
        <v>0</v>
      </c>
      <c r="J54" t="s">
        <v>158</v>
      </c>
      <c r="K54" t="s">
        <v>160</v>
      </c>
      <c r="L54" t="s">
        <v>123</v>
      </c>
      <c r="M54" t="s">
        <v>40</v>
      </c>
      <c r="N54">
        <v>1440</v>
      </c>
      <c r="O54">
        <v>409</v>
      </c>
      <c r="P54">
        <v>1031</v>
      </c>
      <c r="Q54">
        <v>0</v>
      </c>
      <c r="S54" t="s">
        <v>158</v>
      </c>
      <c r="T54" t="s">
        <v>161</v>
      </c>
      <c r="U54" t="s">
        <v>123</v>
      </c>
      <c r="V54" t="s">
        <v>40</v>
      </c>
      <c r="W54">
        <v>1467</v>
      </c>
      <c r="X54">
        <v>1076</v>
      </c>
      <c r="Y54">
        <v>364</v>
      </c>
      <c r="Z54">
        <v>27</v>
      </c>
      <c r="AB54" t="s">
        <v>159</v>
      </c>
      <c r="AC54" t="s">
        <v>160</v>
      </c>
      <c r="AD54" t="s">
        <v>123</v>
      </c>
      <c r="AE54" t="s">
        <v>40</v>
      </c>
      <c r="AF54">
        <v>747</v>
      </c>
      <c r="AG54">
        <v>15</v>
      </c>
      <c r="AH54">
        <v>338</v>
      </c>
      <c r="AI54">
        <v>394</v>
      </c>
      <c r="AK54" t="s">
        <v>159</v>
      </c>
      <c r="AL54" t="s">
        <v>161</v>
      </c>
      <c r="AM54" t="s">
        <v>123</v>
      </c>
      <c r="AN54" t="s">
        <v>40</v>
      </c>
      <c r="AO54">
        <v>1104</v>
      </c>
      <c r="AP54">
        <v>352</v>
      </c>
      <c r="AQ54">
        <v>1</v>
      </c>
      <c r="AR54">
        <v>751</v>
      </c>
      <c r="AT54" t="s">
        <v>160</v>
      </c>
      <c r="AU54" t="s">
        <v>161</v>
      </c>
      <c r="AV54" t="s">
        <v>123</v>
      </c>
      <c r="AW54" t="s">
        <v>40</v>
      </c>
      <c r="AX54">
        <v>1416</v>
      </c>
      <c r="AY54">
        <v>96</v>
      </c>
      <c r="AZ54">
        <v>313</v>
      </c>
      <c r="BA54">
        <v>1007</v>
      </c>
    </row>
    <row r="55" spans="1:53" x14ac:dyDescent="0.2">
      <c r="A55" t="s">
        <v>158</v>
      </c>
      <c r="B55" t="s">
        <v>159</v>
      </c>
      <c r="C55" t="s">
        <v>123</v>
      </c>
      <c r="D55" t="s">
        <v>57</v>
      </c>
      <c r="E55">
        <v>37</v>
      </c>
      <c r="F55">
        <v>8</v>
      </c>
      <c r="G55">
        <v>29</v>
      </c>
      <c r="H55">
        <v>0</v>
      </c>
      <c r="J55" t="s">
        <v>158</v>
      </c>
      <c r="K55" t="s">
        <v>160</v>
      </c>
      <c r="L55" t="s">
        <v>123</v>
      </c>
      <c r="M55" t="s">
        <v>57</v>
      </c>
      <c r="N55">
        <v>37</v>
      </c>
      <c r="O55">
        <v>22</v>
      </c>
      <c r="P55">
        <v>15</v>
      </c>
      <c r="Q55">
        <v>0</v>
      </c>
      <c r="S55" t="s">
        <v>158</v>
      </c>
      <c r="T55" t="s">
        <v>161</v>
      </c>
      <c r="U55" t="s">
        <v>123</v>
      </c>
      <c r="V55" t="s">
        <v>57</v>
      </c>
      <c r="W55">
        <v>41</v>
      </c>
      <c r="X55">
        <v>16</v>
      </c>
      <c r="Y55">
        <v>21</v>
      </c>
      <c r="Z55">
        <v>4</v>
      </c>
      <c r="AB55" t="s">
        <v>159</v>
      </c>
      <c r="AC55" t="s">
        <v>160</v>
      </c>
      <c r="AD55" t="s">
        <v>123</v>
      </c>
      <c r="AE55" t="s">
        <v>57</v>
      </c>
      <c r="AF55">
        <v>30</v>
      </c>
      <c r="AG55">
        <v>0</v>
      </c>
      <c r="AH55">
        <v>8</v>
      </c>
      <c r="AI55">
        <v>22</v>
      </c>
      <c r="AK55" t="s">
        <v>159</v>
      </c>
      <c r="AL55" t="s">
        <v>161</v>
      </c>
      <c r="AM55" t="s">
        <v>123</v>
      </c>
      <c r="AN55" t="s">
        <v>57</v>
      </c>
      <c r="AO55">
        <v>20</v>
      </c>
      <c r="AP55">
        <v>8</v>
      </c>
      <c r="AQ55">
        <v>0</v>
      </c>
      <c r="AR55">
        <v>12</v>
      </c>
      <c r="AT55" t="s">
        <v>160</v>
      </c>
      <c r="AU55" t="s">
        <v>161</v>
      </c>
      <c r="AV55" t="s">
        <v>123</v>
      </c>
      <c r="AW55" t="s">
        <v>57</v>
      </c>
      <c r="AX55">
        <v>38</v>
      </c>
      <c r="AY55">
        <v>4</v>
      </c>
      <c r="AZ55">
        <v>18</v>
      </c>
      <c r="BA55">
        <v>16</v>
      </c>
    </row>
    <row r="56" spans="1:53" x14ac:dyDescent="0.2">
      <c r="A56" t="s">
        <v>158</v>
      </c>
      <c r="B56" t="s">
        <v>159</v>
      </c>
      <c r="C56" t="s">
        <v>123</v>
      </c>
      <c r="D56" t="s">
        <v>42</v>
      </c>
      <c r="E56">
        <v>1455</v>
      </c>
      <c r="F56">
        <v>345</v>
      </c>
      <c r="G56">
        <v>1100</v>
      </c>
      <c r="H56">
        <v>10</v>
      </c>
      <c r="J56" t="s">
        <v>158</v>
      </c>
      <c r="K56" t="s">
        <v>160</v>
      </c>
      <c r="L56" t="s">
        <v>123</v>
      </c>
      <c r="M56" t="s">
        <v>42</v>
      </c>
      <c r="N56">
        <v>1445</v>
      </c>
      <c r="O56">
        <v>524</v>
      </c>
      <c r="P56">
        <v>921</v>
      </c>
      <c r="Q56">
        <v>0</v>
      </c>
      <c r="S56" t="s">
        <v>158</v>
      </c>
      <c r="T56" t="s">
        <v>161</v>
      </c>
      <c r="U56" t="s">
        <v>123</v>
      </c>
      <c r="V56" t="s">
        <v>42</v>
      </c>
      <c r="W56">
        <v>1487</v>
      </c>
      <c r="X56">
        <v>1030</v>
      </c>
      <c r="Y56">
        <v>415</v>
      </c>
      <c r="Z56">
        <v>42</v>
      </c>
      <c r="AB56" t="s">
        <v>159</v>
      </c>
      <c r="AC56" t="s">
        <v>160</v>
      </c>
      <c r="AD56" t="s">
        <v>123</v>
      </c>
      <c r="AE56" t="s">
        <v>42</v>
      </c>
      <c r="AF56">
        <v>852</v>
      </c>
      <c r="AG56">
        <v>27</v>
      </c>
      <c r="AH56">
        <v>328</v>
      </c>
      <c r="AI56">
        <v>497</v>
      </c>
      <c r="AK56" t="s">
        <v>159</v>
      </c>
      <c r="AL56" t="s">
        <v>161</v>
      </c>
      <c r="AM56" t="s">
        <v>123</v>
      </c>
      <c r="AN56" t="s">
        <v>42</v>
      </c>
      <c r="AO56">
        <v>1075</v>
      </c>
      <c r="AP56">
        <v>352</v>
      </c>
      <c r="AQ56">
        <v>3</v>
      </c>
      <c r="AR56">
        <v>720</v>
      </c>
      <c r="AT56" t="s">
        <v>160</v>
      </c>
      <c r="AU56" t="s">
        <v>161</v>
      </c>
      <c r="AV56" t="s">
        <v>123</v>
      </c>
      <c r="AW56" t="s">
        <v>42</v>
      </c>
      <c r="AX56">
        <v>1445</v>
      </c>
      <c r="AY56">
        <v>151</v>
      </c>
      <c r="AZ56">
        <v>373</v>
      </c>
      <c r="BA56">
        <v>921</v>
      </c>
    </row>
    <row r="57" spans="1:53" x14ac:dyDescent="0.2">
      <c r="A57" t="s">
        <v>158</v>
      </c>
      <c r="B57" t="s">
        <v>159</v>
      </c>
      <c r="C57" t="s">
        <v>123</v>
      </c>
      <c r="D57" t="s">
        <v>41</v>
      </c>
      <c r="E57">
        <v>1344</v>
      </c>
      <c r="F57">
        <v>330</v>
      </c>
      <c r="G57">
        <v>1007</v>
      </c>
      <c r="H57">
        <v>7</v>
      </c>
      <c r="J57" t="s">
        <v>158</v>
      </c>
      <c r="K57" t="s">
        <v>160</v>
      </c>
      <c r="L57" t="s">
        <v>123</v>
      </c>
      <c r="M57" t="s">
        <v>41</v>
      </c>
      <c r="N57">
        <v>1337</v>
      </c>
      <c r="O57">
        <v>406</v>
      </c>
      <c r="P57">
        <v>931</v>
      </c>
      <c r="Q57">
        <v>0</v>
      </c>
      <c r="S57" t="s">
        <v>158</v>
      </c>
      <c r="T57" t="s">
        <v>161</v>
      </c>
      <c r="U57" t="s">
        <v>123</v>
      </c>
      <c r="V57" t="s">
        <v>41</v>
      </c>
      <c r="W57">
        <v>1389</v>
      </c>
      <c r="X57">
        <v>1014</v>
      </c>
      <c r="Y57">
        <v>323</v>
      </c>
      <c r="Z57">
        <v>52</v>
      </c>
      <c r="AB57" t="s">
        <v>159</v>
      </c>
      <c r="AC57" t="s">
        <v>160</v>
      </c>
      <c r="AD57" t="s">
        <v>123</v>
      </c>
      <c r="AE57" t="s">
        <v>41</v>
      </c>
      <c r="AF57">
        <v>706</v>
      </c>
      <c r="AG57">
        <v>37</v>
      </c>
      <c r="AH57">
        <v>300</v>
      </c>
      <c r="AI57">
        <v>369</v>
      </c>
      <c r="AK57" t="s">
        <v>159</v>
      </c>
      <c r="AL57" t="s">
        <v>161</v>
      </c>
      <c r="AM57" t="s">
        <v>123</v>
      </c>
      <c r="AN57" t="s">
        <v>41</v>
      </c>
      <c r="AO57">
        <v>1067</v>
      </c>
      <c r="AP57">
        <v>336</v>
      </c>
      <c r="AQ57">
        <v>1</v>
      </c>
      <c r="AR57">
        <v>730</v>
      </c>
      <c r="AT57" t="s">
        <v>160</v>
      </c>
      <c r="AU57" t="s">
        <v>161</v>
      </c>
      <c r="AV57" t="s">
        <v>123</v>
      </c>
      <c r="AW57" t="s">
        <v>41</v>
      </c>
      <c r="AX57">
        <v>1348</v>
      </c>
      <c r="AY57">
        <v>124</v>
      </c>
      <c r="AZ57">
        <v>282</v>
      </c>
      <c r="BA57">
        <v>942</v>
      </c>
    </row>
    <row r="58" spans="1:53" x14ac:dyDescent="0.2">
      <c r="A58" t="s">
        <v>158</v>
      </c>
      <c r="B58" t="s">
        <v>159</v>
      </c>
      <c r="C58" t="s">
        <v>123</v>
      </c>
      <c r="D58" t="s">
        <v>56</v>
      </c>
      <c r="E58">
        <v>109</v>
      </c>
      <c r="F58">
        <v>23</v>
      </c>
      <c r="G58">
        <v>86</v>
      </c>
      <c r="H58">
        <v>0</v>
      </c>
      <c r="J58" t="s">
        <v>158</v>
      </c>
      <c r="K58" t="s">
        <v>160</v>
      </c>
      <c r="L58" t="s">
        <v>123</v>
      </c>
      <c r="M58" t="s">
        <v>56</v>
      </c>
      <c r="N58">
        <v>109</v>
      </c>
      <c r="O58">
        <v>25</v>
      </c>
      <c r="P58">
        <v>84</v>
      </c>
      <c r="Q58">
        <v>0</v>
      </c>
      <c r="S58" t="s">
        <v>158</v>
      </c>
      <c r="T58" t="s">
        <v>161</v>
      </c>
      <c r="U58" t="s">
        <v>123</v>
      </c>
      <c r="V58" t="s">
        <v>56</v>
      </c>
      <c r="W58">
        <v>111</v>
      </c>
      <c r="X58">
        <v>90</v>
      </c>
      <c r="Y58">
        <v>19</v>
      </c>
      <c r="Z58">
        <v>2</v>
      </c>
      <c r="AB58" t="s">
        <v>159</v>
      </c>
      <c r="AC58" t="s">
        <v>160</v>
      </c>
      <c r="AD58" t="s">
        <v>123</v>
      </c>
      <c r="AE58" t="s">
        <v>56</v>
      </c>
      <c r="AF58">
        <v>48</v>
      </c>
      <c r="AG58">
        <v>0</v>
      </c>
      <c r="AH58">
        <v>23</v>
      </c>
      <c r="AI58">
        <v>25</v>
      </c>
      <c r="AK58" t="s">
        <v>159</v>
      </c>
      <c r="AL58" t="s">
        <v>161</v>
      </c>
      <c r="AM58" t="s">
        <v>123</v>
      </c>
      <c r="AN58" t="s">
        <v>56</v>
      </c>
      <c r="AO58">
        <v>92</v>
      </c>
      <c r="AP58">
        <v>23</v>
      </c>
      <c r="AQ58">
        <v>0</v>
      </c>
      <c r="AR58">
        <v>69</v>
      </c>
      <c r="AT58" t="s">
        <v>160</v>
      </c>
      <c r="AU58" t="s">
        <v>161</v>
      </c>
      <c r="AV58" t="s">
        <v>123</v>
      </c>
      <c r="AW58" t="s">
        <v>56</v>
      </c>
      <c r="AX58">
        <v>111</v>
      </c>
      <c r="AY58">
        <v>6</v>
      </c>
      <c r="AZ58">
        <v>19</v>
      </c>
      <c r="BA58">
        <v>86</v>
      </c>
    </row>
    <row r="59" spans="1:53" x14ac:dyDescent="0.2">
      <c r="A59" t="s">
        <v>158</v>
      </c>
      <c r="B59" t="s">
        <v>159</v>
      </c>
      <c r="C59" t="s">
        <v>123</v>
      </c>
      <c r="D59" t="s">
        <v>66</v>
      </c>
      <c r="E59">
        <v>5206</v>
      </c>
      <c r="F59">
        <v>1364</v>
      </c>
      <c r="G59">
        <v>3832</v>
      </c>
      <c r="H59">
        <v>10</v>
      </c>
      <c r="J59" t="s">
        <v>158</v>
      </c>
      <c r="K59" t="s">
        <v>160</v>
      </c>
      <c r="L59" t="s">
        <v>123</v>
      </c>
      <c r="M59" t="s">
        <v>66</v>
      </c>
      <c r="N59">
        <v>5201</v>
      </c>
      <c r="O59">
        <v>1234</v>
      </c>
      <c r="P59">
        <v>3962</v>
      </c>
      <c r="Q59">
        <v>5</v>
      </c>
      <c r="S59" t="s">
        <v>158</v>
      </c>
      <c r="T59" t="s">
        <v>161</v>
      </c>
      <c r="U59" t="s">
        <v>123</v>
      </c>
      <c r="V59" t="s">
        <v>66</v>
      </c>
      <c r="W59">
        <v>5318</v>
      </c>
      <c r="X59">
        <v>4022</v>
      </c>
      <c r="Y59">
        <v>1174</v>
      </c>
      <c r="Z59">
        <v>122</v>
      </c>
      <c r="AB59" t="s">
        <v>159</v>
      </c>
      <c r="AC59" t="s">
        <v>160</v>
      </c>
      <c r="AD59" t="s">
        <v>123</v>
      </c>
      <c r="AE59" t="s">
        <v>66</v>
      </c>
      <c r="AF59">
        <v>2555</v>
      </c>
      <c r="AG59">
        <v>58</v>
      </c>
      <c r="AH59">
        <v>1316</v>
      </c>
      <c r="AI59">
        <v>1181</v>
      </c>
      <c r="AK59" t="s">
        <v>159</v>
      </c>
      <c r="AL59" t="s">
        <v>161</v>
      </c>
      <c r="AM59" t="s">
        <v>123</v>
      </c>
      <c r="AN59" t="s">
        <v>66</v>
      </c>
      <c r="AO59">
        <v>4164</v>
      </c>
      <c r="AP59">
        <v>1354</v>
      </c>
      <c r="AQ59">
        <v>20</v>
      </c>
      <c r="AR59">
        <v>2790</v>
      </c>
      <c r="AT59" t="s">
        <v>160</v>
      </c>
      <c r="AU59" t="s">
        <v>161</v>
      </c>
      <c r="AV59" t="s">
        <v>123</v>
      </c>
      <c r="AW59" t="s">
        <v>66</v>
      </c>
      <c r="AX59">
        <v>5114</v>
      </c>
      <c r="AY59">
        <v>269</v>
      </c>
      <c r="AZ59">
        <v>970</v>
      </c>
      <c r="BA59">
        <v>3875</v>
      </c>
    </row>
    <row r="60" spans="1:53" x14ac:dyDescent="0.2">
      <c r="A60" t="s">
        <v>158</v>
      </c>
      <c r="B60" t="s">
        <v>159</v>
      </c>
      <c r="C60" t="s">
        <v>123</v>
      </c>
      <c r="D60" t="s">
        <v>52</v>
      </c>
      <c r="E60">
        <v>8</v>
      </c>
      <c r="F60">
        <v>4</v>
      </c>
      <c r="G60">
        <v>4</v>
      </c>
      <c r="H60">
        <v>0</v>
      </c>
      <c r="J60" t="s">
        <v>158</v>
      </c>
      <c r="K60" t="s">
        <v>160</v>
      </c>
      <c r="L60" t="s">
        <v>123</v>
      </c>
      <c r="M60" t="s">
        <v>52</v>
      </c>
      <c r="N60">
        <v>8</v>
      </c>
      <c r="O60">
        <v>4</v>
      </c>
      <c r="P60">
        <v>4</v>
      </c>
      <c r="Q60">
        <v>0</v>
      </c>
      <c r="S60" t="s">
        <v>158</v>
      </c>
      <c r="T60" t="s">
        <v>161</v>
      </c>
      <c r="U60" t="s">
        <v>123</v>
      </c>
      <c r="V60" t="s">
        <v>52</v>
      </c>
      <c r="W60">
        <v>8</v>
      </c>
      <c r="X60">
        <v>7</v>
      </c>
      <c r="Y60">
        <v>1</v>
      </c>
      <c r="Z60">
        <v>0</v>
      </c>
      <c r="AB60" t="s">
        <v>159</v>
      </c>
      <c r="AC60" t="s">
        <v>160</v>
      </c>
      <c r="AD60" t="s">
        <v>123</v>
      </c>
      <c r="AE60" t="s">
        <v>52</v>
      </c>
      <c r="AF60">
        <v>5</v>
      </c>
      <c r="AG60">
        <v>3</v>
      </c>
      <c r="AH60">
        <v>1</v>
      </c>
      <c r="AI60">
        <v>1</v>
      </c>
      <c r="AK60" t="s">
        <v>159</v>
      </c>
      <c r="AL60" t="s">
        <v>161</v>
      </c>
      <c r="AM60" t="s">
        <v>123</v>
      </c>
      <c r="AN60" t="s">
        <v>52</v>
      </c>
      <c r="AO60">
        <v>7</v>
      </c>
      <c r="AP60">
        <v>4</v>
      </c>
      <c r="AQ60">
        <v>0</v>
      </c>
      <c r="AR60">
        <v>3</v>
      </c>
      <c r="AT60" t="s">
        <v>160</v>
      </c>
      <c r="AU60" t="s">
        <v>161</v>
      </c>
      <c r="AV60" t="s">
        <v>123</v>
      </c>
      <c r="AW60" t="s">
        <v>52</v>
      </c>
      <c r="AX60">
        <v>8</v>
      </c>
      <c r="AY60">
        <v>3</v>
      </c>
      <c r="AZ60">
        <v>1</v>
      </c>
      <c r="BA60">
        <v>4</v>
      </c>
    </row>
    <row r="61" spans="1:53" x14ac:dyDescent="0.2">
      <c r="A61" t="s">
        <v>158</v>
      </c>
      <c r="B61" t="s">
        <v>159</v>
      </c>
      <c r="C61" t="s">
        <v>123</v>
      </c>
      <c r="D61" t="s">
        <v>45</v>
      </c>
      <c r="E61">
        <v>1329</v>
      </c>
      <c r="F61">
        <v>274</v>
      </c>
      <c r="G61">
        <v>1049</v>
      </c>
      <c r="H61">
        <v>6</v>
      </c>
      <c r="J61" t="s">
        <v>158</v>
      </c>
      <c r="K61" t="s">
        <v>160</v>
      </c>
      <c r="L61" t="s">
        <v>123</v>
      </c>
      <c r="M61" t="s">
        <v>45</v>
      </c>
      <c r="N61">
        <v>1324</v>
      </c>
      <c r="O61">
        <v>465</v>
      </c>
      <c r="P61">
        <v>858</v>
      </c>
      <c r="Q61">
        <v>1</v>
      </c>
      <c r="S61" t="s">
        <v>158</v>
      </c>
      <c r="T61" t="s">
        <v>161</v>
      </c>
      <c r="U61" t="s">
        <v>123</v>
      </c>
      <c r="V61" t="s">
        <v>45</v>
      </c>
      <c r="W61">
        <v>1361</v>
      </c>
      <c r="X61">
        <v>917</v>
      </c>
      <c r="Y61">
        <v>406</v>
      </c>
      <c r="Z61">
        <v>38</v>
      </c>
      <c r="AB61" t="s">
        <v>159</v>
      </c>
      <c r="AC61" t="s">
        <v>160</v>
      </c>
      <c r="AD61" t="s">
        <v>123</v>
      </c>
      <c r="AE61" t="s">
        <v>45</v>
      </c>
      <c r="AF61">
        <v>730</v>
      </c>
      <c r="AG61">
        <v>16</v>
      </c>
      <c r="AH61">
        <v>264</v>
      </c>
      <c r="AI61">
        <v>450</v>
      </c>
      <c r="AK61" t="s">
        <v>159</v>
      </c>
      <c r="AL61" t="s">
        <v>161</v>
      </c>
      <c r="AM61" t="s">
        <v>123</v>
      </c>
      <c r="AN61" t="s">
        <v>45</v>
      </c>
      <c r="AO61">
        <v>957</v>
      </c>
      <c r="AP61">
        <v>278</v>
      </c>
      <c r="AQ61">
        <v>2</v>
      </c>
      <c r="AR61">
        <v>677</v>
      </c>
      <c r="AT61" t="s">
        <v>160</v>
      </c>
      <c r="AU61" t="s">
        <v>161</v>
      </c>
      <c r="AV61" t="s">
        <v>123</v>
      </c>
      <c r="AW61" t="s">
        <v>45</v>
      </c>
      <c r="AX61">
        <v>1316</v>
      </c>
      <c r="AY61">
        <v>105</v>
      </c>
      <c r="AZ61">
        <v>361</v>
      </c>
      <c r="BA61">
        <v>850</v>
      </c>
    </row>
    <row r="62" spans="1:53" x14ac:dyDescent="0.2">
      <c r="A62" t="s">
        <v>158</v>
      </c>
      <c r="B62" t="s">
        <v>159</v>
      </c>
      <c r="C62" t="s">
        <v>123</v>
      </c>
      <c r="D62" t="s">
        <v>46</v>
      </c>
      <c r="E62">
        <v>1878</v>
      </c>
      <c r="F62">
        <v>464</v>
      </c>
      <c r="G62">
        <v>1407</v>
      </c>
      <c r="H62">
        <v>7</v>
      </c>
      <c r="J62" t="s">
        <v>158</v>
      </c>
      <c r="K62" t="s">
        <v>160</v>
      </c>
      <c r="L62" t="s">
        <v>123</v>
      </c>
      <c r="M62" t="s">
        <v>46</v>
      </c>
      <c r="N62">
        <v>1872</v>
      </c>
      <c r="O62">
        <v>594</v>
      </c>
      <c r="P62">
        <v>1277</v>
      </c>
      <c r="Q62">
        <v>1</v>
      </c>
      <c r="S62" t="s">
        <v>158</v>
      </c>
      <c r="T62" t="s">
        <v>161</v>
      </c>
      <c r="U62" t="s">
        <v>123</v>
      </c>
      <c r="V62" t="s">
        <v>46</v>
      </c>
      <c r="W62">
        <v>1924</v>
      </c>
      <c r="X62">
        <v>1407</v>
      </c>
      <c r="Y62">
        <v>464</v>
      </c>
      <c r="Z62">
        <v>53</v>
      </c>
      <c r="AB62" t="s">
        <v>159</v>
      </c>
      <c r="AC62" t="s">
        <v>160</v>
      </c>
      <c r="AD62" t="s">
        <v>123</v>
      </c>
      <c r="AE62" t="s">
        <v>46</v>
      </c>
      <c r="AF62">
        <v>1020</v>
      </c>
      <c r="AG62">
        <v>46</v>
      </c>
      <c r="AH62">
        <v>425</v>
      </c>
      <c r="AI62">
        <v>549</v>
      </c>
      <c r="AK62" t="s">
        <v>159</v>
      </c>
      <c r="AL62" t="s">
        <v>161</v>
      </c>
      <c r="AM62" t="s">
        <v>123</v>
      </c>
      <c r="AN62" t="s">
        <v>46</v>
      </c>
      <c r="AO62">
        <v>1464</v>
      </c>
      <c r="AP62">
        <v>467</v>
      </c>
      <c r="AQ62">
        <v>4</v>
      </c>
      <c r="AR62">
        <v>993</v>
      </c>
      <c r="AT62" t="s">
        <v>160</v>
      </c>
      <c r="AU62" t="s">
        <v>161</v>
      </c>
      <c r="AV62" t="s">
        <v>123</v>
      </c>
      <c r="AW62" t="s">
        <v>46</v>
      </c>
      <c r="AX62">
        <v>1857</v>
      </c>
      <c r="AY62">
        <v>198</v>
      </c>
      <c r="AZ62">
        <v>397</v>
      </c>
      <c r="BA62">
        <v>1262</v>
      </c>
    </row>
    <row r="63" spans="1:53" x14ac:dyDescent="0.2">
      <c r="A63" t="s">
        <v>158</v>
      </c>
      <c r="B63" t="s">
        <v>159</v>
      </c>
      <c r="C63" t="s">
        <v>123</v>
      </c>
      <c r="D63" t="s">
        <v>53</v>
      </c>
      <c r="E63">
        <v>478</v>
      </c>
      <c r="F63">
        <v>123</v>
      </c>
      <c r="G63">
        <v>355</v>
      </c>
      <c r="H63">
        <v>0</v>
      </c>
      <c r="J63" t="s">
        <v>158</v>
      </c>
      <c r="K63" t="s">
        <v>160</v>
      </c>
      <c r="L63" t="s">
        <v>123</v>
      </c>
      <c r="M63" t="s">
        <v>53</v>
      </c>
      <c r="N63">
        <v>478</v>
      </c>
      <c r="O63">
        <v>299</v>
      </c>
      <c r="P63">
        <v>179</v>
      </c>
      <c r="Q63">
        <v>0</v>
      </c>
      <c r="S63" t="s">
        <v>158</v>
      </c>
      <c r="T63" t="s">
        <v>161</v>
      </c>
      <c r="U63" t="s">
        <v>123</v>
      </c>
      <c r="V63" t="s">
        <v>53</v>
      </c>
      <c r="W63">
        <v>483</v>
      </c>
      <c r="X63">
        <v>305</v>
      </c>
      <c r="Y63">
        <v>173</v>
      </c>
      <c r="Z63">
        <v>5</v>
      </c>
      <c r="AB63" t="s">
        <v>159</v>
      </c>
      <c r="AC63" t="s">
        <v>160</v>
      </c>
      <c r="AD63" t="s">
        <v>123</v>
      </c>
      <c r="AE63" t="s">
        <v>53</v>
      </c>
      <c r="AF63">
        <v>401</v>
      </c>
      <c r="AG63">
        <v>21</v>
      </c>
      <c r="AH63">
        <v>102</v>
      </c>
      <c r="AI63">
        <v>278</v>
      </c>
      <c r="AK63" t="s">
        <v>159</v>
      </c>
      <c r="AL63" t="s">
        <v>161</v>
      </c>
      <c r="AM63" t="s">
        <v>123</v>
      </c>
      <c r="AN63" t="s">
        <v>53</v>
      </c>
      <c r="AO63">
        <v>310</v>
      </c>
      <c r="AP63">
        <v>123</v>
      </c>
      <c r="AQ63">
        <v>0</v>
      </c>
      <c r="AR63">
        <v>187</v>
      </c>
      <c r="AT63" t="s">
        <v>160</v>
      </c>
      <c r="AU63" t="s">
        <v>161</v>
      </c>
      <c r="AV63" t="s">
        <v>123</v>
      </c>
      <c r="AW63" t="s">
        <v>53</v>
      </c>
      <c r="AX63">
        <v>472</v>
      </c>
      <c r="AY63">
        <v>137</v>
      </c>
      <c r="AZ63">
        <v>162</v>
      </c>
      <c r="BA63">
        <v>173</v>
      </c>
    </row>
    <row r="64" spans="1:53" x14ac:dyDescent="0.2">
      <c r="A64" t="s">
        <v>158</v>
      </c>
      <c r="B64" t="s">
        <v>159</v>
      </c>
      <c r="C64" t="s">
        <v>123</v>
      </c>
      <c r="D64" t="s">
        <v>65</v>
      </c>
      <c r="E64">
        <v>7698</v>
      </c>
      <c r="F64">
        <v>2146</v>
      </c>
      <c r="G64">
        <v>5530</v>
      </c>
      <c r="H64">
        <v>22</v>
      </c>
      <c r="J64" t="s">
        <v>158</v>
      </c>
      <c r="K64" t="s">
        <v>160</v>
      </c>
      <c r="L64" t="s">
        <v>123</v>
      </c>
      <c r="M64" t="s">
        <v>65</v>
      </c>
      <c r="N64">
        <v>7676</v>
      </c>
      <c r="O64">
        <v>1935</v>
      </c>
      <c r="P64">
        <v>5741</v>
      </c>
      <c r="Q64">
        <v>0</v>
      </c>
      <c r="S64" t="s">
        <v>158</v>
      </c>
      <c r="T64" t="s">
        <v>161</v>
      </c>
      <c r="U64" t="s">
        <v>123</v>
      </c>
      <c r="V64" t="s">
        <v>65</v>
      </c>
      <c r="W64">
        <v>7810</v>
      </c>
      <c r="X64">
        <v>5968</v>
      </c>
      <c r="Y64">
        <v>1708</v>
      </c>
      <c r="Z64">
        <v>134</v>
      </c>
      <c r="AB64" t="s">
        <v>159</v>
      </c>
      <c r="AC64" t="s">
        <v>160</v>
      </c>
      <c r="AD64" t="s">
        <v>123</v>
      </c>
      <c r="AE64" t="s">
        <v>65</v>
      </c>
      <c r="AF64">
        <v>4016</v>
      </c>
      <c r="AG64">
        <v>87</v>
      </c>
      <c r="AH64">
        <v>2081</v>
      </c>
      <c r="AI64">
        <v>1848</v>
      </c>
      <c r="AK64" t="s">
        <v>159</v>
      </c>
      <c r="AL64" t="s">
        <v>161</v>
      </c>
      <c r="AM64" t="s">
        <v>123</v>
      </c>
      <c r="AN64" t="s">
        <v>65</v>
      </c>
      <c r="AO64">
        <v>6118</v>
      </c>
      <c r="AP64">
        <v>2152</v>
      </c>
      <c r="AQ64">
        <v>16</v>
      </c>
      <c r="AR64">
        <v>3950</v>
      </c>
      <c r="AT64" t="s">
        <v>160</v>
      </c>
      <c r="AU64" t="s">
        <v>161</v>
      </c>
      <c r="AV64" t="s">
        <v>123</v>
      </c>
      <c r="AW64" t="s">
        <v>65</v>
      </c>
      <c r="AX64">
        <v>7523</v>
      </c>
      <c r="AY64">
        <v>514</v>
      </c>
      <c r="AZ64">
        <v>1421</v>
      </c>
      <c r="BA64">
        <v>5588</v>
      </c>
    </row>
    <row r="65" spans="1:53" x14ac:dyDescent="0.2">
      <c r="A65" t="s">
        <v>158</v>
      </c>
      <c r="B65" t="s">
        <v>159</v>
      </c>
      <c r="C65" t="s">
        <v>123</v>
      </c>
      <c r="D65" t="s">
        <v>44</v>
      </c>
      <c r="E65">
        <v>1840</v>
      </c>
      <c r="F65">
        <v>399</v>
      </c>
      <c r="G65">
        <v>1439</v>
      </c>
      <c r="H65">
        <v>2</v>
      </c>
      <c r="J65" t="s">
        <v>158</v>
      </c>
      <c r="K65" t="s">
        <v>160</v>
      </c>
      <c r="L65" t="s">
        <v>123</v>
      </c>
      <c r="M65" t="s">
        <v>44</v>
      </c>
      <c r="N65">
        <v>1838</v>
      </c>
      <c r="O65">
        <v>681</v>
      </c>
      <c r="P65">
        <v>1157</v>
      </c>
      <c r="Q65">
        <v>0</v>
      </c>
      <c r="S65" t="s">
        <v>158</v>
      </c>
      <c r="T65" t="s">
        <v>161</v>
      </c>
      <c r="U65" t="s">
        <v>123</v>
      </c>
      <c r="V65" t="s">
        <v>44</v>
      </c>
      <c r="W65">
        <v>1902</v>
      </c>
      <c r="X65">
        <v>1310</v>
      </c>
      <c r="Y65">
        <v>528</v>
      </c>
      <c r="Z65">
        <v>64</v>
      </c>
      <c r="AB65" t="s">
        <v>159</v>
      </c>
      <c r="AC65" t="s">
        <v>160</v>
      </c>
      <c r="AD65" t="s">
        <v>123</v>
      </c>
      <c r="AE65" t="s">
        <v>44</v>
      </c>
      <c r="AF65">
        <v>1070</v>
      </c>
      <c r="AG65">
        <v>12</v>
      </c>
      <c r="AH65">
        <v>389</v>
      </c>
      <c r="AI65">
        <v>669</v>
      </c>
      <c r="AK65" t="s">
        <v>159</v>
      </c>
      <c r="AL65" t="s">
        <v>161</v>
      </c>
      <c r="AM65" t="s">
        <v>123</v>
      </c>
      <c r="AN65" t="s">
        <v>44</v>
      </c>
      <c r="AO65">
        <v>1378</v>
      </c>
      <c r="AP65">
        <v>397</v>
      </c>
      <c r="AQ65">
        <v>4</v>
      </c>
      <c r="AR65">
        <v>977</v>
      </c>
      <c r="AT65" t="s">
        <v>160</v>
      </c>
      <c r="AU65" t="s">
        <v>161</v>
      </c>
      <c r="AV65" t="s">
        <v>123</v>
      </c>
      <c r="AW65" t="s">
        <v>44</v>
      </c>
      <c r="AX65">
        <v>1871</v>
      </c>
      <c r="AY65">
        <v>184</v>
      </c>
      <c r="AZ65">
        <v>497</v>
      </c>
      <c r="BA65">
        <v>1190</v>
      </c>
    </row>
    <row r="66" spans="1:53" x14ac:dyDescent="0.2">
      <c r="A66" t="s">
        <v>158</v>
      </c>
      <c r="B66" t="s">
        <v>159</v>
      </c>
      <c r="C66" t="s">
        <v>123</v>
      </c>
      <c r="D66" t="s">
        <v>51</v>
      </c>
      <c r="E66">
        <v>757</v>
      </c>
      <c r="F66">
        <v>188</v>
      </c>
      <c r="G66">
        <v>560</v>
      </c>
      <c r="H66">
        <v>9</v>
      </c>
      <c r="J66" t="s">
        <v>158</v>
      </c>
      <c r="K66" t="s">
        <v>160</v>
      </c>
      <c r="L66" t="s">
        <v>123</v>
      </c>
      <c r="M66" t="s">
        <v>51</v>
      </c>
      <c r="N66">
        <v>748</v>
      </c>
      <c r="O66">
        <v>522</v>
      </c>
      <c r="P66">
        <v>226</v>
      </c>
      <c r="Q66">
        <v>0</v>
      </c>
      <c r="S66" t="s">
        <v>158</v>
      </c>
      <c r="T66" t="s">
        <v>161</v>
      </c>
      <c r="U66" t="s">
        <v>123</v>
      </c>
      <c r="V66" t="s">
        <v>51</v>
      </c>
      <c r="W66">
        <v>788</v>
      </c>
      <c r="X66">
        <v>475</v>
      </c>
      <c r="Y66">
        <v>273</v>
      </c>
      <c r="Z66">
        <v>40</v>
      </c>
      <c r="AB66" t="s">
        <v>159</v>
      </c>
      <c r="AC66" t="s">
        <v>160</v>
      </c>
      <c r="AD66" t="s">
        <v>123</v>
      </c>
      <c r="AE66" t="s">
        <v>51</v>
      </c>
      <c r="AF66">
        <v>613</v>
      </c>
      <c r="AG66">
        <v>106</v>
      </c>
      <c r="AH66">
        <v>91</v>
      </c>
      <c r="AI66">
        <v>416</v>
      </c>
      <c r="AK66" t="s">
        <v>159</v>
      </c>
      <c r="AL66" t="s">
        <v>161</v>
      </c>
      <c r="AM66" t="s">
        <v>123</v>
      </c>
      <c r="AN66" t="s">
        <v>51</v>
      </c>
      <c r="AO66">
        <v>516</v>
      </c>
      <c r="AP66">
        <v>196</v>
      </c>
      <c r="AQ66">
        <v>1</v>
      </c>
      <c r="AR66">
        <v>319</v>
      </c>
      <c r="AT66" t="s">
        <v>160</v>
      </c>
      <c r="AU66" t="s">
        <v>161</v>
      </c>
      <c r="AV66" t="s">
        <v>123</v>
      </c>
      <c r="AW66" t="s">
        <v>51</v>
      </c>
      <c r="AX66">
        <v>764</v>
      </c>
      <c r="AY66">
        <v>273</v>
      </c>
      <c r="AZ66">
        <v>249</v>
      </c>
      <c r="BA66">
        <v>242</v>
      </c>
    </row>
    <row r="67" spans="1:53" x14ac:dyDescent="0.2">
      <c r="A67" t="s">
        <v>158</v>
      </c>
      <c r="B67" t="s">
        <v>159</v>
      </c>
      <c r="C67" t="s">
        <v>123</v>
      </c>
      <c r="D67" t="s">
        <v>37</v>
      </c>
      <c r="E67">
        <v>2190</v>
      </c>
      <c r="F67">
        <v>498</v>
      </c>
      <c r="G67">
        <v>1681</v>
      </c>
      <c r="H67">
        <v>11</v>
      </c>
      <c r="J67" t="s">
        <v>158</v>
      </c>
      <c r="K67" t="s">
        <v>160</v>
      </c>
      <c r="L67" t="s">
        <v>123</v>
      </c>
      <c r="M67" t="s">
        <v>37</v>
      </c>
      <c r="N67">
        <v>2182</v>
      </c>
      <c r="O67">
        <v>777</v>
      </c>
      <c r="P67">
        <v>1402</v>
      </c>
      <c r="Q67">
        <v>3</v>
      </c>
      <c r="S67" t="s">
        <v>158</v>
      </c>
      <c r="T67" t="s">
        <v>161</v>
      </c>
      <c r="U67" t="s">
        <v>123</v>
      </c>
      <c r="V67" t="s">
        <v>37</v>
      </c>
      <c r="W67">
        <v>2256</v>
      </c>
      <c r="X67">
        <v>1498</v>
      </c>
      <c r="Y67">
        <v>681</v>
      </c>
      <c r="Z67">
        <v>77</v>
      </c>
      <c r="AB67" t="s">
        <v>159</v>
      </c>
      <c r="AC67" t="s">
        <v>160</v>
      </c>
      <c r="AD67" t="s">
        <v>123</v>
      </c>
      <c r="AE67" t="s">
        <v>37</v>
      </c>
      <c r="AF67">
        <v>1257</v>
      </c>
      <c r="AG67">
        <v>32</v>
      </c>
      <c r="AH67">
        <v>477</v>
      </c>
      <c r="AI67">
        <v>748</v>
      </c>
      <c r="AK67" t="s">
        <v>159</v>
      </c>
      <c r="AL67" t="s">
        <v>161</v>
      </c>
      <c r="AM67" t="s">
        <v>123</v>
      </c>
      <c r="AN67" t="s">
        <v>37</v>
      </c>
      <c r="AO67">
        <v>1602</v>
      </c>
      <c r="AP67">
        <v>482</v>
      </c>
      <c r="AQ67">
        <v>27</v>
      </c>
      <c r="AR67">
        <v>1093</v>
      </c>
      <c r="AT67" t="s">
        <v>160</v>
      </c>
      <c r="AU67" t="s">
        <v>161</v>
      </c>
      <c r="AV67" t="s">
        <v>123</v>
      </c>
      <c r="AW67" t="s">
        <v>37</v>
      </c>
      <c r="AX67">
        <v>2191</v>
      </c>
      <c r="AY67">
        <v>164</v>
      </c>
      <c r="AZ67">
        <v>616</v>
      </c>
      <c r="BA67">
        <v>1411</v>
      </c>
    </row>
    <row r="68" spans="1:53" x14ac:dyDescent="0.2">
      <c r="A68" t="s">
        <v>158</v>
      </c>
      <c r="B68" t="s">
        <v>159</v>
      </c>
      <c r="C68" t="s">
        <v>123</v>
      </c>
      <c r="D68" t="s">
        <v>36</v>
      </c>
      <c r="E68">
        <v>2354</v>
      </c>
      <c r="F68">
        <v>573</v>
      </c>
      <c r="G68">
        <v>1766</v>
      </c>
      <c r="H68">
        <v>15</v>
      </c>
      <c r="J68" t="s">
        <v>158</v>
      </c>
      <c r="K68" t="s">
        <v>160</v>
      </c>
      <c r="L68" t="s">
        <v>123</v>
      </c>
      <c r="M68" t="s">
        <v>36</v>
      </c>
      <c r="N68">
        <v>2340</v>
      </c>
      <c r="O68">
        <v>878</v>
      </c>
      <c r="P68">
        <v>1461</v>
      </c>
      <c r="Q68">
        <v>1</v>
      </c>
      <c r="S68" t="s">
        <v>158</v>
      </c>
      <c r="T68" t="s">
        <v>161</v>
      </c>
      <c r="U68" t="s">
        <v>123</v>
      </c>
      <c r="V68" t="s">
        <v>36</v>
      </c>
      <c r="W68">
        <v>2461</v>
      </c>
      <c r="X68">
        <v>1590</v>
      </c>
      <c r="Y68">
        <v>749</v>
      </c>
      <c r="Z68">
        <v>122</v>
      </c>
      <c r="AB68" t="s">
        <v>159</v>
      </c>
      <c r="AC68" t="s">
        <v>160</v>
      </c>
      <c r="AD68" t="s">
        <v>123</v>
      </c>
      <c r="AE68" t="s">
        <v>36</v>
      </c>
      <c r="AF68">
        <v>1406</v>
      </c>
      <c r="AG68">
        <v>61</v>
      </c>
      <c r="AH68">
        <v>527</v>
      </c>
      <c r="AI68">
        <v>818</v>
      </c>
      <c r="AK68" t="s">
        <v>159</v>
      </c>
      <c r="AL68" t="s">
        <v>161</v>
      </c>
      <c r="AM68" t="s">
        <v>123</v>
      </c>
      <c r="AN68" t="s">
        <v>36</v>
      </c>
      <c r="AO68">
        <v>1743</v>
      </c>
      <c r="AP68">
        <v>557</v>
      </c>
      <c r="AQ68">
        <v>31</v>
      </c>
      <c r="AR68">
        <v>1155</v>
      </c>
      <c r="AT68" t="s">
        <v>160</v>
      </c>
      <c r="AU68" t="s">
        <v>161</v>
      </c>
      <c r="AV68" t="s">
        <v>123</v>
      </c>
      <c r="AW68" t="s">
        <v>36</v>
      </c>
      <c r="AX68">
        <v>2394</v>
      </c>
      <c r="AY68">
        <v>197</v>
      </c>
      <c r="AZ68">
        <v>682</v>
      </c>
      <c r="BA68">
        <v>1515</v>
      </c>
    </row>
    <row r="69" spans="1:53" x14ac:dyDescent="0.2">
      <c r="A69" t="s">
        <v>158</v>
      </c>
      <c r="B69" t="s">
        <v>159</v>
      </c>
      <c r="C69" t="s">
        <v>123</v>
      </c>
      <c r="D69" t="s">
        <v>50</v>
      </c>
      <c r="E69">
        <v>650</v>
      </c>
      <c r="F69">
        <v>142</v>
      </c>
      <c r="G69">
        <v>508</v>
      </c>
      <c r="H69">
        <v>0</v>
      </c>
      <c r="J69" t="s">
        <v>158</v>
      </c>
      <c r="K69" t="s">
        <v>160</v>
      </c>
      <c r="L69" t="s">
        <v>123</v>
      </c>
      <c r="M69" t="s">
        <v>50</v>
      </c>
      <c r="N69">
        <v>651</v>
      </c>
      <c r="O69">
        <v>189</v>
      </c>
      <c r="P69">
        <v>461</v>
      </c>
      <c r="Q69">
        <v>1</v>
      </c>
      <c r="S69" t="s">
        <v>158</v>
      </c>
      <c r="T69" t="s">
        <v>161</v>
      </c>
      <c r="U69" t="s">
        <v>123</v>
      </c>
      <c r="V69" t="s">
        <v>50</v>
      </c>
      <c r="W69">
        <v>682</v>
      </c>
      <c r="X69">
        <v>490</v>
      </c>
      <c r="Y69">
        <v>160</v>
      </c>
      <c r="Z69">
        <v>32</v>
      </c>
      <c r="AB69" t="s">
        <v>159</v>
      </c>
      <c r="AC69" t="s">
        <v>160</v>
      </c>
      <c r="AD69" t="s">
        <v>123</v>
      </c>
      <c r="AE69" t="s">
        <v>50</v>
      </c>
      <c r="AF69">
        <v>327</v>
      </c>
      <c r="AG69">
        <v>5</v>
      </c>
      <c r="AH69">
        <v>137</v>
      </c>
      <c r="AI69">
        <v>185</v>
      </c>
      <c r="AK69" t="s">
        <v>159</v>
      </c>
      <c r="AL69" t="s">
        <v>161</v>
      </c>
      <c r="AM69" t="s">
        <v>123</v>
      </c>
      <c r="AN69" t="s">
        <v>50</v>
      </c>
      <c r="AO69">
        <v>522</v>
      </c>
      <c r="AP69">
        <v>142</v>
      </c>
      <c r="AQ69">
        <v>0</v>
      </c>
      <c r="AR69">
        <v>380</v>
      </c>
      <c r="AT69" t="s">
        <v>160</v>
      </c>
      <c r="AU69" t="s">
        <v>161</v>
      </c>
      <c r="AV69" t="s">
        <v>123</v>
      </c>
      <c r="AW69" t="s">
        <v>50</v>
      </c>
      <c r="AX69">
        <v>673</v>
      </c>
      <c r="AY69">
        <v>39</v>
      </c>
      <c r="AZ69">
        <v>151</v>
      </c>
      <c r="BA69">
        <v>483</v>
      </c>
    </row>
    <row r="70" spans="1:53" x14ac:dyDescent="0.2">
      <c r="A70" t="s">
        <v>158</v>
      </c>
      <c r="B70" t="s">
        <v>159</v>
      </c>
      <c r="C70" t="s">
        <v>123</v>
      </c>
      <c r="D70" t="s">
        <v>43</v>
      </c>
      <c r="E70">
        <v>1450</v>
      </c>
      <c r="F70">
        <v>300</v>
      </c>
      <c r="G70">
        <v>1132</v>
      </c>
      <c r="H70">
        <v>18</v>
      </c>
      <c r="J70" t="s">
        <v>158</v>
      </c>
      <c r="K70" t="s">
        <v>160</v>
      </c>
      <c r="L70" t="s">
        <v>123</v>
      </c>
      <c r="M70" t="s">
        <v>43</v>
      </c>
      <c r="N70">
        <v>1433</v>
      </c>
      <c r="O70">
        <v>598</v>
      </c>
      <c r="P70">
        <v>834</v>
      </c>
      <c r="Q70">
        <v>1</v>
      </c>
      <c r="S70" t="s">
        <v>158</v>
      </c>
      <c r="T70" t="s">
        <v>161</v>
      </c>
      <c r="U70" t="s">
        <v>123</v>
      </c>
      <c r="V70" t="s">
        <v>43</v>
      </c>
      <c r="W70">
        <v>1496</v>
      </c>
      <c r="X70">
        <v>910</v>
      </c>
      <c r="Y70">
        <v>522</v>
      </c>
      <c r="Z70">
        <v>64</v>
      </c>
      <c r="AB70" t="s">
        <v>159</v>
      </c>
      <c r="AC70" t="s">
        <v>160</v>
      </c>
      <c r="AD70" t="s">
        <v>123</v>
      </c>
      <c r="AE70" t="s">
        <v>43</v>
      </c>
      <c r="AF70">
        <v>885</v>
      </c>
      <c r="AG70">
        <v>32</v>
      </c>
      <c r="AH70">
        <v>286</v>
      </c>
      <c r="AI70">
        <v>567</v>
      </c>
      <c r="AK70" t="s">
        <v>159</v>
      </c>
      <c r="AL70" t="s">
        <v>161</v>
      </c>
      <c r="AM70" t="s">
        <v>123</v>
      </c>
      <c r="AN70" t="s">
        <v>43</v>
      </c>
      <c r="AO70">
        <v>975</v>
      </c>
      <c r="AP70">
        <v>317</v>
      </c>
      <c r="AQ70">
        <v>1</v>
      </c>
      <c r="AR70">
        <v>657</v>
      </c>
      <c r="AT70" t="s">
        <v>160</v>
      </c>
      <c r="AU70" t="s">
        <v>161</v>
      </c>
      <c r="AV70" t="s">
        <v>123</v>
      </c>
      <c r="AW70" t="s">
        <v>43</v>
      </c>
      <c r="AX70">
        <v>1446</v>
      </c>
      <c r="AY70">
        <v>127</v>
      </c>
      <c r="AZ70">
        <v>472</v>
      </c>
      <c r="BA70">
        <v>847</v>
      </c>
    </row>
    <row r="71" spans="1:53" x14ac:dyDescent="0.2">
      <c r="A71" t="s">
        <v>158</v>
      </c>
      <c r="B71" t="s">
        <v>159</v>
      </c>
      <c r="C71" t="s">
        <v>123</v>
      </c>
      <c r="D71" t="s">
        <v>69</v>
      </c>
      <c r="E71">
        <v>31783</v>
      </c>
      <c r="F71">
        <v>9440</v>
      </c>
      <c r="G71">
        <v>22059</v>
      </c>
      <c r="H71">
        <v>284</v>
      </c>
      <c r="J71" t="s">
        <v>158</v>
      </c>
      <c r="K71" t="s">
        <v>160</v>
      </c>
      <c r="L71" t="s">
        <v>123</v>
      </c>
      <c r="M71" t="s">
        <v>69</v>
      </c>
      <c r="N71">
        <v>31537</v>
      </c>
      <c r="O71">
        <v>11929</v>
      </c>
      <c r="P71">
        <v>19570</v>
      </c>
      <c r="Q71">
        <v>38</v>
      </c>
      <c r="S71" t="s">
        <v>158</v>
      </c>
      <c r="T71" t="s">
        <v>161</v>
      </c>
      <c r="U71" t="s">
        <v>123</v>
      </c>
      <c r="V71" t="s">
        <v>69</v>
      </c>
      <c r="W71">
        <v>32302</v>
      </c>
      <c r="X71">
        <v>23290</v>
      </c>
      <c r="Y71">
        <v>8209</v>
      </c>
      <c r="Z71">
        <v>803</v>
      </c>
      <c r="AB71" t="s">
        <v>159</v>
      </c>
      <c r="AC71" t="s">
        <v>160</v>
      </c>
      <c r="AD71" t="s">
        <v>123</v>
      </c>
      <c r="AE71" t="s">
        <v>69</v>
      </c>
      <c r="AF71">
        <v>20226</v>
      </c>
      <c r="AG71">
        <v>1465</v>
      </c>
      <c r="AH71">
        <v>8259</v>
      </c>
      <c r="AI71">
        <v>10502</v>
      </c>
      <c r="AK71" t="s">
        <v>159</v>
      </c>
      <c r="AL71" t="s">
        <v>161</v>
      </c>
      <c r="AM71" t="s">
        <v>123</v>
      </c>
      <c r="AN71" t="s">
        <v>69</v>
      </c>
      <c r="AO71">
        <v>24128</v>
      </c>
      <c r="AP71">
        <v>9689</v>
      </c>
      <c r="AQ71">
        <v>35</v>
      </c>
      <c r="AR71">
        <v>14404</v>
      </c>
      <c r="AT71" t="s">
        <v>160</v>
      </c>
      <c r="AU71" t="s">
        <v>161</v>
      </c>
      <c r="AV71" t="s">
        <v>123</v>
      </c>
      <c r="AW71" t="s">
        <v>69</v>
      </c>
      <c r="AX71">
        <v>30972</v>
      </c>
      <c r="AY71">
        <v>5088</v>
      </c>
      <c r="AZ71">
        <v>6879</v>
      </c>
      <c r="BA71">
        <v>19005</v>
      </c>
    </row>
    <row r="72" spans="1:53" x14ac:dyDescent="0.2">
      <c r="A72" t="s">
        <v>158</v>
      </c>
      <c r="B72" t="s">
        <v>159</v>
      </c>
      <c r="C72" t="s">
        <v>124</v>
      </c>
      <c r="D72" t="s">
        <v>74</v>
      </c>
      <c r="E72">
        <v>23870</v>
      </c>
      <c r="F72">
        <v>4569</v>
      </c>
      <c r="G72">
        <v>19084</v>
      </c>
      <c r="H72">
        <v>217</v>
      </c>
      <c r="J72" t="s">
        <v>158</v>
      </c>
      <c r="K72" t="s">
        <v>160</v>
      </c>
      <c r="L72" t="s">
        <v>124</v>
      </c>
      <c r="M72" t="s">
        <v>74</v>
      </c>
      <c r="N72">
        <v>23675</v>
      </c>
      <c r="O72">
        <v>9749</v>
      </c>
      <c r="P72">
        <v>13904</v>
      </c>
      <c r="Q72">
        <v>22</v>
      </c>
      <c r="S72" t="s">
        <v>158</v>
      </c>
      <c r="T72" t="s">
        <v>161</v>
      </c>
      <c r="U72" t="s">
        <v>124</v>
      </c>
      <c r="V72" t="s">
        <v>74</v>
      </c>
      <c r="W72">
        <v>24713</v>
      </c>
      <c r="X72">
        <v>14444</v>
      </c>
      <c r="Y72">
        <v>9209</v>
      </c>
      <c r="Z72">
        <v>1060</v>
      </c>
      <c r="AB72" t="s">
        <v>159</v>
      </c>
      <c r="AC72" t="s">
        <v>160</v>
      </c>
      <c r="AD72" t="s">
        <v>124</v>
      </c>
      <c r="AE72" t="s">
        <v>74</v>
      </c>
      <c r="AF72">
        <v>14399</v>
      </c>
      <c r="AG72">
        <v>158</v>
      </c>
      <c r="AH72">
        <v>4628</v>
      </c>
      <c r="AI72">
        <v>9613</v>
      </c>
      <c r="AK72" t="s">
        <v>159</v>
      </c>
      <c r="AL72" t="s">
        <v>161</v>
      </c>
      <c r="AM72" t="s">
        <v>124</v>
      </c>
      <c r="AN72" t="s">
        <v>74</v>
      </c>
      <c r="AO72">
        <v>15518</v>
      </c>
      <c r="AP72">
        <v>4772</v>
      </c>
      <c r="AQ72">
        <v>14</v>
      </c>
      <c r="AR72">
        <v>10732</v>
      </c>
      <c r="AT72" t="s">
        <v>160</v>
      </c>
      <c r="AU72" t="s">
        <v>161</v>
      </c>
      <c r="AV72" t="s">
        <v>124</v>
      </c>
      <c r="AW72" t="s">
        <v>74</v>
      </c>
      <c r="AX72">
        <v>22565</v>
      </c>
      <c r="AY72">
        <v>2710</v>
      </c>
      <c r="AZ72">
        <v>7061</v>
      </c>
      <c r="BA72">
        <v>12794</v>
      </c>
    </row>
    <row r="73" spans="1:53" x14ac:dyDescent="0.2">
      <c r="A73" t="s">
        <v>158</v>
      </c>
      <c r="B73" t="s">
        <v>159</v>
      </c>
      <c r="C73" t="s">
        <v>124</v>
      </c>
      <c r="D73" t="s">
        <v>75</v>
      </c>
      <c r="E73">
        <v>20895</v>
      </c>
      <c r="F73">
        <v>4305</v>
      </c>
      <c r="G73">
        <v>16407</v>
      </c>
      <c r="H73">
        <v>183</v>
      </c>
      <c r="J73" t="s">
        <v>158</v>
      </c>
      <c r="K73" t="s">
        <v>160</v>
      </c>
      <c r="L73" t="s">
        <v>124</v>
      </c>
      <c r="M73" t="s">
        <v>75</v>
      </c>
      <c r="N73">
        <v>20727</v>
      </c>
      <c r="O73">
        <v>8204</v>
      </c>
      <c r="P73">
        <v>12508</v>
      </c>
      <c r="Q73">
        <v>15</v>
      </c>
      <c r="S73" t="s">
        <v>158</v>
      </c>
      <c r="T73" t="s">
        <v>161</v>
      </c>
      <c r="U73" t="s">
        <v>124</v>
      </c>
      <c r="V73" t="s">
        <v>75</v>
      </c>
      <c r="W73">
        <v>21574</v>
      </c>
      <c r="X73">
        <v>12798</v>
      </c>
      <c r="Y73">
        <v>7914</v>
      </c>
      <c r="Z73">
        <v>862</v>
      </c>
      <c r="AB73" t="s">
        <v>159</v>
      </c>
      <c r="AC73" t="s">
        <v>160</v>
      </c>
      <c r="AD73" t="s">
        <v>124</v>
      </c>
      <c r="AE73" t="s">
        <v>75</v>
      </c>
      <c r="AF73">
        <v>12562</v>
      </c>
      <c r="AG73">
        <v>145</v>
      </c>
      <c r="AH73">
        <v>4343</v>
      </c>
      <c r="AI73">
        <v>8074</v>
      </c>
      <c r="AK73" t="s">
        <v>159</v>
      </c>
      <c r="AL73" t="s">
        <v>161</v>
      </c>
      <c r="AM73" t="s">
        <v>124</v>
      </c>
      <c r="AN73" t="s">
        <v>75</v>
      </c>
      <c r="AO73">
        <v>13679</v>
      </c>
      <c r="AP73">
        <v>4469</v>
      </c>
      <c r="AQ73">
        <v>19</v>
      </c>
      <c r="AR73">
        <v>9191</v>
      </c>
      <c r="AT73" t="s">
        <v>160</v>
      </c>
      <c r="AU73" t="s">
        <v>161</v>
      </c>
      <c r="AV73" t="s">
        <v>124</v>
      </c>
      <c r="AW73" t="s">
        <v>75</v>
      </c>
      <c r="AX73">
        <v>19650</v>
      </c>
      <c r="AY73">
        <v>2229</v>
      </c>
      <c r="AZ73">
        <v>5990</v>
      </c>
      <c r="BA73">
        <v>11431</v>
      </c>
    </row>
    <row r="74" spans="1:53" x14ac:dyDescent="0.2">
      <c r="A74" t="s">
        <v>158</v>
      </c>
      <c r="B74" t="s">
        <v>159</v>
      </c>
      <c r="C74" t="s">
        <v>124</v>
      </c>
      <c r="D74" t="s">
        <v>77</v>
      </c>
      <c r="E74">
        <v>20367</v>
      </c>
      <c r="F74">
        <v>3957</v>
      </c>
      <c r="G74">
        <v>16227</v>
      </c>
      <c r="H74">
        <v>183</v>
      </c>
      <c r="J74" t="s">
        <v>158</v>
      </c>
      <c r="K74" t="s">
        <v>160</v>
      </c>
      <c r="L74" t="s">
        <v>124</v>
      </c>
      <c r="M74" t="s">
        <v>77</v>
      </c>
      <c r="N74">
        <v>20198</v>
      </c>
      <c r="O74">
        <v>8132</v>
      </c>
      <c r="P74">
        <v>12052</v>
      </c>
      <c r="Q74">
        <v>14</v>
      </c>
      <c r="S74" t="s">
        <v>158</v>
      </c>
      <c r="T74" t="s">
        <v>161</v>
      </c>
      <c r="U74" t="s">
        <v>124</v>
      </c>
      <c r="V74" t="s">
        <v>77</v>
      </c>
      <c r="W74">
        <v>21111</v>
      </c>
      <c r="X74">
        <v>12262</v>
      </c>
      <c r="Y74">
        <v>7922</v>
      </c>
      <c r="Z74">
        <v>927</v>
      </c>
      <c r="AB74" t="s">
        <v>159</v>
      </c>
      <c r="AC74" t="s">
        <v>160</v>
      </c>
      <c r="AD74" t="s">
        <v>124</v>
      </c>
      <c r="AE74" t="s">
        <v>77</v>
      </c>
      <c r="AF74">
        <v>12132</v>
      </c>
      <c r="AG74">
        <v>154</v>
      </c>
      <c r="AH74">
        <v>3986</v>
      </c>
      <c r="AI74">
        <v>7992</v>
      </c>
      <c r="AK74" t="s">
        <v>159</v>
      </c>
      <c r="AL74" t="s">
        <v>161</v>
      </c>
      <c r="AM74" t="s">
        <v>124</v>
      </c>
      <c r="AN74" t="s">
        <v>77</v>
      </c>
      <c r="AO74">
        <v>13209</v>
      </c>
      <c r="AP74">
        <v>4120</v>
      </c>
      <c r="AQ74">
        <v>20</v>
      </c>
      <c r="AR74">
        <v>9069</v>
      </c>
      <c r="AT74" t="s">
        <v>160</v>
      </c>
      <c r="AU74" t="s">
        <v>161</v>
      </c>
      <c r="AV74" t="s">
        <v>124</v>
      </c>
      <c r="AW74" t="s">
        <v>77</v>
      </c>
      <c r="AX74">
        <v>19151</v>
      </c>
      <c r="AY74">
        <v>2184</v>
      </c>
      <c r="AZ74">
        <v>5962</v>
      </c>
      <c r="BA74">
        <v>11005</v>
      </c>
    </row>
    <row r="75" spans="1:53" x14ac:dyDescent="0.2">
      <c r="A75" t="s">
        <v>158</v>
      </c>
      <c r="B75" t="s">
        <v>159</v>
      </c>
      <c r="C75" t="s">
        <v>124</v>
      </c>
      <c r="D75" t="s">
        <v>76</v>
      </c>
      <c r="E75">
        <v>19028</v>
      </c>
      <c r="F75">
        <v>3835</v>
      </c>
      <c r="G75">
        <v>15015</v>
      </c>
      <c r="H75">
        <v>178</v>
      </c>
      <c r="J75" t="s">
        <v>158</v>
      </c>
      <c r="K75" t="s">
        <v>160</v>
      </c>
      <c r="L75" t="s">
        <v>124</v>
      </c>
      <c r="M75" t="s">
        <v>76</v>
      </c>
      <c r="N75">
        <v>18863</v>
      </c>
      <c r="O75">
        <v>7618</v>
      </c>
      <c r="P75">
        <v>11232</v>
      </c>
      <c r="Q75">
        <v>13</v>
      </c>
      <c r="S75" t="s">
        <v>158</v>
      </c>
      <c r="T75" t="s">
        <v>161</v>
      </c>
      <c r="U75" t="s">
        <v>124</v>
      </c>
      <c r="V75" t="s">
        <v>76</v>
      </c>
      <c r="W75">
        <v>19698</v>
      </c>
      <c r="X75">
        <v>11602</v>
      </c>
      <c r="Y75">
        <v>7248</v>
      </c>
      <c r="Z75">
        <v>848</v>
      </c>
      <c r="AB75" t="s">
        <v>159</v>
      </c>
      <c r="AC75" t="s">
        <v>160</v>
      </c>
      <c r="AD75" t="s">
        <v>124</v>
      </c>
      <c r="AE75" t="s">
        <v>76</v>
      </c>
      <c r="AF75">
        <v>11509</v>
      </c>
      <c r="AG75">
        <v>135</v>
      </c>
      <c r="AH75">
        <v>3878</v>
      </c>
      <c r="AI75">
        <v>7496</v>
      </c>
      <c r="AK75" t="s">
        <v>159</v>
      </c>
      <c r="AL75" t="s">
        <v>161</v>
      </c>
      <c r="AM75" t="s">
        <v>124</v>
      </c>
      <c r="AN75" t="s">
        <v>76</v>
      </c>
      <c r="AO75">
        <v>12470</v>
      </c>
      <c r="AP75">
        <v>3993</v>
      </c>
      <c r="AQ75">
        <v>20</v>
      </c>
      <c r="AR75">
        <v>8457</v>
      </c>
      <c r="AT75" t="s">
        <v>160</v>
      </c>
      <c r="AU75" t="s">
        <v>161</v>
      </c>
      <c r="AV75" t="s">
        <v>124</v>
      </c>
      <c r="AW75" t="s">
        <v>76</v>
      </c>
      <c r="AX75">
        <v>18009</v>
      </c>
      <c r="AY75">
        <v>2072</v>
      </c>
      <c r="AZ75">
        <v>5559</v>
      </c>
      <c r="BA75">
        <v>10378</v>
      </c>
    </row>
    <row r="76" spans="1:53" x14ac:dyDescent="0.2">
      <c r="A76" t="s">
        <v>158</v>
      </c>
      <c r="B76" t="s">
        <v>159</v>
      </c>
      <c r="C76" t="s">
        <v>124</v>
      </c>
      <c r="D76" t="s">
        <v>72</v>
      </c>
      <c r="E76">
        <v>25459</v>
      </c>
      <c r="F76">
        <v>5227</v>
      </c>
      <c r="G76">
        <v>19989</v>
      </c>
      <c r="H76">
        <v>243</v>
      </c>
      <c r="J76" t="s">
        <v>158</v>
      </c>
      <c r="K76" t="s">
        <v>160</v>
      </c>
      <c r="L76" t="s">
        <v>124</v>
      </c>
      <c r="M76" t="s">
        <v>72</v>
      </c>
      <c r="N76">
        <v>25236</v>
      </c>
      <c r="O76">
        <v>10166</v>
      </c>
      <c r="P76">
        <v>15050</v>
      </c>
      <c r="Q76">
        <v>20</v>
      </c>
      <c r="S76" t="s">
        <v>158</v>
      </c>
      <c r="T76" t="s">
        <v>161</v>
      </c>
      <c r="U76" t="s">
        <v>124</v>
      </c>
      <c r="V76" t="s">
        <v>72</v>
      </c>
      <c r="W76">
        <v>26363</v>
      </c>
      <c r="X76">
        <v>15644</v>
      </c>
      <c r="Y76">
        <v>9572</v>
      </c>
      <c r="Z76">
        <v>1147</v>
      </c>
      <c r="AB76" t="s">
        <v>159</v>
      </c>
      <c r="AC76" t="s">
        <v>160</v>
      </c>
      <c r="AD76" t="s">
        <v>124</v>
      </c>
      <c r="AE76" t="s">
        <v>72</v>
      </c>
      <c r="AF76">
        <v>15462</v>
      </c>
      <c r="AG76">
        <v>194</v>
      </c>
      <c r="AH76">
        <v>5276</v>
      </c>
      <c r="AI76">
        <v>9992</v>
      </c>
      <c r="AK76" t="s">
        <v>159</v>
      </c>
      <c r="AL76" t="s">
        <v>161</v>
      </c>
      <c r="AM76" t="s">
        <v>124</v>
      </c>
      <c r="AN76" t="s">
        <v>72</v>
      </c>
      <c r="AO76">
        <v>16811</v>
      </c>
      <c r="AP76">
        <v>5450</v>
      </c>
      <c r="AQ76">
        <v>20</v>
      </c>
      <c r="AR76">
        <v>11341</v>
      </c>
      <c r="AT76" t="s">
        <v>160</v>
      </c>
      <c r="AU76" t="s">
        <v>161</v>
      </c>
      <c r="AV76" t="s">
        <v>124</v>
      </c>
      <c r="AW76" t="s">
        <v>72</v>
      </c>
      <c r="AX76">
        <v>24140</v>
      </c>
      <c r="AY76">
        <v>2837</v>
      </c>
      <c r="AZ76">
        <v>7349</v>
      </c>
      <c r="BA76">
        <v>13954</v>
      </c>
    </row>
    <row r="77" spans="1:53" x14ac:dyDescent="0.2">
      <c r="A77" t="s">
        <v>158</v>
      </c>
      <c r="B77" t="s">
        <v>159</v>
      </c>
      <c r="C77" t="s">
        <v>124</v>
      </c>
      <c r="D77" t="s">
        <v>73</v>
      </c>
      <c r="E77">
        <v>24732</v>
      </c>
      <c r="F77">
        <v>4950</v>
      </c>
      <c r="G77">
        <v>19522</v>
      </c>
      <c r="H77">
        <v>260</v>
      </c>
      <c r="J77" t="s">
        <v>158</v>
      </c>
      <c r="K77" t="s">
        <v>160</v>
      </c>
      <c r="L77" t="s">
        <v>124</v>
      </c>
      <c r="M77" t="s">
        <v>73</v>
      </c>
      <c r="N77">
        <v>24487</v>
      </c>
      <c r="O77">
        <v>9823</v>
      </c>
      <c r="P77">
        <v>14649</v>
      </c>
      <c r="Q77">
        <v>15</v>
      </c>
      <c r="S77" t="s">
        <v>158</v>
      </c>
      <c r="T77" t="s">
        <v>161</v>
      </c>
      <c r="U77" t="s">
        <v>124</v>
      </c>
      <c r="V77" t="s">
        <v>73</v>
      </c>
      <c r="W77">
        <v>25599</v>
      </c>
      <c r="X77">
        <v>15081</v>
      </c>
      <c r="Y77">
        <v>9391</v>
      </c>
      <c r="Z77">
        <v>1127</v>
      </c>
      <c r="AB77" t="s">
        <v>159</v>
      </c>
      <c r="AC77" t="s">
        <v>160</v>
      </c>
      <c r="AD77" t="s">
        <v>124</v>
      </c>
      <c r="AE77" t="s">
        <v>73</v>
      </c>
      <c r="AF77">
        <v>14860</v>
      </c>
      <c r="AG77">
        <v>188</v>
      </c>
      <c r="AH77">
        <v>5022</v>
      </c>
      <c r="AI77">
        <v>9650</v>
      </c>
      <c r="AK77" t="s">
        <v>159</v>
      </c>
      <c r="AL77" t="s">
        <v>161</v>
      </c>
      <c r="AM77" t="s">
        <v>124</v>
      </c>
      <c r="AN77" t="s">
        <v>73</v>
      </c>
      <c r="AO77">
        <v>16229</v>
      </c>
      <c r="AP77">
        <v>5189</v>
      </c>
      <c r="AQ77">
        <v>21</v>
      </c>
      <c r="AR77">
        <v>11019</v>
      </c>
      <c r="AT77" t="s">
        <v>160</v>
      </c>
      <c r="AU77" t="s">
        <v>161</v>
      </c>
      <c r="AV77" t="s">
        <v>124</v>
      </c>
      <c r="AW77" t="s">
        <v>73</v>
      </c>
      <c r="AX77">
        <v>23356</v>
      </c>
      <c r="AY77">
        <v>2690</v>
      </c>
      <c r="AZ77">
        <v>7148</v>
      </c>
      <c r="BA77">
        <v>13518</v>
      </c>
    </row>
    <row r="78" spans="1:53" x14ac:dyDescent="0.2">
      <c r="A78" t="s">
        <v>158</v>
      </c>
      <c r="B78" t="s">
        <v>159</v>
      </c>
      <c r="C78" t="s">
        <v>124</v>
      </c>
      <c r="D78" t="s">
        <v>71</v>
      </c>
      <c r="E78">
        <v>27449</v>
      </c>
      <c r="F78">
        <v>5942</v>
      </c>
      <c r="G78">
        <v>21212</v>
      </c>
      <c r="H78">
        <v>295</v>
      </c>
      <c r="J78" t="s">
        <v>158</v>
      </c>
      <c r="K78" t="s">
        <v>160</v>
      </c>
      <c r="L78" t="s">
        <v>124</v>
      </c>
      <c r="M78" t="s">
        <v>71</v>
      </c>
      <c r="N78">
        <v>27175</v>
      </c>
      <c r="O78">
        <v>10926</v>
      </c>
      <c r="P78">
        <v>16228</v>
      </c>
      <c r="Q78">
        <v>21</v>
      </c>
      <c r="S78" t="s">
        <v>158</v>
      </c>
      <c r="T78" t="s">
        <v>161</v>
      </c>
      <c r="U78" t="s">
        <v>124</v>
      </c>
      <c r="V78" t="s">
        <v>71</v>
      </c>
      <c r="W78">
        <v>28465</v>
      </c>
      <c r="X78">
        <v>16899</v>
      </c>
      <c r="Y78">
        <v>10255</v>
      </c>
      <c r="Z78">
        <v>1311</v>
      </c>
      <c r="AB78" t="s">
        <v>159</v>
      </c>
      <c r="AC78" t="s">
        <v>160</v>
      </c>
      <c r="AD78" t="s">
        <v>124</v>
      </c>
      <c r="AE78" t="s">
        <v>71</v>
      </c>
      <c r="AF78">
        <v>16999</v>
      </c>
      <c r="AG78">
        <v>185</v>
      </c>
      <c r="AH78">
        <v>6052</v>
      </c>
      <c r="AI78">
        <v>10762</v>
      </c>
      <c r="AK78" t="s">
        <v>159</v>
      </c>
      <c r="AL78" t="s">
        <v>161</v>
      </c>
      <c r="AM78" t="s">
        <v>124</v>
      </c>
      <c r="AN78" t="s">
        <v>71</v>
      </c>
      <c r="AO78">
        <v>18230</v>
      </c>
      <c r="AP78">
        <v>6217</v>
      </c>
      <c r="AQ78">
        <v>20</v>
      </c>
      <c r="AR78">
        <v>11993</v>
      </c>
      <c r="AT78" t="s">
        <v>160</v>
      </c>
      <c r="AU78" t="s">
        <v>161</v>
      </c>
      <c r="AV78" t="s">
        <v>124</v>
      </c>
      <c r="AW78" t="s">
        <v>71</v>
      </c>
      <c r="AX78">
        <v>26052</v>
      </c>
      <c r="AY78">
        <v>3105</v>
      </c>
      <c r="AZ78">
        <v>7842</v>
      </c>
      <c r="BA78">
        <v>15105</v>
      </c>
    </row>
    <row r="79" spans="1:53" x14ac:dyDescent="0.2">
      <c r="A79" t="s">
        <v>158</v>
      </c>
      <c r="B79" t="s">
        <v>159</v>
      </c>
      <c r="C79" t="s">
        <v>124</v>
      </c>
      <c r="D79" t="s">
        <v>70</v>
      </c>
      <c r="E79">
        <v>30665</v>
      </c>
      <c r="F79">
        <v>6489</v>
      </c>
      <c r="G79">
        <v>23859</v>
      </c>
      <c r="H79">
        <v>317</v>
      </c>
      <c r="J79" t="s">
        <v>158</v>
      </c>
      <c r="K79" t="s">
        <v>160</v>
      </c>
      <c r="L79" t="s">
        <v>124</v>
      </c>
      <c r="M79" t="s">
        <v>70</v>
      </c>
      <c r="N79">
        <v>30372</v>
      </c>
      <c r="O79">
        <v>12088</v>
      </c>
      <c r="P79">
        <v>18260</v>
      </c>
      <c r="Q79">
        <v>24</v>
      </c>
      <c r="S79" t="s">
        <v>158</v>
      </c>
      <c r="T79" t="s">
        <v>161</v>
      </c>
      <c r="U79" t="s">
        <v>124</v>
      </c>
      <c r="V79" t="s">
        <v>70</v>
      </c>
      <c r="W79">
        <v>31731</v>
      </c>
      <c r="X79">
        <v>18897</v>
      </c>
      <c r="Y79">
        <v>11451</v>
      </c>
      <c r="Z79">
        <v>1383</v>
      </c>
      <c r="AB79" t="s">
        <v>159</v>
      </c>
      <c r="AC79" t="s">
        <v>160</v>
      </c>
      <c r="AD79" t="s">
        <v>124</v>
      </c>
      <c r="AE79" t="s">
        <v>70</v>
      </c>
      <c r="AF79">
        <v>18737</v>
      </c>
      <c r="AG79">
        <v>181</v>
      </c>
      <c r="AH79">
        <v>6625</v>
      </c>
      <c r="AI79">
        <v>11931</v>
      </c>
      <c r="AK79" t="s">
        <v>159</v>
      </c>
      <c r="AL79" t="s">
        <v>161</v>
      </c>
      <c r="AM79" t="s">
        <v>124</v>
      </c>
      <c r="AN79" t="s">
        <v>70</v>
      </c>
      <c r="AO79">
        <v>20297</v>
      </c>
      <c r="AP79">
        <v>6789</v>
      </c>
      <c r="AQ79">
        <v>17</v>
      </c>
      <c r="AR79">
        <v>13491</v>
      </c>
      <c r="AT79" t="s">
        <v>160</v>
      </c>
      <c r="AU79" t="s">
        <v>161</v>
      </c>
      <c r="AV79" t="s">
        <v>124</v>
      </c>
      <c r="AW79" t="s">
        <v>70</v>
      </c>
      <c r="AX79">
        <v>29073</v>
      </c>
      <c r="AY79">
        <v>3319</v>
      </c>
      <c r="AZ79">
        <v>8793</v>
      </c>
      <c r="BA79">
        <v>16961</v>
      </c>
    </row>
    <row r="80" spans="1:53" x14ac:dyDescent="0.2">
      <c r="A80" t="s">
        <v>158</v>
      </c>
      <c r="B80" t="s">
        <v>159</v>
      </c>
      <c r="C80" t="s">
        <v>124</v>
      </c>
      <c r="D80" t="s">
        <v>90</v>
      </c>
      <c r="E80">
        <v>23524</v>
      </c>
      <c r="F80">
        <v>4975</v>
      </c>
      <c r="G80">
        <v>18280</v>
      </c>
      <c r="H80">
        <v>269</v>
      </c>
      <c r="J80" t="s">
        <v>158</v>
      </c>
      <c r="K80" t="s">
        <v>160</v>
      </c>
      <c r="L80" t="s">
        <v>124</v>
      </c>
      <c r="M80" t="s">
        <v>90</v>
      </c>
      <c r="N80">
        <v>23276</v>
      </c>
      <c r="O80">
        <v>9438</v>
      </c>
      <c r="P80">
        <v>13817</v>
      </c>
      <c r="Q80">
        <v>21</v>
      </c>
      <c r="S80" t="s">
        <v>158</v>
      </c>
      <c r="T80" t="s">
        <v>161</v>
      </c>
      <c r="U80" t="s">
        <v>124</v>
      </c>
      <c r="V80" t="s">
        <v>90</v>
      </c>
      <c r="W80">
        <v>24412</v>
      </c>
      <c r="X80">
        <v>14529</v>
      </c>
      <c r="Y80">
        <v>8726</v>
      </c>
      <c r="Z80">
        <v>1157</v>
      </c>
      <c r="AB80" t="s">
        <v>159</v>
      </c>
      <c r="AC80" t="s">
        <v>160</v>
      </c>
      <c r="AD80" t="s">
        <v>124</v>
      </c>
      <c r="AE80" t="s">
        <v>90</v>
      </c>
      <c r="AF80">
        <v>14523</v>
      </c>
      <c r="AG80">
        <v>180</v>
      </c>
      <c r="AH80">
        <v>5064</v>
      </c>
      <c r="AI80">
        <v>9279</v>
      </c>
      <c r="AK80" t="s">
        <v>159</v>
      </c>
      <c r="AL80" t="s">
        <v>161</v>
      </c>
      <c r="AM80" t="s">
        <v>124</v>
      </c>
      <c r="AN80" t="s">
        <v>90</v>
      </c>
      <c r="AO80">
        <v>15712</v>
      </c>
      <c r="AP80">
        <v>5218</v>
      </c>
      <c r="AQ80">
        <v>26</v>
      </c>
      <c r="AR80">
        <v>10468</v>
      </c>
      <c r="AT80" t="s">
        <v>160</v>
      </c>
      <c r="AU80" t="s">
        <v>161</v>
      </c>
      <c r="AV80" t="s">
        <v>124</v>
      </c>
      <c r="AW80" t="s">
        <v>90</v>
      </c>
      <c r="AX80">
        <v>22256</v>
      </c>
      <c r="AY80">
        <v>2889</v>
      </c>
      <c r="AZ80">
        <v>6570</v>
      </c>
      <c r="BA80">
        <v>12797</v>
      </c>
    </row>
    <row r="81" spans="1:53" x14ac:dyDescent="0.2">
      <c r="A81" t="s">
        <v>158</v>
      </c>
      <c r="B81" t="s">
        <v>159</v>
      </c>
      <c r="C81" t="s">
        <v>124</v>
      </c>
      <c r="D81" t="s">
        <v>87</v>
      </c>
      <c r="E81">
        <v>32106</v>
      </c>
      <c r="F81">
        <v>6756</v>
      </c>
      <c r="G81">
        <v>25049</v>
      </c>
      <c r="H81">
        <v>301</v>
      </c>
      <c r="J81" t="s">
        <v>158</v>
      </c>
      <c r="K81" t="s">
        <v>160</v>
      </c>
      <c r="L81" t="s">
        <v>124</v>
      </c>
      <c r="M81" t="s">
        <v>87</v>
      </c>
      <c r="N81">
        <v>31832</v>
      </c>
      <c r="O81">
        <v>12818</v>
      </c>
      <c r="P81">
        <v>18987</v>
      </c>
      <c r="Q81">
        <v>27</v>
      </c>
      <c r="S81" t="s">
        <v>158</v>
      </c>
      <c r="T81" t="s">
        <v>161</v>
      </c>
      <c r="U81" t="s">
        <v>124</v>
      </c>
      <c r="V81" t="s">
        <v>87</v>
      </c>
      <c r="W81">
        <v>33375</v>
      </c>
      <c r="X81">
        <v>19663</v>
      </c>
      <c r="Y81">
        <v>12142</v>
      </c>
      <c r="Z81">
        <v>1570</v>
      </c>
      <c r="AB81" t="s">
        <v>159</v>
      </c>
      <c r="AC81" t="s">
        <v>160</v>
      </c>
      <c r="AD81" t="s">
        <v>124</v>
      </c>
      <c r="AE81" t="s">
        <v>87</v>
      </c>
      <c r="AF81">
        <v>19678</v>
      </c>
      <c r="AG81">
        <v>224</v>
      </c>
      <c r="AH81">
        <v>6833</v>
      </c>
      <c r="AI81">
        <v>12621</v>
      </c>
      <c r="AK81" t="s">
        <v>159</v>
      </c>
      <c r="AL81" t="s">
        <v>161</v>
      </c>
      <c r="AM81" t="s">
        <v>124</v>
      </c>
      <c r="AN81" t="s">
        <v>87</v>
      </c>
      <c r="AO81">
        <v>21270</v>
      </c>
      <c r="AP81">
        <v>7020</v>
      </c>
      <c r="AQ81">
        <v>37</v>
      </c>
      <c r="AR81">
        <v>14213</v>
      </c>
      <c r="AT81" t="s">
        <v>160</v>
      </c>
      <c r="AU81" t="s">
        <v>161</v>
      </c>
      <c r="AV81" t="s">
        <v>124</v>
      </c>
      <c r="AW81" t="s">
        <v>87</v>
      </c>
      <c r="AX81">
        <v>30556</v>
      </c>
      <c r="AY81">
        <v>3522</v>
      </c>
      <c r="AZ81">
        <v>9323</v>
      </c>
      <c r="BA81">
        <v>17711</v>
      </c>
    </row>
    <row r="82" spans="1:53" x14ac:dyDescent="0.2">
      <c r="A82" t="s">
        <v>158</v>
      </c>
      <c r="B82" t="s">
        <v>159</v>
      </c>
      <c r="C82" t="s">
        <v>124</v>
      </c>
      <c r="D82" t="s">
        <v>86</v>
      </c>
      <c r="E82">
        <v>40143</v>
      </c>
      <c r="F82">
        <v>8126</v>
      </c>
      <c r="G82">
        <v>31651</v>
      </c>
      <c r="H82">
        <v>366</v>
      </c>
      <c r="J82" t="s">
        <v>158</v>
      </c>
      <c r="K82" t="s">
        <v>160</v>
      </c>
      <c r="L82" t="s">
        <v>124</v>
      </c>
      <c r="M82" t="s">
        <v>86</v>
      </c>
      <c r="N82">
        <v>39801</v>
      </c>
      <c r="O82">
        <v>15975</v>
      </c>
      <c r="P82">
        <v>23802</v>
      </c>
      <c r="Q82">
        <v>24</v>
      </c>
      <c r="S82" t="s">
        <v>158</v>
      </c>
      <c r="T82" t="s">
        <v>161</v>
      </c>
      <c r="U82" t="s">
        <v>124</v>
      </c>
      <c r="V82" t="s">
        <v>86</v>
      </c>
      <c r="W82">
        <v>41588</v>
      </c>
      <c r="X82">
        <v>24549</v>
      </c>
      <c r="Y82">
        <v>15228</v>
      </c>
      <c r="Z82">
        <v>1811</v>
      </c>
      <c r="AB82" t="s">
        <v>159</v>
      </c>
      <c r="AC82" t="s">
        <v>160</v>
      </c>
      <c r="AD82" t="s">
        <v>124</v>
      </c>
      <c r="AE82" t="s">
        <v>86</v>
      </c>
      <c r="AF82">
        <v>24200</v>
      </c>
      <c r="AG82">
        <v>291</v>
      </c>
      <c r="AH82">
        <v>8201</v>
      </c>
      <c r="AI82">
        <v>15708</v>
      </c>
      <c r="AK82" t="s">
        <v>159</v>
      </c>
      <c r="AL82" t="s">
        <v>161</v>
      </c>
      <c r="AM82" t="s">
        <v>124</v>
      </c>
      <c r="AN82" t="s">
        <v>86</v>
      </c>
      <c r="AO82">
        <v>26392</v>
      </c>
      <c r="AP82">
        <v>8460</v>
      </c>
      <c r="AQ82">
        <v>32</v>
      </c>
      <c r="AR82">
        <v>17900</v>
      </c>
      <c r="AT82" t="s">
        <v>160</v>
      </c>
      <c r="AU82" t="s">
        <v>161</v>
      </c>
      <c r="AV82" t="s">
        <v>124</v>
      </c>
      <c r="AW82" t="s">
        <v>86</v>
      </c>
      <c r="AX82">
        <v>38008</v>
      </c>
      <c r="AY82">
        <v>4351</v>
      </c>
      <c r="AZ82">
        <v>11648</v>
      </c>
      <c r="BA82">
        <v>22009</v>
      </c>
    </row>
    <row r="83" spans="1:53" x14ac:dyDescent="0.2">
      <c r="A83" t="s">
        <v>158</v>
      </c>
      <c r="B83" t="s">
        <v>159</v>
      </c>
      <c r="C83" t="s">
        <v>124</v>
      </c>
      <c r="D83" t="s">
        <v>88</v>
      </c>
      <c r="E83">
        <v>0</v>
      </c>
      <c r="F83">
        <v>0</v>
      </c>
      <c r="G83">
        <v>0</v>
      </c>
      <c r="H83">
        <v>0</v>
      </c>
      <c r="J83" t="s">
        <v>158</v>
      </c>
      <c r="K83" t="s">
        <v>160</v>
      </c>
      <c r="L83" t="s">
        <v>124</v>
      </c>
      <c r="M83" t="s">
        <v>88</v>
      </c>
      <c r="N83">
        <v>0</v>
      </c>
      <c r="O83">
        <v>0</v>
      </c>
      <c r="P83">
        <v>0</v>
      </c>
      <c r="Q83">
        <v>0</v>
      </c>
      <c r="S83" t="s">
        <v>158</v>
      </c>
      <c r="T83" t="s">
        <v>161</v>
      </c>
      <c r="U83" t="s">
        <v>124</v>
      </c>
      <c r="V83" t="s">
        <v>88</v>
      </c>
      <c r="W83">
        <v>0</v>
      </c>
      <c r="X83">
        <v>0</v>
      </c>
      <c r="Y83">
        <v>0</v>
      </c>
      <c r="Z83">
        <v>0</v>
      </c>
      <c r="AB83" t="s">
        <v>159</v>
      </c>
      <c r="AC83" t="s">
        <v>160</v>
      </c>
      <c r="AD83" t="s">
        <v>124</v>
      </c>
      <c r="AE83" t="s">
        <v>88</v>
      </c>
      <c r="AF83">
        <v>0</v>
      </c>
      <c r="AG83">
        <v>0</v>
      </c>
      <c r="AH83">
        <v>0</v>
      </c>
      <c r="AI83">
        <v>0</v>
      </c>
      <c r="AK83" t="s">
        <v>159</v>
      </c>
      <c r="AL83" t="s">
        <v>161</v>
      </c>
      <c r="AM83" t="s">
        <v>124</v>
      </c>
      <c r="AN83" t="s">
        <v>88</v>
      </c>
      <c r="AO83">
        <v>0</v>
      </c>
      <c r="AP83">
        <v>0</v>
      </c>
      <c r="AQ83">
        <v>0</v>
      </c>
      <c r="AR83">
        <v>0</v>
      </c>
      <c r="AT83" t="s">
        <v>160</v>
      </c>
      <c r="AU83" t="s">
        <v>161</v>
      </c>
      <c r="AV83" t="s">
        <v>124</v>
      </c>
      <c r="AW83" t="s">
        <v>88</v>
      </c>
      <c r="AX83">
        <v>0</v>
      </c>
      <c r="AY83">
        <v>0</v>
      </c>
      <c r="AZ83">
        <v>0</v>
      </c>
      <c r="BA83">
        <v>0</v>
      </c>
    </row>
    <row r="84" spans="1:53" x14ac:dyDescent="0.2">
      <c r="A84" t="s">
        <v>158</v>
      </c>
      <c r="B84" t="s">
        <v>159</v>
      </c>
      <c r="C84" t="s">
        <v>124</v>
      </c>
      <c r="D84" t="s">
        <v>81</v>
      </c>
      <c r="E84">
        <v>51339</v>
      </c>
      <c r="F84">
        <v>10665</v>
      </c>
      <c r="G84">
        <v>40161</v>
      </c>
      <c r="H84">
        <v>513</v>
      </c>
      <c r="J84" t="s">
        <v>158</v>
      </c>
      <c r="K84" t="s">
        <v>160</v>
      </c>
      <c r="L84" t="s">
        <v>124</v>
      </c>
      <c r="M84" t="s">
        <v>81</v>
      </c>
      <c r="N84">
        <v>50847</v>
      </c>
      <c r="O84">
        <v>20570</v>
      </c>
      <c r="P84">
        <v>30256</v>
      </c>
      <c r="Q84">
        <v>21</v>
      </c>
      <c r="S84" t="s">
        <v>158</v>
      </c>
      <c r="T84" t="s">
        <v>161</v>
      </c>
      <c r="U84" t="s">
        <v>124</v>
      </c>
      <c r="V84" t="s">
        <v>81</v>
      </c>
      <c r="W84">
        <v>53184</v>
      </c>
      <c r="X84">
        <v>31464</v>
      </c>
      <c r="Y84">
        <v>19362</v>
      </c>
      <c r="Z84">
        <v>2358</v>
      </c>
      <c r="AB84" t="s">
        <v>159</v>
      </c>
      <c r="AC84" t="s">
        <v>160</v>
      </c>
      <c r="AD84" t="s">
        <v>124</v>
      </c>
      <c r="AE84" t="s">
        <v>81</v>
      </c>
      <c r="AF84">
        <v>31407</v>
      </c>
      <c r="AG84">
        <v>362</v>
      </c>
      <c r="AH84">
        <v>10816</v>
      </c>
      <c r="AI84">
        <v>20229</v>
      </c>
      <c r="AK84" t="s">
        <v>159</v>
      </c>
      <c r="AL84" t="s">
        <v>161</v>
      </c>
      <c r="AM84" t="s">
        <v>124</v>
      </c>
      <c r="AN84" t="s">
        <v>81</v>
      </c>
      <c r="AO84">
        <v>33873</v>
      </c>
      <c r="AP84">
        <v>11127</v>
      </c>
      <c r="AQ84">
        <v>51</v>
      </c>
      <c r="AR84">
        <v>22695</v>
      </c>
      <c r="AT84" t="s">
        <v>160</v>
      </c>
      <c r="AU84" t="s">
        <v>161</v>
      </c>
      <c r="AV84" t="s">
        <v>124</v>
      </c>
      <c r="AW84" t="s">
        <v>81</v>
      </c>
      <c r="AX84">
        <v>48648</v>
      </c>
      <c r="AY84">
        <v>5765</v>
      </c>
      <c r="AZ84">
        <v>14826</v>
      </c>
      <c r="BA84">
        <v>28057</v>
      </c>
    </row>
    <row r="85" spans="1:53" x14ac:dyDescent="0.2">
      <c r="A85" t="s">
        <v>158</v>
      </c>
      <c r="B85" t="s">
        <v>159</v>
      </c>
      <c r="C85" t="s">
        <v>124</v>
      </c>
      <c r="D85" t="s">
        <v>80</v>
      </c>
      <c r="E85">
        <v>52546</v>
      </c>
      <c r="F85">
        <v>10424</v>
      </c>
      <c r="G85">
        <v>41610</v>
      </c>
      <c r="H85">
        <v>512</v>
      </c>
      <c r="J85" t="s">
        <v>158</v>
      </c>
      <c r="K85" t="s">
        <v>160</v>
      </c>
      <c r="L85" t="s">
        <v>124</v>
      </c>
      <c r="M85" t="s">
        <v>80</v>
      </c>
      <c r="N85">
        <v>52062</v>
      </c>
      <c r="O85">
        <v>21140</v>
      </c>
      <c r="P85">
        <v>30894</v>
      </c>
      <c r="Q85">
        <v>28</v>
      </c>
      <c r="S85" t="s">
        <v>158</v>
      </c>
      <c r="T85" t="s">
        <v>161</v>
      </c>
      <c r="U85" t="s">
        <v>124</v>
      </c>
      <c r="V85" t="s">
        <v>80</v>
      </c>
      <c r="W85">
        <v>54388</v>
      </c>
      <c r="X85">
        <v>31881</v>
      </c>
      <c r="Y85">
        <v>20153</v>
      </c>
      <c r="Z85">
        <v>2354</v>
      </c>
      <c r="AB85" t="s">
        <v>159</v>
      </c>
      <c r="AC85" t="s">
        <v>160</v>
      </c>
      <c r="AD85" t="s">
        <v>124</v>
      </c>
      <c r="AE85" t="s">
        <v>80</v>
      </c>
      <c r="AF85">
        <v>31771</v>
      </c>
      <c r="AG85">
        <v>333</v>
      </c>
      <c r="AH85">
        <v>10603</v>
      </c>
      <c r="AI85">
        <v>20835</v>
      </c>
      <c r="AK85" t="s">
        <v>159</v>
      </c>
      <c r="AL85" t="s">
        <v>161</v>
      </c>
      <c r="AM85" t="s">
        <v>124</v>
      </c>
      <c r="AN85" t="s">
        <v>80</v>
      </c>
      <c r="AO85">
        <v>34274</v>
      </c>
      <c r="AP85">
        <v>10897</v>
      </c>
      <c r="AQ85">
        <v>39</v>
      </c>
      <c r="AR85">
        <v>23338</v>
      </c>
      <c r="AT85" t="s">
        <v>160</v>
      </c>
      <c r="AU85" t="s">
        <v>161</v>
      </c>
      <c r="AV85" t="s">
        <v>124</v>
      </c>
      <c r="AW85" t="s">
        <v>80</v>
      </c>
      <c r="AX85">
        <v>49663</v>
      </c>
      <c r="AY85">
        <v>5740</v>
      </c>
      <c r="AZ85">
        <v>15428</v>
      </c>
      <c r="BA85">
        <v>28495</v>
      </c>
    </row>
    <row r="86" spans="1:53" x14ac:dyDescent="0.2">
      <c r="A86" t="s">
        <v>158</v>
      </c>
      <c r="B86" t="s">
        <v>159</v>
      </c>
      <c r="C86" t="s">
        <v>124</v>
      </c>
      <c r="D86" t="s">
        <v>79</v>
      </c>
      <c r="E86">
        <v>58042</v>
      </c>
      <c r="F86">
        <v>12264</v>
      </c>
      <c r="G86">
        <v>45203</v>
      </c>
      <c r="H86">
        <v>575</v>
      </c>
      <c r="J86" t="s">
        <v>158</v>
      </c>
      <c r="K86" t="s">
        <v>160</v>
      </c>
      <c r="L86" t="s">
        <v>124</v>
      </c>
      <c r="M86" t="s">
        <v>79</v>
      </c>
      <c r="N86">
        <v>57515</v>
      </c>
      <c r="O86">
        <v>23054</v>
      </c>
      <c r="P86">
        <v>34413</v>
      </c>
      <c r="Q86">
        <v>48</v>
      </c>
      <c r="S86" t="s">
        <v>158</v>
      </c>
      <c r="T86" t="s">
        <v>161</v>
      </c>
      <c r="U86" t="s">
        <v>124</v>
      </c>
      <c r="V86" t="s">
        <v>79</v>
      </c>
      <c r="W86">
        <v>60182</v>
      </c>
      <c r="X86">
        <v>35760</v>
      </c>
      <c r="Y86">
        <v>21707</v>
      </c>
      <c r="Z86">
        <v>2715</v>
      </c>
      <c r="AB86" t="s">
        <v>159</v>
      </c>
      <c r="AC86" t="s">
        <v>160</v>
      </c>
      <c r="AD86" t="s">
        <v>124</v>
      </c>
      <c r="AE86" t="s">
        <v>79</v>
      </c>
      <c r="AF86">
        <v>35553</v>
      </c>
      <c r="AG86">
        <v>388</v>
      </c>
      <c r="AH86">
        <v>12451</v>
      </c>
      <c r="AI86">
        <v>22714</v>
      </c>
      <c r="AK86" t="s">
        <v>159</v>
      </c>
      <c r="AL86" t="s">
        <v>161</v>
      </c>
      <c r="AM86" t="s">
        <v>124</v>
      </c>
      <c r="AN86" t="s">
        <v>79</v>
      </c>
      <c r="AO86">
        <v>38517</v>
      </c>
      <c r="AP86">
        <v>12797</v>
      </c>
      <c r="AQ86">
        <v>42</v>
      </c>
      <c r="AR86">
        <v>25678</v>
      </c>
      <c r="AT86" t="s">
        <v>160</v>
      </c>
      <c r="AU86" t="s">
        <v>161</v>
      </c>
      <c r="AV86" t="s">
        <v>124</v>
      </c>
      <c r="AW86" t="s">
        <v>79</v>
      </c>
      <c r="AX86">
        <v>55139</v>
      </c>
      <c r="AY86">
        <v>6438</v>
      </c>
      <c r="AZ86">
        <v>16664</v>
      </c>
      <c r="BA86">
        <v>32037</v>
      </c>
    </row>
    <row r="87" spans="1:53" x14ac:dyDescent="0.2">
      <c r="A87" t="s">
        <v>158</v>
      </c>
      <c r="B87" t="s">
        <v>159</v>
      </c>
      <c r="C87" t="s">
        <v>124</v>
      </c>
      <c r="D87" t="s">
        <v>83</v>
      </c>
      <c r="E87">
        <v>40810</v>
      </c>
      <c r="F87">
        <v>8625</v>
      </c>
      <c r="G87">
        <v>31790</v>
      </c>
      <c r="H87">
        <v>395</v>
      </c>
      <c r="J87" t="s">
        <v>158</v>
      </c>
      <c r="K87" t="s">
        <v>160</v>
      </c>
      <c r="L87" t="s">
        <v>124</v>
      </c>
      <c r="M87" t="s">
        <v>83</v>
      </c>
      <c r="N87">
        <v>40441</v>
      </c>
      <c r="O87">
        <v>16156</v>
      </c>
      <c r="P87">
        <v>24259</v>
      </c>
      <c r="Q87">
        <v>26</v>
      </c>
      <c r="S87" t="s">
        <v>158</v>
      </c>
      <c r="T87" t="s">
        <v>161</v>
      </c>
      <c r="U87" t="s">
        <v>124</v>
      </c>
      <c r="V87" t="s">
        <v>83</v>
      </c>
      <c r="W87">
        <v>42321</v>
      </c>
      <c r="X87">
        <v>25069</v>
      </c>
      <c r="Y87">
        <v>15346</v>
      </c>
      <c r="Z87">
        <v>1906</v>
      </c>
      <c r="AB87" t="s">
        <v>159</v>
      </c>
      <c r="AC87" t="s">
        <v>160</v>
      </c>
      <c r="AD87" t="s">
        <v>124</v>
      </c>
      <c r="AE87" t="s">
        <v>83</v>
      </c>
      <c r="AF87">
        <v>24905</v>
      </c>
      <c r="AG87">
        <v>297</v>
      </c>
      <c r="AH87">
        <v>8723</v>
      </c>
      <c r="AI87">
        <v>15885</v>
      </c>
      <c r="AK87" t="s">
        <v>159</v>
      </c>
      <c r="AL87" t="s">
        <v>161</v>
      </c>
      <c r="AM87" t="s">
        <v>124</v>
      </c>
      <c r="AN87" t="s">
        <v>83</v>
      </c>
      <c r="AO87">
        <v>27006</v>
      </c>
      <c r="AP87">
        <v>8989</v>
      </c>
      <c r="AQ87">
        <v>31</v>
      </c>
      <c r="AR87">
        <v>17986</v>
      </c>
      <c r="AT87" t="s">
        <v>160</v>
      </c>
      <c r="AU87" t="s">
        <v>161</v>
      </c>
      <c r="AV87" t="s">
        <v>124</v>
      </c>
      <c r="AW87" t="s">
        <v>83</v>
      </c>
      <c r="AX87">
        <v>38681</v>
      </c>
      <c r="AY87">
        <v>4476</v>
      </c>
      <c r="AZ87">
        <v>11706</v>
      </c>
      <c r="BA87">
        <v>22499</v>
      </c>
    </row>
    <row r="88" spans="1:53" x14ac:dyDescent="0.2">
      <c r="A88" t="s">
        <v>158</v>
      </c>
      <c r="B88" t="s">
        <v>159</v>
      </c>
      <c r="C88" t="s">
        <v>124</v>
      </c>
      <c r="D88" t="s">
        <v>82</v>
      </c>
      <c r="E88">
        <v>43730</v>
      </c>
      <c r="F88">
        <v>9606</v>
      </c>
      <c r="G88">
        <v>33674</v>
      </c>
      <c r="H88">
        <v>450</v>
      </c>
      <c r="J88" t="s">
        <v>158</v>
      </c>
      <c r="K88" t="s">
        <v>160</v>
      </c>
      <c r="L88" t="s">
        <v>124</v>
      </c>
      <c r="M88" t="s">
        <v>82</v>
      </c>
      <c r="N88">
        <v>43308</v>
      </c>
      <c r="O88">
        <v>17215</v>
      </c>
      <c r="P88">
        <v>26065</v>
      </c>
      <c r="Q88">
        <v>28</v>
      </c>
      <c r="S88" t="s">
        <v>158</v>
      </c>
      <c r="T88" t="s">
        <v>161</v>
      </c>
      <c r="U88" t="s">
        <v>124</v>
      </c>
      <c r="V88" t="s">
        <v>82</v>
      </c>
      <c r="W88">
        <v>45228</v>
      </c>
      <c r="X88">
        <v>27013</v>
      </c>
      <c r="Y88">
        <v>16267</v>
      </c>
      <c r="Z88">
        <v>1948</v>
      </c>
      <c r="AB88" t="s">
        <v>159</v>
      </c>
      <c r="AC88" t="s">
        <v>160</v>
      </c>
      <c r="AD88" t="s">
        <v>124</v>
      </c>
      <c r="AE88" t="s">
        <v>82</v>
      </c>
      <c r="AF88">
        <v>27013</v>
      </c>
      <c r="AG88">
        <v>286</v>
      </c>
      <c r="AH88">
        <v>9770</v>
      </c>
      <c r="AI88">
        <v>16957</v>
      </c>
      <c r="AK88" t="s">
        <v>159</v>
      </c>
      <c r="AL88" t="s">
        <v>161</v>
      </c>
      <c r="AM88" t="s">
        <v>124</v>
      </c>
      <c r="AN88" t="s">
        <v>82</v>
      </c>
      <c r="AO88">
        <v>28994</v>
      </c>
      <c r="AP88">
        <v>10023</v>
      </c>
      <c r="AQ88">
        <v>33</v>
      </c>
      <c r="AR88">
        <v>18938</v>
      </c>
      <c r="AT88" t="s">
        <v>160</v>
      </c>
      <c r="AU88" t="s">
        <v>161</v>
      </c>
      <c r="AV88" t="s">
        <v>124</v>
      </c>
      <c r="AW88" t="s">
        <v>82</v>
      </c>
      <c r="AX88">
        <v>41522</v>
      </c>
      <c r="AY88">
        <v>4682</v>
      </c>
      <c r="AZ88">
        <v>12561</v>
      </c>
      <c r="BA88">
        <v>24279</v>
      </c>
    </row>
    <row r="89" spans="1:53" x14ac:dyDescent="0.2">
      <c r="A89" t="s">
        <v>158</v>
      </c>
      <c r="B89" t="s">
        <v>159</v>
      </c>
      <c r="C89" t="s">
        <v>124</v>
      </c>
      <c r="D89" t="s">
        <v>84</v>
      </c>
      <c r="E89">
        <v>40850</v>
      </c>
      <c r="F89">
        <v>8742</v>
      </c>
      <c r="G89">
        <v>31714</v>
      </c>
      <c r="H89">
        <v>394</v>
      </c>
      <c r="J89" t="s">
        <v>158</v>
      </c>
      <c r="K89" t="s">
        <v>160</v>
      </c>
      <c r="L89" t="s">
        <v>124</v>
      </c>
      <c r="M89" t="s">
        <v>84</v>
      </c>
      <c r="N89">
        <v>40480</v>
      </c>
      <c r="O89">
        <v>16219</v>
      </c>
      <c r="P89">
        <v>24237</v>
      </c>
      <c r="Q89">
        <v>24</v>
      </c>
      <c r="S89" t="s">
        <v>158</v>
      </c>
      <c r="T89" t="s">
        <v>161</v>
      </c>
      <c r="U89" t="s">
        <v>124</v>
      </c>
      <c r="V89" t="s">
        <v>84</v>
      </c>
      <c r="W89">
        <v>42258</v>
      </c>
      <c r="X89">
        <v>25319</v>
      </c>
      <c r="Y89">
        <v>15137</v>
      </c>
      <c r="Z89">
        <v>1802</v>
      </c>
      <c r="AB89" t="s">
        <v>159</v>
      </c>
      <c r="AC89" t="s">
        <v>160</v>
      </c>
      <c r="AD89" t="s">
        <v>124</v>
      </c>
      <c r="AE89" t="s">
        <v>84</v>
      </c>
      <c r="AF89">
        <v>25083</v>
      </c>
      <c r="AG89">
        <v>296</v>
      </c>
      <c r="AH89">
        <v>8840</v>
      </c>
      <c r="AI89">
        <v>15947</v>
      </c>
      <c r="AK89" t="s">
        <v>159</v>
      </c>
      <c r="AL89" t="s">
        <v>161</v>
      </c>
      <c r="AM89" t="s">
        <v>124</v>
      </c>
      <c r="AN89" t="s">
        <v>84</v>
      </c>
      <c r="AO89">
        <v>27148</v>
      </c>
      <c r="AP89">
        <v>9109</v>
      </c>
      <c r="AQ89">
        <v>27</v>
      </c>
      <c r="AR89">
        <v>18012</v>
      </c>
      <c r="AT89" t="s">
        <v>160</v>
      </c>
      <c r="AU89" t="s">
        <v>161</v>
      </c>
      <c r="AV89" t="s">
        <v>124</v>
      </c>
      <c r="AW89" t="s">
        <v>84</v>
      </c>
      <c r="AX89">
        <v>38769</v>
      </c>
      <c r="AY89">
        <v>4595</v>
      </c>
      <c r="AZ89">
        <v>11648</v>
      </c>
      <c r="BA89">
        <v>22526</v>
      </c>
    </row>
    <row r="90" spans="1:53" x14ac:dyDescent="0.2">
      <c r="A90" t="s">
        <v>158</v>
      </c>
      <c r="B90" t="s">
        <v>159</v>
      </c>
      <c r="C90" t="s">
        <v>124</v>
      </c>
      <c r="D90" t="s">
        <v>89</v>
      </c>
      <c r="E90">
        <v>733</v>
      </c>
      <c r="F90">
        <v>88</v>
      </c>
      <c r="G90">
        <v>644</v>
      </c>
      <c r="H90">
        <v>1</v>
      </c>
      <c r="J90" t="s">
        <v>158</v>
      </c>
      <c r="K90" t="s">
        <v>160</v>
      </c>
      <c r="L90" t="s">
        <v>124</v>
      </c>
      <c r="M90" t="s">
        <v>89</v>
      </c>
      <c r="N90">
        <v>732</v>
      </c>
      <c r="O90">
        <v>322</v>
      </c>
      <c r="P90">
        <v>410</v>
      </c>
      <c r="Q90">
        <v>0</v>
      </c>
      <c r="S90" t="s">
        <v>158</v>
      </c>
      <c r="T90" t="s">
        <v>161</v>
      </c>
      <c r="U90" t="s">
        <v>124</v>
      </c>
      <c r="V90" t="s">
        <v>89</v>
      </c>
      <c r="W90">
        <v>742</v>
      </c>
      <c r="X90">
        <v>461</v>
      </c>
      <c r="Y90">
        <v>271</v>
      </c>
      <c r="Z90">
        <v>10</v>
      </c>
      <c r="AB90" t="s">
        <v>159</v>
      </c>
      <c r="AC90" t="s">
        <v>160</v>
      </c>
      <c r="AD90" t="s">
        <v>124</v>
      </c>
      <c r="AE90" t="s">
        <v>89</v>
      </c>
      <c r="AF90">
        <v>411</v>
      </c>
      <c r="AG90">
        <v>0</v>
      </c>
      <c r="AH90">
        <v>89</v>
      </c>
      <c r="AI90">
        <v>322</v>
      </c>
      <c r="AK90" t="s">
        <v>159</v>
      </c>
      <c r="AL90" t="s">
        <v>161</v>
      </c>
      <c r="AM90" t="s">
        <v>124</v>
      </c>
      <c r="AN90" t="s">
        <v>89</v>
      </c>
      <c r="AO90">
        <v>471</v>
      </c>
      <c r="AP90">
        <v>89</v>
      </c>
      <c r="AQ90">
        <v>0</v>
      </c>
      <c r="AR90">
        <v>382</v>
      </c>
      <c r="AT90" t="s">
        <v>160</v>
      </c>
      <c r="AU90" t="s">
        <v>161</v>
      </c>
      <c r="AV90" t="s">
        <v>124</v>
      </c>
      <c r="AW90" t="s">
        <v>89</v>
      </c>
      <c r="AX90">
        <v>702</v>
      </c>
      <c r="AY90">
        <v>91</v>
      </c>
      <c r="AZ90">
        <v>231</v>
      </c>
      <c r="BA90">
        <v>380</v>
      </c>
    </row>
    <row r="91" spans="1:53" x14ac:dyDescent="0.2">
      <c r="A91" t="s">
        <v>158</v>
      </c>
      <c r="B91" t="s">
        <v>159</v>
      </c>
      <c r="C91" t="s">
        <v>124</v>
      </c>
      <c r="D91" t="s">
        <v>85</v>
      </c>
      <c r="E91">
        <v>38104</v>
      </c>
      <c r="F91">
        <v>8511</v>
      </c>
      <c r="G91">
        <v>29204</v>
      </c>
      <c r="H91">
        <v>389</v>
      </c>
      <c r="J91" t="s">
        <v>158</v>
      </c>
      <c r="K91" t="s">
        <v>160</v>
      </c>
      <c r="L91" t="s">
        <v>124</v>
      </c>
      <c r="M91" t="s">
        <v>85</v>
      </c>
      <c r="N91">
        <v>37745</v>
      </c>
      <c r="O91">
        <v>14902</v>
      </c>
      <c r="P91">
        <v>22813</v>
      </c>
      <c r="Q91">
        <v>30</v>
      </c>
      <c r="S91" t="s">
        <v>158</v>
      </c>
      <c r="T91" t="s">
        <v>161</v>
      </c>
      <c r="U91" t="s">
        <v>124</v>
      </c>
      <c r="V91" t="s">
        <v>85</v>
      </c>
      <c r="W91">
        <v>39506</v>
      </c>
      <c r="X91">
        <v>23700</v>
      </c>
      <c r="Y91">
        <v>14015</v>
      </c>
      <c r="Z91">
        <v>1791</v>
      </c>
      <c r="AB91" t="s">
        <v>159</v>
      </c>
      <c r="AC91" t="s">
        <v>160</v>
      </c>
      <c r="AD91" t="s">
        <v>124</v>
      </c>
      <c r="AE91" t="s">
        <v>85</v>
      </c>
      <c r="AF91">
        <v>23587</v>
      </c>
      <c r="AG91">
        <v>245</v>
      </c>
      <c r="AH91">
        <v>8655</v>
      </c>
      <c r="AI91">
        <v>14687</v>
      </c>
      <c r="AK91" t="s">
        <v>159</v>
      </c>
      <c r="AL91" t="s">
        <v>161</v>
      </c>
      <c r="AM91" t="s">
        <v>124</v>
      </c>
      <c r="AN91" t="s">
        <v>85</v>
      </c>
      <c r="AO91">
        <v>25518</v>
      </c>
      <c r="AP91">
        <v>8873</v>
      </c>
      <c r="AQ91">
        <v>27</v>
      </c>
      <c r="AR91">
        <v>16618</v>
      </c>
      <c r="AT91" t="s">
        <v>160</v>
      </c>
      <c r="AU91" t="s">
        <v>161</v>
      </c>
      <c r="AV91" t="s">
        <v>124</v>
      </c>
      <c r="AW91" t="s">
        <v>85</v>
      </c>
      <c r="AX91">
        <v>36177</v>
      </c>
      <c r="AY91">
        <v>4246</v>
      </c>
      <c r="AZ91">
        <v>10686</v>
      </c>
      <c r="BA91">
        <v>21245</v>
      </c>
    </row>
    <row r="92" spans="1:53" x14ac:dyDescent="0.2">
      <c r="A92" t="s">
        <v>158</v>
      </c>
      <c r="B92" t="s">
        <v>159</v>
      </c>
      <c r="C92" t="s">
        <v>124</v>
      </c>
      <c r="D92" t="s">
        <v>78</v>
      </c>
      <c r="E92">
        <v>8806</v>
      </c>
      <c r="F92">
        <v>1300</v>
      </c>
      <c r="G92">
        <v>7459</v>
      </c>
      <c r="H92">
        <v>47</v>
      </c>
      <c r="J92" t="s">
        <v>158</v>
      </c>
      <c r="K92" t="s">
        <v>160</v>
      </c>
      <c r="L92" t="s">
        <v>124</v>
      </c>
      <c r="M92" t="s">
        <v>78</v>
      </c>
      <c r="N92">
        <v>8765</v>
      </c>
      <c r="O92">
        <v>4052</v>
      </c>
      <c r="P92">
        <v>4707</v>
      </c>
      <c r="Q92">
        <v>6</v>
      </c>
      <c r="S92" t="s">
        <v>158</v>
      </c>
      <c r="T92" t="s">
        <v>161</v>
      </c>
      <c r="U92" t="s">
        <v>124</v>
      </c>
      <c r="V92" t="s">
        <v>78</v>
      </c>
      <c r="W92">
        <v>9076</v>
      </c>
      <c r="X92">
        <v>5135</v>
      </c>
      <c r="Y92">
        <v>3624</v>
      </c>
      <c r="Z92">
        <v>317</v>
      </c>
      <c r="AB92" t="s">
        <v>159</v>
      </c>
      <c r="AC92" t="s">
        <v>160</v>
      </c>
      <c r="AD92" t="s">
        <v>124</v>
      </c>
      <c r="AE92" t="s">
        <v>78</v>
      </c>
      <c r="AF92">
        <v>5336</v>
      </c>
      <c r="AG92">
        <v>69</v>
      </c>
      <c r="AH92">
        <v>1278</v>
      </c>
      <c r="AI92">
        <v>3989</v>
      </c>
      <c r="AK92" t="s">
        <v>159</v>
      </c>
      <c r="AL92" t="s">
        <v>161</v>
      </c>
      <c r="AM92" t="s">
        <v>124</v>
      </c>
      <c r="AN92" t="s">
        <v>78</v>
      </c>
      <c r="AO92">
        <v>5460</v>
      </c>
      <c r="AP92">
        <v>1339</v>
      </c>
      <c r="AQ92">
        <v>8</v>
      </c>
      <c r="AR92">
        <v>4113</v>
      </c>
      <c r="AT92" t="s">
        <v>160</v>
      </c>
      <c r="AU92" t="s">
        <v>161</v>
      </c>
      <c r="AV92" t="s">
        <v>124</v>
      </c>
      <c r="AW92" t="s">
        <v>78</v>
      </c>
      <c r="AX92">
        <v>8328</v>
      </c>
      <c r="AY92">
        <v>1182</v>
      </c>
      <c r="AZ92">
        <v>2876</v>
      </c>
      <c r="BA92">
        <v>4270</v>
      </c>
    </row>
    <row r="93" spans="1:53" x14ac:dyDescent="0.2">
      <c r="A93" t="s">
        <v>158</v>
      </c>
      <c r="B93" t="s">
        <v>159</v>
      </c>
      <c r="C93" t="s">
        <v>125</v>
      </c>
      <c r="D93" t="s">
        <v>101</v>
      </c>
      <c r="E93">
        <v>99668</v>
      </c>
      <c r="F93">
        <v>26130</v>
      </c>
      <c r="G93">
        <v>70705</v>
      </c>
      <c r="H93">
        <v>2833</v>
      </c>
      <c r="J93" t="s">
        <v>158</v>
      </c>
      <c r="K93" t="s">
        <v>160</v>
      </c>
      <c r="L93" t="s">
        <v>125</v>
      </c>
      <c r="M93" t="s">
        <v>101</v>
      </c>
      <c r="N93">
        <v>97078</v>
      </c>
      <c r="O93">
        <v>55837</v>
      </c>
      <c r="P93">
        <v>40998</v>
      </c>
      <c r="Q93">
        <v>243</v>
      </c>
      <c r="S93" t="s">
        <v>158</v>
      </c>
      <c r="T93" t="s">
        <v>161</v>
      </c>
      <c r="U93" t="s">
        <v>125</v>
      </c>
      <c r="V93" t="s">
        <v>101</v>
      </c>
      <c r="W93">
        <v>108306</v>
      </c>
      <c r="X93">
        <v>55256</v>
      </c>
      <c r="Y93">
        <v>41579</v>
      </c>
      <c r="Z93">
        <v>11471</v>
      </c>
      <c r="AB93" t="s">
        <v>159</v>
      </c>
      <c r="AC93" t="s">
        <v>160</v>
      </c>
      <c r="AD93" t="s">
        <v>125</v>
      </c>
      <c r="AE93" t="s">
        <v>101</v>
      </c>
      <c r="AF93">
        <v>76402</v>
      </c>
      <c r="AG93">
        <v>8641</v>
      </c>
      <c r="AH93">
        <v>20322</v>
      </c>
      <c r="AI93">
        <v>47439</v>
      </c>
      <c r="AK93" t="s">
        <v>159</v>
      </c>
      <c r="AL93" t="s">
        <v>161</v>
      </c>
      <c r="AM93" t="s">
        <v>125</v>
      </c>
      <c r="AN93" t="s">
        <v>101</v>
      </c>
      <c r="AO93">
        <v>68383</v>
      </c>
      <c r="AP93">
        <v>27307</v>
      </c>
      <c r="AQ93">
        <v>1656</v>
      </c>
      <c r="AR93">
        <v>39420</v>
      </c>
      <c r="AT93" t="s">
        <v>160</v>
      </c>
      <c r="AU93" t="s">
        <v>161</v>
      </c>
      <c r="AV93" t="s">
        <v>125</v>
      </c>
      <c r="AW93" t="s">
        <v>101</v>
      </c>
      <c r="AX93">
        <v>99160</v>
      </c>
      <c r="AY93">
        <v>23647</v>
      </c>
      <c r="AZ93">
        <v>32433</v>
      </c>
      <c r="BA93">
        <v>43080</v>
      </c>
    </row>
    <row r="94" spans="1:53" x14ac:dyDescent="0.2">
      <c r="A94" t="s">
        <v>158</v>
      </c>
      <c r="B94" t="s">
        <v>159</v>
      </c>
      <c r="C94" t="s">
        <v>125</v>
      </c>
      <c r="D94" t="s">
        <v>100</v>
      </c>
      <c r="E94">
        <v>130224</v>
      </c>
      <c r="F94">
        <v>33277</v>
      </c>
      <c r="G94">
        <v>93345</v>
      </c>
      <c r="H94">
        <v>3602</v>
      </c>
      <c r="J94" t="s">
        <v>158</v>
      </c>
      <c r="K94" t="s">
        <v>160</v>
      </c>
      <c r="L94" t="s">
        <v>125</v>
      </c>
      <c r="M94" t="s">
        <v>100</v>
      </c>
      <c r="N94">
        <v>126940</v>
      </c>
      <c r="O94">
        <v>71346</v>
      </c>
      <c r="P94">
        <v>55276</v>
      </c>
      <c r="Q94">
        <v>318</v>
      </c>
      <c r="S94" t="s">
        <v>158</v>
      </c>
      <c r="T94" t="s">
        <v>161</v>
      </c>
      <c r="U94" t="s">
        <v>125</v>
      </c>
      <c r="V94" t="s">
        <v>100</v>
      </c>
      <c r="W94">
        <v>141323</v>
      </c>
      <c r="X94">
        <v>71448</v>
      </c>
      <c r="Y94">
        <v>55174</v>
      </c>
      <c r="Z94">
        <v>14701</v>
      </c>
      <c r="AB94" t="s">
        <v>159</v>
      </c>
      <c r="AC94" t="s">
        <v>160</v>
      </c>
      <c r="AD94" t="s">
        <v>125</v>
      </c>
      <c r="AE94" t="s">
        <v>100</v>
      </c>
      <c r="AF94">
        <v>98084</v>
      </c>
      <c r="AG94">
        <v>10459</v>
      </c>
      <c r="AH94">
        <v>26420</v>
      </c>
      <c r="AI94">
        <v>61205</v>
      </c>
      <c r="AK94" t="s">
        <v>159</v>
      </c>
      <c r="AL94" t="s">
        <v>161</v>
      </c>
      <c r="AM94" t="s">
        <v>125</v>
      </c>
      <c r="AN94" t="s">
        <v>100</v>
      </c>
      <c r="AO94">
        <v>88336</v>
      </c>
      <c r="AP94">
        <v>34692</v>
      </c>
      <c r="AQ94">
        <v>2187</v>
      </c>
      <c r="AR94">
        <v>51457</v>
      </c>
      <c r="AT94" t="s">
        <v>160</v>
      </c>
      <c r="AU94" t="s">
        <v>161</v>
      </c>
      <c r="AV94" t="s">
        <v>125</v>
      </c>
      <c r="AW94" t="s">
        <v>100</v>
      </c>
      <c r="AX94">
        <v>128943</v>
      </c>
      <c r="AY94">
        <v>28870</v>
      </c>
      <c r="AZ94">
        <v>42794</v>
      </c>
      <c r="BA94">
        <v>57279</v>
      </c>
    </row>
    <row r="95" spans="1:53" x14ac:dyDescent="0.2">
      <c r="A95" t="s">
        <v>158</v>
      </c>
      <c r="B95" t="s">
        <v>159</v>
      </c>
      <c r="C95" t="s">
        <v>125</v>
      </c>
      <c r="D95" t="s">
        <v>99</v>
      </c>
      <c r="E95">
        <v>162781</v>
      </c>
      <c r="F95">
        <v>41085</v>
      </c>
      <c r="G95">
        <v>117237</v>
      </c>
      <c r="H95">
        <v>4459</v>
      </c>
      <c r="J95" t="s">
        <v>158</v>
      </c>
      <c r="K95" t="s">
        <v>160</v>
      </c>
      <c r="L95" t="s">
        <v>125</v>
      </c>
      <c r="M95" t="s">
        <v>99</v>
      </c>
      <c r="N95">
        <v>158709</v>
      </c>
      <c r="O95">
        <v>89272</v>
      </c>
      <c r="P95">
        <v>69050</v>
      </c>
      <c r="Q95">
        <v>387</v>
      </c>
      <c r="S95" t="s">
        <v>158</v>
      </c>
      <c r="T95" t="s">
        <v>161</v>
      </c>
      <c r="U95" t="s">
        <v>125</v>
      </c>
      <c r="V95" t="s">
        <v>99</v>
      </c>
      <c r="W95">
        <v>175019</v>
      </c>
      <c r="X95">
        <v>90367</v>
      </c>
      <c r="Y95">
        <v>67955</v>
      </c>
      <c r="Z95">
        <v>16697</v>
      </c>
      <c r="AB95" t="s">
        <v>159</v>
      </c>
      <c r="AC95" t="s">
        <v>160</v>
      </c>
      <c r="AD95" t="s">
        <v>125</v>
      </c>
      <c r="AE95" t="s">
        <v>99</v>
      </c>
      <c r="AF95">
        <v>122947</v>
      </c>
      <c r="AG95">
        <v>12256</v>
      </c>
      <c r="AH95">
        <v>33288</v>
      </c>
      <c r="AI95">
        <v>77403</v>
      </c>
      <c r="AK95" t="s">
        <v>159</v>
      </c>
      <c r="AL95" t="s">
        <v>161</v>
      </c>
      <c r="AM95" t="s">
        <v>125</v>
      </c>
      <c r="AN95" t="s">
        <v>99</v>
      </c>
      <c r="AO95">
        <v>109177</v>
      </c>
      <c r="AP95">
        <v>43431</v>
      </c>
      <c r="AQ95">
        <v>2113</v>
      </c>
      <c r="AR95">
        <v>63633</v>
      </c>
      <c r="AT95" t="s">
        <v>160</v>
      </c>
      <c r="AU95" t="s">
        <v>161</v>
      </c>
      <c r="AV95" t="s">
        <v>125</v>
      </c>
      <c r="AW95" t="s">
        <v>99</v>
      </c>
      <c r="AX95">
        <v>159370</v>
      </c>
      <c r="AY95">
        <v>37353</v>
      </c>
      <c r="AZ95">
        <v>52306</v>
      </c>
      <c r="BA95">
        <v>69711</v>
      </c>
    </row>
    <row r="96" spans="1:53" x14ac:dyDescent="0.2">
      <c r="A96" t="s">
        <v>158</v>
      </c>
      <c r="B96" t="s">
        <v>159</v>
      </c>
      <c r="C96" t="s">
        <v>125</v>
      </c>
      <c r="D96" t="s">
        <v>103</v>
      </c>
      <c r="E96">
        <v>61167</v>
      </c>
      <c r="F96">
        <v>14144</v>
      </c>
      <c r="G96">
        <v>45590</v>
      </c>
      <c r="H96">
        <v>1433</v>
      </c>
      <c r="J96" t="s">
        <v>158</v>
      </c>
      <c r="K96" t="s">
        <v>160</v>
      </c>
      <c r="L96" t="s">
        <v>125</v>
      </c>
      <c r="M96" t="s">
        <v>103</v>
      </c>
      <c r="N96">
        <v>59865</v>
      </c>
      <c r="O96">
        <v>38644</v>
      </c>
      <c r="P96">
        <v>21090</v>
      </c>
      <c r="Q96">
        <v>131</v>
      </c>
      <c r="S96" t="s">
        <v>158</v>
      </c>
      <c r="T96" t="s">
        <v>161</v>
      </c>
      <c r="U96" t="s">
        <v>125</v>
      </c>
      <c r="V96" t="s">
        <v>103</v>
      </c>
      <c r="W96">
        <v>69715</v>
      </c>
      <c r="X96">
        <v>31392</v>
      </c>
      <c r="Y96">
        <v>28342</v>
      </c>
      <c r="Z96">
        <v>9981</v>
      </c>
      <c r="AB96" t="s">
        <v>159</v>
      </c>
      <c r="AC96" t="s">
        <v>160</v>
      </c>
      <c r="AD96" t="s">
        <v>125</v>
      </c>
      <c r="AE96" t="s">
        <v>103</v>
      </c>
      <c r="AF96">
        <v>48952</v>
      </c>
      <c r="AG96">
        <v>5400</v>
      </c>
      <c r="AH96">
        <v>10177</v>
      </c>
      <c r="AI96">
        <v>33375</v>
      </c>
      <c r="AK96" t="s">
        <v>159</v>
      </c>
      <c r="AL96" t="s">
        <v>161</v>
      </c>
      <c r="AM96" t="s">
        <v>125</v>
      </c>
      <c r="AN96" t="s">
        <v>103</v>
      </c>
      <c r="AO96">
        <v>42493</v>
      </c>
      <c r="AP96">
        <v>14457</v>
      </c>
      <c r="AQ96">
        <v>1120</v>
      </c>
      <c r="AR96">
        <v>26916</v>
      </c>
      <c r="AT96" t="s">
        <v>160</v>
      </c>
      <c r="AU96" t="s">
        <v>161</v>
      </c>
      <c r="AV96" t="s">
        <v>125</v>
      </c>
      <c r="AW96" t="s">
        <v>103</v>
      </c>
      <c r="AX96">
        <v>64888</v>
      </c>
      <c r="AY96">
        <v>15260</v>
      </c>
      <c r="AZ96">
        <v>23515</v>
      </c>
      <c r="BA96">
        <v>26113</v>
      </c>
    </row>
    <row r="97" spans="1:53" x14ac:dyDescent="0.2">
      <c r="A97" t="s">
        <v>158</v>
      </c>
      <c r="B97" t="s">
        <v>159</v>
      </c>
      <c r="C97" t="s">
        <v>125</v>
      </c>
      <c r="D97" t="s">
        <v>102</v>
      </c>
      <c r="E97">
        <v>68600</v>
      </c>
      <c r="F97">
        <v>18448</v>
      </c>
      <c r="G97">
        <v>48032</v>
      </c>
      <c r="H97">
        <v>2120</v>
      </c>
      <c r="J97" t="s">
        <v>158</v>
      </c>
      <c r="K97" t="s">
        <v>160</v>
      </c>
      <c r="L97" t="s">
        <v>125</v>
      </c>
      <c r="M97" t="s">
        <v>102</v>
      </c>
      <c r="N97">
        <v>66681</v>
      </c>
      <c r="O97">
        <v>39710</v>
      </c>
      <c r="P97">
        <v>26770</v>
      </c>
      <c r="Q97">
        <v>201</v>
      </c>
      <c r="S97" t="s">
        <v>158</v>
      </c>
      <c r="T97" t="s">
        <v>161</v>
      </c>
      <c r="U97" t="s">
        <v>125</v>
      </c>
      <c r="V97" t="s">
        <v>102</v>
      </c>
      <c r="W97">
        <v>75346</v>
      </c>
      <c r="X97">
        <v>37739</v>
      </c>
      <c r="Y97">
        <v>28741</v>
      </c>
      <c r="Z97">
        <v>8866</v>
      </c>
      <c r="AB97" t="s">
        <v>159</v>
      </c>
      <c r="AC97" t="s">
        <v>160</v>
      </c>
      <c r="AD97" t="s">
        <v>125</v>
      </c>
      <c r="AE97" t="s">
        <v>102</v>
      </c>
      <c r="AF97">
        <v>53449</v>
      </c>
      <c r="AG97">
        <v>7030</v>
      </c>
      <c r="AH97">
        <v>13538</v>
      </c>
      <c r="AI97">
        <v>32881</v>
      </c>
      <c r="AK97" t="s">
        <v>159</v>
      </c>
      <c r="AL97" t="s">
        <v>161</v>
      </c>
      <c r="AM97" t="s">
        <v>125</v>
      </c>
      <c r="AN97" t="s">
        <v>102</v>
      </c>
      <c r="AO97">
        <v>48017</v>
      </c>
      <c r="AP97">
        <v>19156</v>
      </c>
      <c r="AQ97">
        <v>1412</v>
      </c>
      <c r="AR97">
        <v>27449</v>
      </c>
      <c r="AT97" t="s">
        <v>160</v>
      </c>
      <c r="AU97" t="s">
        <v>161</v>
      </c>
      <c r="AV97" t="s">
        <v>125</v>
      </c>
      <c r="AW97" t="s">
        <v>102</v>
      </c>
      <c r="AX97">
        <v>69065</v>
      </c>
      <c r="AY97">
        <v>17451</v>
      </c>
      <c r="AZ97">
        <v>22460</v>
      </c>
      <c r="BA97">
        <v>29154</v>
      </c>
    </row>
    <row r="98" spans="1:53" x14ac:dyDescent="0.2">
      <c r="A98" t="s">
        <v>158</v>
      </c>
      <c r="B98" t="s">
        <v>159</v>
      </c>
      <c r="C98" t="s">
        <v>125</v>
      </c>
      <c r="D98" t="s">
        <v>108</v>
      </c>
      <c r="E98">
        <v>0</v>
      </c>
      <c r="F98">
        <v>0</v>
      </c>
      <c r="G98">
        <v>0</v>
      </c>
      <c r="H98">
        <v>0</v>
      </c>
      <c r="J98" t="s">
        <v>158</v>
      </c>
      <c r="K98" t="s">
        <v>160</v>
      </c>
      <c r="L98" t="s">
        <v>125</v>
      </c>
      <c r="M98" t="s">
        <v>108</v>
      </c>
      <c r="N98">
        <v>0</v>
      </c>
      <c r="O98">
        <v>0</v>
      </c>
      <c r="P98">
        <v>0</v>
      </c>
      <c r="Q98">
        <v>0</v>
      </c>
      <c r="S98" t="s">
        <v>158</v>
      </c>
      <c r="T98" t="s">
        <v>161</v>
      </c>
      <c r="U98" t="s">
        <v>125</v>
      </c>
      <c r="V98" t="s">
        <v>108</v>
      </c>
      <c r="W98">
        <v>1</v>
      </c>
      <c r="X98">
        <v>0</v>
      </c>
      <c r="Y98">
        <v>0</v>
      </c>
      <c r="Z98">
        <v>1</v>
      </c>
      <c r="AB98" t="s">
        <v>159</v>
      </c>
      <c r="AC98" t="s">
        <v>160</v>
      </c>
      <c r="AD98" t="s">
        <v>125</v>
      </c>
      <c r="AE98" t="s">
        <v>108</v>
      </c>
      <c r="AF98">
        <v>0</v>
      </c>
      <c r="AG98">
        <v>0</v>
      </c>
      <c r="AH98">
        <v>0</v>
      </c>
      <c r="AI98">
        <v>0</v>
      </c>
      <c r="AK98" t="s">
        <v>159</v>
      </c>
      <c r="AL98" t="s">
        <v>161</v>
      </c>
      <c r="AM98" t="s">
        <v>125</v>
      </c>
      <c r="AN98" t="s">
        <v>108</v>
      </c>
      <c r="AO98">
        <v>1</v>
      </c>
      <c r="AP98">
        <v>0</v>
      </c>
      <c r="AQ98">
        <v>0</v>
      </c>
      <c r="AR98">
        <v>1</v>
      </c>
      <c r="AT98" t="s">
        <v>160</v>
      </c>
      <c r="AU98" t="s">
        <v>161</v>
      </c>
      <c r="AV98" t="s">
        <v>125</v>
      </c>
      <c r="AW98" t="s">
        <v>108</v>
      </c>
      <c r="AX98">
        <v>1</v>
      </c>
      <c r="AY98">
        <v>0</v>
      </c>
      <c r="AZ98">
        <v>0</v>
      </c>
      <c r="BA98">
        <v>1</v>
      </c>
    </row>
    <row r="99" spans="1:53" x14ac:dyDescent="0.2">
      <c r="A99" t="s">
        <v>158</v>
      </c>
      <c r="B99" t="s">
        <v>159</v>
      </c>
      <c r="C99" t="s">
        <v>125</v>
      </c>
      <c r="D99" t="s">
        <v>109</v>
      </c>
      <c r="E99">
        <v>81702</v>
      </c>
      <c r="F99">
        <v>25281</v>
      </c>
      <c r="G99">
        <v>54607</v>
      </c>
      <c r="H99">
        <v>1814</v>
      </c>
      <c r="J99" t="s">
        <v>158</v>
      </c>
      <c r="K99" t="s">
        <v>160</v>
      </c>
      <c r="L99" t="s">
        <v>125</v>
      </c>
      <c r="M99" t="s">
        <v>109</v>
      </c>
      <c r="N99">
        <v>80644</v>
      </c>
      <c r="O99">
        <v>71073</v>
      </c>
      <c r="P99">
        <v>8815</v>
      </c>
      <c r="Q99">
        <v>756</v>
      </c>
      <c r="S99" t="s">
        <v>158</v>
      </c>
      <c r="T99" t="s">
        <v>161</v>
      </c>
      <c r="U99" t="s">
        <v>125</v>
      </c>
      <c r="V99" t="s">
        <v>109</v>
      </c>
      <c r="W99">
        <v>88770</v>
      </c>
      <c r="X99">
        <v>55441</v>
      </c>
      <c r="Y99">
        <v>24447</v>
      </c>
      <c r="Z99">
        <v>8882</v>
      </c>
      <c r="AB99" t="s">
        <v>159</v>
      </c>
      <c r="AC99" t="s">
        <v>160</v>
      </c>
      <c r="AD99" t="s">
        <v>125</v>
      </c>
      <c r="AE99" t="s">
        <v>109</v>
      </c>
      <c r="AF99">
        <v>75843</v>
      </c>
      <c r="AG99">
        <v>23081</v>
      </c>
      <c r="AH99">
        <v>4014</v>
      </c>
      <c r="AI99">
        <v>48748</v>
      </c>
      <c r="AK99" t="s">
        <v>159</v>
      </c>
      <c r="AL99" t="s">
        <v>161</v>
      </c>
      <c r="AM99" t="s">
        <v>125</v>
      </c>
      <c r="AN99" t="s">
        <v>109</v>
      </c>
      <c r="AO99">
        <v>64483</v>
      </c>
      <c r="AP99">
        <v>26935</v>
      </c>
      <c r="AQ99">
        <v>160</v>
      </c>
      <c r="AR99">
        <v>37388</v>
      </c>
      <c r="AT99" t="s">
        <v>160</v>
      </c>
      <c r="AU99" t="s">
        <v>161</v>
      </c>
      <c r="AV99" t="s">
        <v>125</v>
      </c>
      <c r="AW99" t="s">
        <v>109</v>
      </c>
      <c r="AX99">
        <v>85194</v>
      </c>
      <c r="AY99">
        <v>50958</v>
      </c>
      <c r="AZ99">
        <v>20871</v>
      </c>
      <c r="BA99">
        <v>13365</v>
      </c>
    </row>
    <row r="100" spans="1:53" x14ac:dyDescent="0.2">
      <c r="A100" t="s">
        <v>158</v>
      </c>
      <c r="B100" t="s">
        <v>159</v>
      </c>
      <c r="C100" t="s">
        <v>125</v>
      </c>
      <c r="D100" t="s">
        <v>104</v>
      </c>
      <c r="E100">
        <v>50193</v>
      </c>
      <c r="F100">
        <v>12349</v>
      </c>
      <c r="G100">
        <v>36427</v>
      </c>
      <c r="H100">
        <v>1417</v>
      </c>
      <c r="J100" t="s">
        <v>158</v>
      </c>
      <c r="K100" t="s">
        <v>160</v>
      </c>
      <c r="L100" t="s">
        <v>125</v>
      </c>
      <c r="M100" t="s">
        <v>104</v>
      </c>
      <c r="N100">
        <v>48880</v>
      </c>
      <c r="O100">
        <v>30081</v>
      </c>
      <c r="P100">
        <v>18695</v>
      </c>
      <c r="Q100">
        <v>104</v>
      </c>
      <c r="S100" t="s">
        <v>158</v>
      </c>
      <c r="T100" t="s">
        <v>161</v>
      </c>
      <c r="U100" t="s">
        <v>125</v>
      </c>
      <c r="V100" t="s">
        <v>104</v>
      </c>
      <c r="W100">
        <v>54981</v>
      </c>
      <c r="X100">
        <v>27424</v>
      </c>
      <c r="Y100">
        <v>21352</v>
      </c>
      <c r="Z100">
        <v>6205</v>
      </c>
      <c r="AB100" t="s">
        <v>159</v>
      </c>
      <c r="AC100" t="s">
        <v>160</v>
      </c>
      <c r="AD100" t="s">
        <v>125</v>
      </c>
      <c r="AE100" t="s">
        <v>104</v>
      </c>
      <c r="AF100">
        <v>39221</v>
      </c>
      <c r="AG100">
        <v>4730</v>
      </c>
      <c r="AH100">
        <v>9036</v>
      </c>
      <c r="AI100">
        <v>25455</v>
      </c>
      <c r="AK100" t="s">
        <v>159</v>
      </c>
      <c r="AL100" t="s">
        <v>161</v>
      </c>
      <c r="AM100" t="s">
        <v>125</v>
      </c>
      <c r="AN100" t="s">
        <v>104</v>
      </c>
      <c r="AO100">
        <v>34615</v>
      </c>
      <c r="AP100">
        <v>12780</v>
      </c>
      <c r="AQ100">
        <v>986</v>
      </c>
      <c r="AR100">
        <v>20849</v>
      </c>
      <c r="AT100" t="s">
        <v>160</v>
      </c>
      <c r="AU100" t="s">
        <v>161</v>
      </c>
      <c r="AV100" t="s">
        <v>125</v>
      </c>
      <c r="AW100" t="s">
        <v>104</v>
      </c>
      <c r="AX100">
        <v>50722</v>
      </c>
      <c r="AY100">
        <v>13092</v>
      </c>
      <c r="AZ100">
        <v>17093</v>
      </c>
      <c r="BA100">
        <v>20537</v>
      </c>
    </row>
    <row r="101" spans="1:53" x14ac:dyDescent="0.2">
      <c r="A101" t="s">
        <v>158</v>
      </c>
      <c r="B101" t="s">
        <v>159</v>
      </c>
      <c r="C101" t="s">
        <v>125</v>
      </c>
      <c r="D101" t="s">
        <v>105</v>
      </c>
      <c r="E101">
        <v>48897</v>
      </c>
      <c r="F101">
        <v>12552</v>
      </c>
      <c r="G101">
        <v>34979</v>
      </c>
      <c r="H101">
        <v>1366</v>
      </c>
      <c r="J101" t="s">
        <v>158</v>
      </c>
      <c r="K101" t="s">
        <v>160</v>
      </c>
      <c r="L101" t="s">
        <v>125</v>
      </c>
      <c r="M101" t="s">
        <v>105</v>
      </c>
      <c r="N101">
        <v>47640</v>
      </c>
      <c r="O101">
        <v>29489</v>
      </c>
      <c r="P101">
        <v>18042</v>
      </c>
      <c r="Q101">
        <v>109</v>
      </c>
      <c r="S101" t="s">
        <v>158</v>
      </c>
      <c r="T101" t="s">
        <v>161</v>
      </c>
      <c r="U101" t="s">
        <v>125</v>
      </c>
      <c r="V101" t="s">
        <v>105</v>
      </c>
      <c r="W101">
        <v>54122</v>
      </c>
      <c r="X101">
        <v>26843</v>
      </c>
      <c r="Y101">
        <v>20688</v>
      </c>
      <c r="Z101">
        <v>6591</v>
      </c>
      <c r="AB101" t="s">
        <v>159</v>
      </c>
      <c r="AC101" t="s">
        <v>160</v>
      </c>
      <c r="AD101" t="s">
        <v>125</v>
      </c>
      <c r="AE101" t="s">
        <v>105</v>
      </c>
      <c r="AF101">
        <v>38476</v>
      </c>
      <c r="AG101">
        <v>5040</v>
      </c>
      <c r="AH101">
        <v>8878</v>
      </c>
      <c r="AI101">
        <v>24558</v>
      </c>
      <c r="AK101" t="s">
        <v>159</v>
      </c>
      <c r="AL101" t="s">
        <v>161</v>
      </c>
      <c r="AM101" t="s">
        <v>125</v>
      </c>
      <c r="AN101" t="s">
        <v>105</v>
      </c>
      <c r="AO101">
        <v>34607</v>
      </c>
      <c r="AP101">
        <v>12745</v>
      </c>
      <c r="AQ101">
        <v>1173</v>
      </c>
      <c r="AR101">
        <v>20689</v>
      </c>
      <c r="AT101" t="s">
        <v>160</v>
      </c>
      <c r="AU101" t="s">
        <v>161</v>
      </c>
      <c r="AV101" t="s">
        <v>125</v>
      </c>
      <c r="AW101" t="s">
        <v>105</v>
      </c>
      <c r="AX101">
        <v>50035</v>
      </c>
      <c r="AY101">
        <v>12997</v>
      </c>
      <c r="AZ101">
        <v>16601</v>
      </c>
      <c r="BA101">
        <v>20437</v>
      </c>
    </row>
    <row r="102" spans="1:53" x14ac:dyDescent="0.2">
      <c r="A102" t="s">
        <v>158</v>
      </c>
      <c r="B102" t="s">
        <v>159</v>
      </c>
      <c r="C102" t="s">
        <v>125</v>
      </c>
      <c r="D102" t="s">
        <v>98</v>
      </c>
      <c r="E102">
        <v>9065</v>
      </c>
      <c r="F102">
        <v>1852</v>
      </c>
      <c r="G102">
        <v>7039</v>
      </c>
      <c r="H102">
        <v>174</v>
      </c>
      <c r="J102" t="s">
        <v>158</v>
      </c>
      <c r="K102" t="s">
        <v>160</v>
      </c>
      <c r="L102" t="s">
        <v>125</v>
      </c>
      <c r="M102" t="s">
        <v>98</v>
      </c>
      <c r="N102">
        <v>8914</v>
      </c>
      <c r="O102">
        <v>4972</v>
      </c>
      <c r="P102">
        <v>3919</v>
      </c>
      <c r="Q102">
        <v>23</v>
      </c>
      <c r="S102" t="s">
        <v>158</v>
      </c>
      <c r="T102" t="s">
        <v>161</v>
      </c>
      <c r="U102" t="s">
        <v>125</v>
      </c>
      <c r="V102" t="s">
        <v>98</v>
      </c>
      <c r="W102">
        <v>9756</v>
      </c>
      <c r="X102">
        <v>5028</v>
      </c>
      <c r="Y102">
        <v>3863</v>
      </c>
      <c r="Z102">
        <v>865</v>
      </c>
      <c r="AB102" t="s">
        <v>159</v>
      </c>
      <c r="AC102" t="s">
        <v>160</v>
      </c>
      <c r="AD102" t="s">
        <v>125</v>
      </c>
      <c r="AE102" t="s">
        <v>98</v>
      </c>
      <c r="AF102">
        <v>6358</v>
      </c>
      <c r="AG102">
        <v>663</v>
      </c>
      <c r="AH102">
        <v>1363</v>
      </c>
      <c r="AI102">
        <v>4332</v>
      </c>
      <c r="AK102" t="s">
        <v>159</v>
      </c>
      <c r="AL102" t="s">
        <v>161</v>
      </c>
      <c r="AM102" t="s">
        <v>125</v>
      </c>
      <c r="AN102" t="s">
        <v>98</v>
      </c>
      <c r="AO102">
        <v>6016</v>
      </c>
      <c r="AP102">
        <v>1903</v>
      </c>
      <c r="AQ102">
        <v>123</v>
      </c>
      <c r="AR102">
        <v>3990</v>
      </c>
      <c r="AT102" t="s">
        <v>160</v>
      </c>
      <c r="AU102" t="s">
        <v>161</v>
      </c>
      <c r="AV102" t="s">
        <v>125</v>
      </c>
      <c r="AW102" t="s">
        <v>98</v>
      </c>
      <c r="AX102">
        <v>8901</v>
      </c>
      <c r="AY102">
        <v>1987</v>
      </c>
      <c r="AZ102">
        <v>3008</v>
      </c>
      <c r="BA102">
        <v>3906</v>
      </c>
    </row>
    <row r="103" spans="1:53" x14ac:dyDescent="0.2">
      <c r="A103" t="s">
        <v>158</v>
      </c>
      <c r="B103" t="s">
        <v>159</v>
      </c>
      <c r="C103" t="s">
        <v>125</v>
      </c>
      <c r="D103" t="s">
        <v>97</v>
      </c>
      <c r="E103">
        <v>9914</v>
      </c>
      <c r="F103">
        <v>2071</v>
      </c>
      <c r="G103">
        <v>7670</v>
      </c>
      <c r="H103">
        <v>173</v>
      </c>
      <c r="J103" t="s">
        <v>158</v>
      </c>
      <c r="K103" t="s">
        <v>160</v>
      </c>
      <c r="L103" t="s">
        <v>125</v>
      </c>
      <c r="M103" t="s">
        <v>97</v>
      </c>
      <c r="N103">
        <v>9762</v>
      </c>
      <c r="O103">
        <v>6082</v>
      </c>
      <c r="P103">
        <v>3659</v>
      </c>
      <c r="Q103">
        <v>21</v>
      </c>
      <c r="S103" t="s">
        <v>158</v>
      </c>
      <c r="T103" t="s">
        <v>161</v>
      </c>
      <c r="U103" t="s">
        <v>125</v>
      </c>
      <c r="V103" t="s">
        <v>97</v>
      </c>
      <c r="W103">
        <v>11007</v>
      </c>
      <c r="X103">
        <v>5314</v>
      </c>
      <c r="Y103">
        <v>4427</v>
      </c>
      <c r="Z103">
        <v>1266</v>
      </c>
      <c r="AB103" t="s">
        <v>159</v>
      </c>
      <c r="AC103" t="s">
        <v>160</v>
      </c>
      <c r="AD103" t="s">
        <v>125</v>
      </c>
      <c r="AE103" t="s">
        <v>97</v>
      </c>
      <c r="AF103">
        <v>7392</v>
      </c>
      <c r="AG103">
        <v>955</v>
      </c>
      <c r="AH103">
        <v>1289</v>
      </c>
      <c r="AI103">
        <v>5148</v>
      </c>
      <c r="AK103" t="s">
        <v>159</v>
      </c>
      <c r="AL103" t="s">
        <v>161</v>
      </c>
      <c r="AM103" t="s">
        <v>125</v>
      </c>
      <c r="AN103" t="s">
        <v>97</v>
      </c>
      <c r="AO103">
        <v>6859</v>
      </c>
      <c r="AP103">
        <v>1965</v>
      </c>
      <c r="AQ103">
        <v>279</v>
      </c>
      <c r="AR103">
        <v>4615</v>
      </c>
      <c r="AT103" t="s">
        <v>160</v>
      </c>
      <c r="AU103" t="s">
        <v>161</v>
      </c>
      <c r="AV103" t="s">
        <v>125</v>
      </c>
      <c r="AW103" t="s">
        <v>97</v>
      </c>
      <c r="AX103">
        <v>10158</v>
      </c>
      <c r="AY103">
        <v>2525</v>
      </c>
      <c r="AZ103">
        <v>3578</v>
      </c>
      <c r="BA103">
        <v>4055</v>
      </c>
    </row>
    <row r="104" spans="1:53" x14ac:dyDescent="0.2">
      <c r="A104" t="s">
        <v>158</v>
      </c>
      <c r="B104" t="s">
        <v>159</v>
      </c>
      <c r="C104" t="s">
        <v>125</v>
      </c>
      <c r="D104" t="s">
        <v>95</v>
      </c>
      <c r="E104">
        <v>16031</v>
      </c>
      <c r="F104">
        <v>3485</v>
      </c>
      <c r="G104">
        <v>12169</v>
      </c>
      <c r="H104">
        <v>377</v>
      </c>
      <c r="J104" t="s">
        <v>158</v>
      </c>
      <c r="K104" t="s">
        <v>160</v>
      </c>
      <c r="L104" t="s">
        <v>125</v>
      </c>
      <c r="M104" t="s">
        <v>95</v>
      </c>
      <c r="N104">
        <v>15698</v>
      </c>
      <c r="O104">
        <v>10286</v>
      </c>
      <c r="P104">
        <v>5368</v>
      </c>
      <c r="Q104">
        <v>44</v>
      </c>
      <c r="S104" t="s">
        <v>158</v>
      </c>
      <c r="T104" t="s">
        <v>161</v>
      </c>
      <c r="U104" t="s">
        <v>125</v>
      </c>
      <c r="V104" t="s">
        <v>95</v>
      </c>
      <c r="W104">
        <v>17841</v>
      </c>
      <c r="X104">
        <v>8807</v>
      </c>
      <c r="Y104">
        <v>6847</v>
      </c>
      <c r="Z104">
        <v>2187</v>
      </c>
      <c r="AB104" t="s">
        <v>159</v>
      </c>
      <c r="AC104" t="s">
        <v>160</v>
      </c>
      <c r="AD104" t="s">
        <v>125</v>
      </c>
      <c r="AE104" t="s">
        <v>95</v>
      </c>
      <c r="AF104">
        <v>12539</v>
      </c>
      <c r="AG104">
        <v>1653</v>
      </c>
      <c r="AH104">
        <v>2209</v>
      </c>
      <c r="AI104">
        <v>8677</v>
      </c>
      <c r="AK104" t="s">
        <v>159</v>
      </c>
      <c r="AL104" t="s">
        <v>161</v>
      </c>
      <c r="AM104" t="s">
        <v>125</v>
      </c>
      <c r="AN104" t="s">
        <v>95</v>
      </c>
      <c r="AO104">
        <v>11401</v>
      </c>
      <c r="AP104">
        <v>3455</v>
      </c>
      <c r="AQ104">
        <v>407</v>
      </c>
      <c r="AR104">
        <v>7539</v>
      </c>
      <c r="AT104" t="s">
        <v>160</v>
      </c>
      <c r="AU104" t="s">
        <v>161</v>
      </c>
      <c r="AV104" t="s">
        <v>125</v>
      </c>
      <c r="AW104" t="s">
        <v>95</v>
      </c>
      <c r="AX104">
        <v>16667</v>
      </c>
      <c r="AY104">
        <v>4657</v>
      </c>
      <c r="AZ104">
        <v>5673</v>
      </c>
      <c r="BA104">
        <v>6337</v>
      </c>
    </row>
    <row r="105" spans="1:53" x14ac:dyDescent="0.2">
      <c r="A105" t="s">
        <v>158</v>
      </c>
      <c r="B105" t="s">
        <v>159</v>
      </c>
      <c r="C105" t="s">
        <v>125</v>
      </c>
      <c r="D105" t="s">
        <v>96</v>
      </c>
      <c r="E105">
        <v>11829</v>
      </c>
      <c r="F105">
        <v>2357</v>
      </c>
      <c r="G105">
        <v>9318</v>
      </c>
      <c r="H105">
        <v>154</v>
      </c>
      <c r="J105" t="s">
        <v>158</v>
      </c>
      <c r="K105" t="s">
        <v>160</v>
      </c>
      <c r="L105" t="s">
        <v>125</v>
      </c>
      <c r="M105" t="s">
        <v>96</v>
      </c>
      <c r="N105">
        <v>11689</v>
      </c>
      <c r="O105">
        <v>7418</v>
      </c>
      <c r="P105">
        <v>4257</v>
      </c>
      <c r="Q105">
        <v>14</v>
      </c>
      <c r="S105" t="s">
        <v>158</v>
      </c>
      <c r="T105" t="s">
        <v>161</v>
      </c>
      <c r="U105" t="s">
        <v>125</v>
      </c>
      <c r="V105" t="s">
        <v>96</v>
      </c>
      <c r="W105">
        <v>12867</v>
      </c>
      <c r="X105">
        <v>6676</v>
      </c>
      <c r="Y105">
        <v>4999</v>
      </c>
      <c r="Z105">
        <v>1192</v>
      </c>
      <c r="AB105" t="s">
        <v>159</v>
      </c>
      <c r="AC105" t="s">
        <v>160</v>
      </c>
      <c r="AD105" t="s">
        <v>125</v>
      </c>
      <c r="AE105" t="s">
        <v>96</v>
      </c>
      <c r="AF105">
        <v>8893</v>
      </c>
      <c r="AG105">
        <v>1050</v>
      </c>
      <c r="AH105">
        <v>1461</v>
      </c>
      <c r="AI105">
        <v>6382</v>
      </c>
      <c r="AK105" t="s">
        <v>159</v>
      </c>
      <c r="AL105" t="s">
        <v>161</v>
      </c>
      <c r="AM105" t="s">
        <v>125</v>
      </c>
      <c r="AN105" t="s">
        <v>96</v>
      </c>
      <c r="AO105">
        <v>8058</v>
      </c>
      <c r="AP105">
        <v>2321</v>
      </c>
      <c r="AQ105">
        <v>190</v>
      </c>
      <c r="AR105">
        <v>5547</v>
      </c>
      <c r="AT105" t="s">
        <v>160</v>
      </c>
      <c r="AU105" t="s">
        <v>161</v>
      </c>
      <c r="AV105" t="s">
        <v>125</v>
      </c>
      <c r="AW105" t="s">
        <v>96</v>
      </c>
      <c r="AX105">
        <v>11980</v>
      </c>
      <c r="AY105">
        <v>3320</v>
      </c>
      <c r="AZ105">
        <v>4112</v>
      </c>
      <c r="BA105">
        <v>4548</v>
      </c>
    </row>
    <row r="106" spans="1:53" x14ac:dyDescent="0.2">
      <c r="A106" t="s">
        <v>158</v>
      </c>
      <c r="B106" t="s">
        <v>159</v>
      </c>
      <c r="C106" t="s">
        <v>125</v>
      </c>
      <c r="D106" t="s">
        <v>92</v>
      </c>
      <c r="E106">
        <v>15897</v>
      </c>
      <c r="F106">
        <v>3829</v>
      </c>
      <c r="G106">
        <v>11641</v>
      </c>
      <c r="H106">
        <v>427</v>
      </c>
      <c r="J106" t="s">
        <v>158</v>
      </c>
      <c r="K106" t="s">
        <v>160</v>
      </c>
      <c r="L106" t="s">
        <v>125</v>
      </c>
      <c r="M106" t="s">
        <v>92</v>
      </c>
      <c r="N106">
        <v>15504</v>
      </c>
      <c r="O106">
        <v>9400</v>
      </c>
      <c r="P106">
        <v>6070</v>
      </c>
      <c r="Q106">
        <v>34</v>
      </c>
      <c r="S106" t="s">
        <v>158</v>
      </c>
      <c r="T106" t="s">
        <v>161</v>
      </c>
      <c r="U106" t="s">
        <v>125</v>
      </c>
      <c r="V106" t="s">
        <v>92</v>
      </c>
      <c r="W106">
        <v>17566</v>
      </c>
      <c r="X106">
        <v>8766</v>
      </c>
      <c r="Y106">
        <v>6704</v>
      </c>
      <c r="Z106">
        <v>2096</v>
      </c>
      <c r="AB106" t="s">
        <v>159</v>
      </c>
      <c r="AC106" t="s">
        <v>160</v>
      </c>
      <c r="AD106" t="s">
        <v>125</v>
      </c>
      <c r="AE106" t="s">
        <v>92</v>
      </c>
      <c r="AF106">
        <v>12029</v>
      </c>
      <c r="AG106">
        <v>1661</v>
      </c>
      <c r="AH106">
        <v>2595</v>
      </c>
      <c r="AI106">
        <v>7773</v>
      </c>
      <c r="AK106" t="s">
        <v>159</v>
      </c>
      <c r="AL106" t="s">
        <v>161</v>
      </c>
      <c r="AM106" t="s">
        <v>125</v>
      </c>
      <c r="AN106" t="s">
        <v>92</v>
      </c>
      <c r="AO106">
        <v>11241</v>
      </c>
      <c r="AP106">
        <v>3877</v>
      </c>
      <c r="AQ106">
        <v>379</v>
      </c>
      <c r="AR106">
        <v>6985</v>
      </c>
      <c r="AT106" t="s">
        <v>160</v>
      </c>
      <c r="AU106" t="s">
        <v>161</v>
      </c>
      <c r="AV106" t="s">
        <v>125</v>
      </c>
      <c r="AW106" t="s">
        <v>92</v>
      </c>
      <c r="AX106">
        <v>16135</v>
      </c>
      <c r="AY106">
        <v>4161</v>
      </c>
      <c r="AZ106">
        <v>5273</v>
      </c>
      <c r="BA106">
        <v>6701</v>
      </c>
    </row>
    <row r="107" spans="1:53" x14ac:dyDescent="0.2">
      <c r="A107" t="s">
        <v>158</v>
      </c>
      <c r="B107" t="s">
        <v>159</v>
      </c>
      <c r="C107" t="s">
        <v>125</v>
      </c>
      <c r="D107" t="s">
        <v>91</v>
      </c>
      <c r="E107">
        <v>16874</v>
      </c>
      <c r="F107">
        <v>4194</v>
      </c>
      <c r="G107">
        <v>12235</v>
      </c>
      <c r="H107">
        <v>445</v>
      </c>
      <c r="J107" t="s">
        <v>158</v>
      </c>
      <c r="K107" t="s">
        <v>160</v>
      </c>
      <c r="L107" t="s">
        <v>125</v>
      </c>
      <c r="M107" t="s">
        <v>91</v>
      </c>
      <c r="N107">
        <v>16470</v>
      </c>
      <c r="O107">
        <v>9757</v>
      </c>
      <c r="P107">
        <v>6672</v>
      </c>
      <c r="Q107">
        <v>41</v>
      </c>
      <c r="S107" t="s">
        <v>158</v>
      </c>
      <c r="T107" t="s">
        <v>161</v>
      </c>
      <c r="U107" t="s">
        <v>125</v>
      </c>
      <c r="V107" t="s">
        <v>91</v>
      </c>
      <c r="W107">
        <v>18472</v>
      </c>
      <c r="X107">
        <v>9454</v>
      </c>
      <c r="Y107">
        <v>6975</v>
      </c>
      <c r="Z107">
        <v>2043</v>
      </c>
      <c r="AB107" t="s">
        <v>159</v>
      </c>
      <c r="AC107" t="s">
        <v>160</v>
      </c>
      <c r="AD107" t="s">
        <v>125</v>
      </c>
      <c r="AE107" t="s">
        <v>91</v>
      </c>
      <c r="AF107">
        <v>12740</v>
      </c>
      <c r="AG107">
        <v>1697</v>
      </c>
      <c r="AH107">
        <v>2942</v>
      </c>
      <c r="AI107">
        <v>8101</v>
      </c>
      <c r="AK107" t="s">
        <v>159</v>
      </c>
      <c r="AL107" t="s">
        <v>161</v>
      </c>
      <c r="AM107" t="s">
        <v>125</v>
      </c>
      <c r="AN107" t="s">
        <v>91</v>
      </c>
      <c r="AO107">
        <v>11808</v>
      </c>
      <c r="AP107">
        <v>4328</v>
      </c>
      <c r="AQ107">
        <v>311</v>
      </c>
      <c r="AR107">
        <v>7169</v>
      </c>
      <c r="AT107" t="s">
        <v>160</v>
      </c>
      <c r="AU107" t="s">
        <v>161</v>
      </c>
      <c r="AV107" t="s">
        <v>125</v>
      </c>
      <c r="AW107" t="s">
        <v>91</v>
      </c>
      <c r="AX107">
        <v>16959</v>
      </c>
      <c r="AY107">
        <v>4336</v>
      </c>
      <c r="AZ107">
        <v>5462</v>
      </c>
      <c r="BA107">
        <v>7161</v>
      </c>
    </row>
    <row r="108" spans="1:53" x14ac:dyDescent="0.2">
      <c r="A108" t="s">
        <v>158</v>
      </c>
      <c r="B108" t="s">
        <v>159</v>
      </c>
      <c r="C108" t="s">
        <v>125</v>
      </c>
      <c r="D108" t="s">
        <v>93</v>
      </c>
      <c r="E108">
        <v>16702</v>
      </c>
      <c r="F108">
        <v>4004</v>
      </c>
      <c r="G108">
        <v>12217</v>
      </c>
      <c r="H108">
        <v>481</v>
      </c>
      <c r="J108" t="s">
        <v>158</v>
      </c>
      <c r="K108" t="s">
        <v>160</v>
      </c>
      <c r="L108" t="s">
        <v>125</v>
      </c>
      <c r="M108" t="s">
        <v>93</v>
      </c>
      <c r="N108">
        <v>16301</v>
      </c>
      <c r="O108">
        <v>9793</v>
      </c>
      <c r="P108">
        <v>6428</v>
      </c>
      <c r="Q108">
        <v>80</v>
      </c>
      <c r="S108" t="s">
        <v>158</v>
      </c>
      <c r="T108" t="s">
        <v>161</v>
      </c>
      <c r="U108" t="s">
        <v>125</v>
      </c>
      <c r="V108" t="s">
        <v>93</v>
      </c>
      <c r="W108">
        <v>18345</v>
      </c>
      <c r="X108">
        <v>9228</v>
      </c>
      <c r="Y108">
        <v>6993</v>
      </c>
      <c r="Z108">
        <v>2124</v>
      </c>
      <c r="AB108" t="s">
        <v>159</v>
      </c>
      <c r="AC108" t="s">
        <v>160</v>
      </c>
      <c r="AD108" t="s">
        <v>125</v>
      </c>
      <c r="AE108" t="s">
        <v>93</v>
      </c>
      <c r="AF108">
        <v>12731</v>
      </c>
      <c r="AG108">
        <v>1627</v>
      </c>
      <c r="AH108">
        <v>2858</v>
      </c>
      <c r="AI108">
        <v>8246</v>
      </c>
      <c r="AK108" t="s">
        <v>159</v>
      </c>
      <c r="AL108" t="s">
        <v>161</v>
      </c>
      <c r="AM108" t="s">
        <v>125</v>
      </c>
      <c r="AN108" t="s">
        <v>93</v>
      </c>
      <c r="AO108">
        <v>11636</v>
      </c>
      <c r="AP108">
        <v>4201</v>
      </c>
      <c r="AQ108">
        <v>284</v>
      </c>
      <c r="AR108">
        <v>7151</v>
      </c>
      <c r="AT108" t="s">
        <v>160</v>
      </c>
      <c r="AU108" t="s">
        <v>161</v>
      </c>
      <c r="AV108" t="s">
        <v>125</v>
      </c>
      <c r="AW108" t="s">
        <v>93</v>
      </c>
      <c r="AX108">
        <v>16635</v>
      </c>
      <c r="AY108">
        <v>4590</v>
      </c>
      <c r="AZ108">
        <v>5283</v>
      </c>
      <c r="BA108">
        <v>6762</v>
      </c>
    </row>
    <row r="109" spans="1:53" x14ac:dyDescent="0.2">
      <c r="A109" t="s">
        <v>158</v>
      </c>
      <c r="B109" t="s">
        <v>159</v>
      </c>
      <c r="C109" t="s">
        <v>125</v>
      </c>
      <c r="D109" t="s">
        <v>94</v>
      </c>
      <c r="E109">
        <v>16211</v>
      </c>
      <c r="F109">
        <v>3694</v>
      </c>
      <c r="G109">
        <v>12171</v>
      </c>
      <c r="H109">
        <v>346</v>
      </c>
      <c r="J109" t="s">
        <v>158</v>
      </c>
      <c r="K109" t="s">
        <v>160</v>
      </c>
      <c r="L109" t="s">
        <v>125</v>
      </c>
      <c r="M109" t="s">
        <v>94</v>
      </c>
      <c r="N109">
        <v>15900</v>
      </c>
      <c r="O109">
        <v>9827</v>
      </c>
      <c r="P109">
        <v>6038</v>
      </c>
      <c r="Q109">
        <v>35</v>
      </c>
      <c r="S109" t="s">
        <v>158</v>
      </c>
      <c r="T109" t="s">
        <v>161</v>
      </c>
      <c r="U109" t="s">
        <v>125</v>
      </c>
      <c r="V109" t="s">
        <v>94</v>
      </c>
      <c r="W109">
        <v>17705</v>
      </c>
      <c r="X109">
        <v>9096</v>
      </c>
      <c r="Y109">
        <v>6769</v>
      </c>
      <c r="Z109">
        <v>1840</v>
      </c>
      <c r="AB109" t="s">
        <v>159</v>
      </c>
      <c r="AC109" t="s">
        <v>160</v>
      </c>
      <c r="AD109" t="s">
        <v>125</v>
      </c>
      <c r="AE109" t="s">
        <v>94</v>
      </c>
      <c r="AF109">
        <v>12380</v>
      </c>
      <c r="AG109">
        <v>1522</v>
      </c>
      <c r="AH109">
        <v>2518</v>
      </c>
      <c r="AI109">
        <v>8340</v>
      </c>
      <c r="AK109" t="s">
        <v>159</v>
      </c>
      <c r="AL109" t="s">
        <v>161</v>
      </c>
      <c r="AM109" t="s">
        <v>125</v>
      </c>
      <c r="AN109" t="s">
        <v>94</v>
      </c>
      <c r="AO109">
        <v>11258</v>
      </c>
      <c r="AP109">
        <v>3718</v>
      </c>
      <c r="AQ109">
        <v>322</v>
      </c>
      <c r="AR109">
        <v>7218</v>
      </c>
      <c r="AT109" t="s">
        <v>160</v>
      </c>
      <c r="AU109" t="s">
        <v>161</v>
      </c>
      <c r="AV109" t="s">
        <v>125</v>
      </c>
      <c r="AW109" t="s">
        <v>94</v>
      </c>
      <c r="AX109">
        <v>16449</v>
      </c>
      <c r="AY109">
        <v>4349</v>
      </c>
      <c r="AZ109">
        <v>5513</v>
      </c>
      <c r="BA109">
        <v>6587</v>
      </c>
    </row>
    <row r="110" spans="1:53" x14ac:dyDescent="0.2">
      <c r="A110" t="s">
        <v>158</v>
      </c>
      <c r="B110" t="s">
        <v>159</v>
      </c>
      <c r="C110" t="s">
        <v>125</v>
      </c>
      <c r="D110" t="s">
        <v>110</v>
      </c>
      <c r="E110">
        <v>53262</v>
      </c>
      <c r="F110">
        <v>13283</v>
      </c>
      <c r="G110">
        <v>38588</v>
      </c>
      <c r="H110">
        <v>1391</v>
      </c>
      <c r="J110" t="s">
        <v>158</v>
      </c>
      <c r="K110" t="s">
        <v>160</v>
      </c>
      <c r="L110" t="s">
        <v>125</v>
      </c>
      <c r="M110" t="s">
        <v>110</v>
      </c>
      <c r="N110">
        <v>51995</v>
      </c>
      <c r="O110">
        <v>30311</v>
      </c>
      <c r="P110">
        <v>21560</v>
      </c>
      <c r="Q110">
        <v>124</v>
      </c>
      <c r="S110" t="s">
        <v>158</v>
      </c>
      <c r="T110" t="s">
        <v>161</v>
      </c>
      <c r="U110" t="s">
        <v>125</v>
      </c>
      <c r="V110" t="s">
        <v>110</v>
      </c>
      <c r="W110">
        <v>57719</v>
      </c>
      <c r="X110">
        <v>29223</v>
      </c>
      <c r="Y110">
        <v>22648</v>
      </c>
      <c r="Z110">
        <v>5848</v>
      </c>
      <c r="AB110" t="s">
        <v>159</v>
      </c>
      <c r="AC110" t="s">
        <v>160</v>
      </c>
      <c r="AD110" t="s">
        <v>125</v>
      </c>
      <c r="AE110" t="s">
        <v>110</v>
      </c>
      <c r="AF110">
        <v>40936</v>
      </c>
      <c r="AG110">
        <v>4173</v>
      </c>
      <c r="AH110">
        <v>10501</v>
      </c>
      <c r="AI110">
        <v>26262</v>
      </c>
      <c r="AK110" t="s">
        <v>159</v>
      </c>
      <c r="AL110" t="s">
        <v>161</v>
      </c>
      <c r="AM110" t="s">
        <v>125</v>
      </c>
      <c r="AN110" t="s">
        <v>110</v>
      </c>
      <c r="AO110">
        <v>35862</v>
      </c>
      <c r="AP110">
        <v>13883</v>
      </c>
      <c r="AQ110">
        <v>791</v>
      </c>
      <c r="AR110">
        <v>21188</v>
      </c>
      <c r="AT110" t="s">
        <v>160</v>
      </c>
      <c r="AU110" t="s">
        <v>161</v>
      </c>
      <c r="AV110" t="s">
        <v>125</v>
      </c>
      <c r="AW110" t="s">
        <v>110</v>
      </c>
      <c r="AX110">
        <v>52831</v>
      </c>
      <c r="AY110">
        <v>12675</v>
      </c>
      <c r="AZ110">
        <v>17760</v>
      </c>
      <c r="BA110">
        <v>22396</v>
      </c>
    </row>
    <row r="111" spans="1:53" x14ac:dyDescent="0.2">
      <c r="A111" t="s">
        <v>158</v>
      </c>
      <c r="B111" t="s">
        <v>159</v>
      </c>
      <c r="C111" t="s">
        <v>125</v>
      </c>
      <c r="D111" t="s">
        <v>107</v>
      </c>
      <c r="E111">
        <v>15481</v>
      </c>
      <c r="F111">
        <v>3686</v>
      </c>
      <c r="G111">
        <v>11389</v>
      </c>
      <c r="H111">
        <v>406</v>
      </c>
      <c r="J111" t="s">
        <v>158</v>
      </c>
      <c r="K111" t="s">
        <v>160</v>
      </c>
      <c r="L111" t="s">
        <v>125</v>
      </c>
      <c r="M111" t="s">
        <v>107</v>
      </c>
      <c r="N111">
        <v>15110</v>
      </c>
      <c r="O111">
        <v>8722</v>
      </c>
      <c r="P111">
        <v>6353</v>
      </c>
      <c r="Q111">
        <v>35</v>
      </c>
      <c r="S111" t="s">
        <v>158</v>
      </c>
      <c r="T111" t="s">
        <v>161</v>
      </c>
      <c r="U111" t="s">
        <v>125</v>
      </c>
      <c r="V111" t="s">
        <v>107</v>
      </c>
      <c r="W111">
        <v>16812</v>
      </c>
      <c r="X111">
        <v>8650</v>
      </c>
      <c r="Y111">
        <v>6425</v>
      </c>
      <c r="Z111">
        <v>1737</v>
      </c>
      <c r="AB111" t="s">
        <v>159</v>
      </c>
      <c r="AC111" t="s">
        <v>160</v>
      </c>
      <c r="AD111" t="s">
        <v>125</v>
      </c>
      <c r="AE111" t="s">
        <v>107</v>
      </c>
      <c r="AF111">
        <v>11464</v>
      </c>
      <c r="AG111">
        <v>1385</v>
      </c>
      <c r="AH111">
        <v>2707</v>
      </c>
      <c r="AI111">
        <v>7372</v>
      </c>
      <c r="AK111" t="s">
        <v>159</v>
      </c>
      <c r="AL111" t="s">
        <v>161</v>
      </c>
      <c r="AM111" t="s">
        <v>125</v>
      </c>
      <c r="AN111" t="s">
        <v>107</v>
      </c>
      <c r="AO111">
        <v>10675</v>
      </c>
      <c r="AP111">
        <v>3804</v>
      </c>
      <c r="AQ111">
        <v>288</v>
      </c>
      <c r="AR111">
        <v>6583</v>
      </c>
      <c r="AT111" t="s">
        <v>160</v>
      </c>
      <c r="AU111" t="s">
        <v>161</v>
      </c>
      <c r="AV111" t="s">
        <v>125</v>
      </c>
      <c r="AW111" t="s">
        <v>107</v>
      </c>
      <c r="AX111">
        <v>15457</v>
      </c>
      <c r="AY111">
        <v>3687</v>
      </c>
      <c r="AZ111">
        <v>5070</v>
      </c>
      <c r="BA111">
        <v>6700</v>
      </c>
    </row>
    <row r="112" spans="1:53" x14ac:dyDescent="0.2">
      <c r="A112" t="s">
        <v>158</v>
      </c>
      <c r="B112" t="s">
        <v>159</v>
      </c>
      <c r="C112" t="s">
        <v>125</v>
      </c>
      <c r="D112" t="s">
        <v>106</v>
      </c>
      <c r="E112">
        <v>16353</v>
      </c>
      <c r="F112">
        <v>4069</v>
      </c>
      <c r="G112">
        <v>11860</v>
      </c>
      <c r="H112">
        <v>424</v>
      </c>
      <c r="J112" t="s">
        <v>158</v>
      </c>
      <c r="K112" t="s">
        <v>160</v>
      </c>
      <c r="L112" t="s">
        <v>125</v>
      </c>
      <c r="M112" t="s">
        <v>106</v>
      </c>
      <c r="N112">
        <v>15971</v>
      </c>
      <c r="O112">
        <v>9475</v>
      </c>
      <c r="P112">
        <v>6454</v>
      </c>
      <c r="Q112">
        <v>42</v>
      </c>
      <c r="S112" t="s">
        <v>158</v>
      </c>
      <c r="T112" t="s">
        <v>161</v>
      </c>
      <c r="U112" t="s">
        <v>125</v>
      </c>
      <c r="V112" t="s">
        <v>106</v>
      </c>
      <c r="W112">
        <v>17904</v>
      </c>
      <c r="X112">
        <v>9186</v>
      </c>
      <c r="Y112">
        <v>6743</v>
      </c>
      <c r="Z112">
        <v>1975</v>
      </c>
      <c r="AB112" t="s">
        <v>159</v>
      </c>
      <c r="AC112" t="s">
        <v>160</v>
      </c>
      <c r="AD112" t="s">
        <v>125</v>
      </c>
      <c r="AE112" t="s">
        <v>106</v>
      </c>
      <c r="AF112">
        <v>12387</v>
      </c>
      <c r="AG112">
        <v>1623</v>
      </c>
      <c r="AH112">
        <v>2870</v>
      </c>
      <c r="AI112">
        <v>7894</v>
      </c>
      <c r="AK112" t="s">
        <v>159</v>
      </c>
      <c r="AL112" t="s">
        <v>161</v>
      </c>
      <c r="AM112" t="s">
        <v>125</v>
      </c>
      <c r="AN112" t="s">
        <v>106</v>
      </c>
      <c r="AO112">
        <v>11449</v>
      </c>
      <c r="AP112">
        <v>4205</v>
      </c>
      <c r="AQ112">
        <v>288</v>
      </c>
      <c r="AR112">
        <v>6956</v>
      </c>
      <c r="AT112" t="s">
        <v>160</v>
      </c>
      <c r="AU112" t="s">
        <v>161</v>
      </c>
      <c r="AV112" t="s">
        <v>125</v>
      </c>
      <c r="AW112" t="s">
        <v>106</v>
      </c>
      <c r="AX112">
        <v>16479</v>
      </c>
      <c r="AY112">
        <v>4199</v>
      </c>
      <c r="AZ112">
        <v>5318</v>
      </c>
      <c r="BA112">
        <v>6962</v>
      </c>
    </row>
    <row r="113" spans="1:53" x14ac:dyDescent="0.2">
      <c r="A113" t="s">
        <v>162</v>
      </c>
      <c r="E113">
        <f>SUM(Tableau1[Union])</f>
        <v>2105420</v>
      </c>
      <c r="F113">
        <f>SUM(Tableau1[Inter])</f>
        <v>536457</v>
      </c>
      <c r="G113">
        <f>SUM(Tableau1[AOnly])</f>
        <v>1537003</v>
      </c>
      <c r="H113">
        <f>SUM(Tableau1[BOnly])</f>
        <v>31960</v>
      </c>
      <c r="N113">
        <f>SUM(Tableau2[Union])</f>
        <v>2078359</v>
      </c>
      <c r="O113">
        <f>SUM(Tableau2[Inter])</f>
        <v>941958</v>
      </c>
      <c r="P113">
        <f>SUM(Tableau2[AOnly])</f>
        <v>1131502</v>
      </c>
      <c r="Q113">
        <f>SUM(Tableau2[BOnly])</f>
        <v>4899</v>
      </c>
      <c r="W113">
        <f>SUM(Tableau3[Union])</f>
        <v>2217641</v>
      </c>
      <c r="X113">
        <f>SUM(Tableau3[Inter])</f>
        <v>1336986</v>
      </c>
      <c r="Y113">
        <f>SUM(Tableau3[AOnly])</f>
        <v>736474</v>
      </c>
      <c r="Z113">
        <f>SUM(Tableau3[BOnly])</f>
        <v>144181</v>
      </c>
      <c r="AF113">
        <f>SUM(Tableau4[Union])</f>
        <v>1406011</v>
      </c>
      <c r="AG113">
        <f>SUM(Tableau4[Inter])</f>
        <v>109263</v>
      </c>
      <c r="AH113">
        <f>SUM(Tableau4[AOnly])</f>
        <v>459154</v>
      </c>
      <c r="AI113">
        <f>SUM(Tableau4[BOnly])</f>
        <v>837594</v>
      </c>
      <c r="AO113">
        <f>SUM(Tableau5[Union])</f>
        <v>1496908</v>
      </c>
      <c r="AP113">
        <f>SUM(Tableau5[Inter])</f>
        <v>552676</v>
      </c>
      <c r="AQ113">
        <f>SUM(Tableau5[AOnly])</f>
        <v>15741</v>
      </c>
      <c r="AR113">
        <f>SUM(Tableau5[BOnly])</f>
        <v>928491</v>
      </c>
      <c r="AT113" s="22"/>
      <c r="AU113" s="22"/>
      <c r="AV113" s="22"/>
      <c r="AW113" s="22"/>
      <c r="AX113" s="22">
        <f>SUM(Tableau6[Union])</f>
        <v>2064996</v>
      </c>
      <c r="AY113" s="22">
        <f>SUM(Tableau6[Inter])</f>
        <v>363028</v>
      </c>
      <c r="AZ113" s="22">
        <f>SUM(Tableau6[AOnly])</f>
        <v>583829</v>
      </c>
      <c r="BA113" s="22">
        <f>SUM(Tableau6[BOnly])</f>
        <v>1118139</v>
      </c>
    </row>
    <row r="114" spans="1:53" s="23" customFormat="1" x14ac:dyDescent="0.2">
      <c r="A114" s="24" t="s">
        <v>163</v>
      </c>
      <c r="E114" s="23">
        <f>Tableau1[[#Totals],[Union]]/Tableau1[[#Totals],[Union]]</f>
        <v>1</v>
      </c>
      <c r="F114" s="23">
        <f>Tableau1[[#Totals],[Inter]]/Tableau1[[#Totals],[Union]]</f>
        <v>0.25479809254210561</v>
      </c>
      <c r="G114" s="23">
        <f>Tableau1[[#Totals],[AOnly]]/Tableau1[[#Totals],[Union]]</f>
        <v>0.73002203835814228</v>
      </c>
      <c r="H114" s="23">
        <f>Tableau1[[#Totals],[BOnly]]/Tableau1[[#Totals],[Union]]</f>
        <v>1.5179869099752068E-2</v>
      </c>
      <c r="N114" s="23">
        <f>Tableau2[[#Totals],[Union]]/Tableau2[[#Totals],[Union]]</f>
        <v>1</v>
      </c>
      <c r="O114" s="23">
        <f>Tableau2[[#Totals],[Inter]]/Tableau2[[#Totals],[Union]]</f>
        <v>0.45322198907888389</v>
      </c>
      <c r="P114" s="23">
        <f>Tableau2[[#Totals],[AOnly]]/Tableau2[[#Totals],[Union]]</f>
        <v>0.5444208628057039</v>
      </c>
      <c r="Q114" s="25">
        <f>Tableau2[[#Totals],[BOnly]]/Tableau2[[#Totals],[Union]]</f>
        <v>2.3571481154122075E-3</v>
      </c>
      <c r="W114" s="23">
        <f>Tableau3[[#Totals],[Union]]/Tableau3[[#Totals],[Union]]</f>
        <v>1</v>
      </c>
      <c r="X114" s="23">
        <f>Tableau3[[#Totals],[Inter]]/Tableau3[[#Totals],[Union]]</f>
        <v>0.60288658083071156</v>
      </c>
      <c r="Y114" s="23">
        <f>Tableau3[[#Totals],[AOnly]]/Tableau3[[#Totals],[Union]]</f>
        <v>0.33209793650099362</v>
      </c>
      <c r="Z114" s="23">
        <f>Tableau3[[#Totals],[BOnly]]/Tableau3[[#Totals],[Union]]</f>
        <v>6.5015482668294822E-2</v>
      </c>
      <c r="AF114" s="23">
        <f>Tableau4[[#Totals],[Union]]/Tableau4[[#Totals],[Union]]</f>
        <v>1</v>
      </c>
      <c r="AG114" s="23">
        <f>Tableau4[[#Totals],[Inter]]/Tableau4[[#Totals],[Union]]</f>
        <v>7.7711340807433221E-2</v>
      </c>
      <c r="AH114" s="23">
        <f>Tableau4[[#Totals],[AOnly]]/Tableau4[[#Totals],[Union]]</f>
        <v>0.32656501264926091</v>
      </c>
      <c r="AI114" s="23">
        <f>Tableau4[[#Totals],[BOnly]]/Tableau4[[#Totals],[Union]]</f>
        <v>0.5957236465433059</v>
      </c>
      <c r="AO114" s="23">
        <f>Tableau5[[#Totals],[Union]]/Tableau5[[#Totals],[Union]]</f>
        <v>1</v>
      </c>
      <c r="AP114" s="23">
        <f>Tableau5[[#Totals],[Inter]]/Tableau5[[#Totals],[Union]]</f>
        <v>0.36921173512333422</v>
      </c>
      <c r="AQ114" s="23">
        <f>Tableau5[[#Totals],[AOnly]]/Tableau5[[#Totals],[Union]]</f>
        <v>1.0515676314108817E-2</v>
      </c>
      <c r="AR114" s="23">
        <f>Tableau5[[#Totals],[BOnly]]/Tableau5[[#Totals],[Union]]</f>
        <v>0.62027258856255696</v>
      </c>
      <c r="AX114" s="23">
        <f>Tableau6[[#Totals],[Union]]/Tableau6[[#Totals],[Union]]</f>
        <v>1</v>
      </c>
      <c r="AY114" s="23">
        <f>Tableau6[[#Totals],[Inter]]/Tableau6[[#Totals],[Union]]</f>
        <v>0.17580082479578654</v>
      </c>
      <c r="AZ114" s="23">
        <f>Tableau6[[#Totals],[AOnly]]/Tableau6[[#Totals],[Union]]</f>
        <v>0.28272645564446613</v>
      </c>
      <c r="BA114" s="23">
        <f>Tableau6[[#Totals],[BOnly]]/Tableau6[[#Totals],[Union]]</f>
        <v>0.5414727195597473</v>
      </c>
    </row>
    <row r="118" spans="1:53" x14ac:dyDescent="0.2">
      <c r="E118" t="s">
        <v>172</v>
      </c>
      <c r="F118" t="s">
        <v>164</v>
      </c>
      <c r="G118" t="s">
        <v>155</v>
      </c>
      <c r="H118" t="s">
        <v>165</v>
      </c>
      <c r="I118" t="s">
        <v>184</v>
      </c>
      <c r="K118" s="26" t="s">
        <v>187</v>
      </c>
    </row>
    <row r="119" spans="1:53" x14ac:dyDescent="0.2">
      <c r="E119" t="s">
        <v>166</v>
      </c>
      <c r="F119" s="23">
        <f>Tableau1[[#Totals],[AOnly]]/Tableau1[[#Totals],[Union]]</f>
        <v>0.73002203835814228</v>
      </c>
      <c r="G119" s="23">
        <f>Tableau1[[#Totals],[Inter]]/Tableau1[[#Totals],[Union]]</f>
        <v>0.25479809254210561</v>
      </c>
      <c r="H119" s="23">
        <f>Tableau1[[#Totals],[BOnly]]/Tableau1[[#Totals],[Union]]</f>
        <v>1.5179869099752068E-2</v>
      </c>
      <c r="I119" s="23">
        <f>1 - ((Tableau8[[#This Row],[Bonly]]+Tableau8[[#This Row],[Inter]])/2) - ((Tableau8[[#This Row],[Aonly]]+Tableau8[[#This Row],[Inter]])/2)</f>
        <v>0.37260095372894725</v>
      </c>
      <c r="K119" t="s">
        <v>185</v>
      </c>
    </row>
    <row r="120" spans="1:53" x14ac:dyDescent="0.2">
      <c r="E120" t="s">
        <v>167</v>
      </c>
      <c r="F120" s="23">
        <f>Tableau2[[#Totals],[AOnly]]/Tableau2[[#Totals],[Union]]</f>
        <v>0.5444208628057039</v>
      </c>
      <c r="G120" s="23">
        <f>Tableau2[[#Totals],[Inter]]/Tableau2[[#Totals],[Union]]</f>
        <v>0.45322198907888389</v>
      </c>
      <c r="H120" s="23">
        <f>Tableau2[[#Totals],[BOnly]]/Tableau2[[#Totals],[Union]]</f>
        <v>2.3571481154122075E-3</v>
      </c>
      <c r="I120" s="23">
        <f>1 - ((Tableau8[[#This Row],[Bonly]]+Tableau8[[#This Row],[Inter]])/2) - ((Tableau8[[#This Row],[Aonly]]+Tableau8[[#This Row],[Inter]])/2)</f>
        <v>0.27338900546055805</v>
      </c>
      <c r="K120" t="s">
        <v>186</v>
      </c>
    </row>
    <row r="121" spans="1:53" x14ac:dyDescent="0.2">
      <c r="E121" t="s">
        <v>168</v>
      </c>
      <c r="F121" s="23">
        <f>Tableau3[[#Totals],[AOnly]]/Tableau3[[#Totals],[Union]]</f>
        <v>0.33209793650099362</v>
      </c>
      <c r="G121" s="23">
        <f>Tableau3[[#Totals],[Inter]]/Tableau3[[#Totals],[Union]]</f>
        <v>0.60288658083071156</v>
      </c>
      <c r="H121" s="23">
        <f>Tableau3[[#Totals],[BOnly]]/Tableau3[[#Totals],[Union]]</f>
        <v>6.5015482668294822E-2</v>
      </c>
      <c r="I121" s="23">
        <f>1 - ((Tableau8[[#This Row],[Bonly]]+Tableau8[[#This Row],[Inter]])/2) - ((Tableau8[[#This Row],[Aonly]]+Tableau8[[#This Row],[Inter]])/2)</f>
        <v>0.19855670958464428</v>
      </c>
    </row>
    <row r="122" spans="1:53" x14ac:dyDescent="0.2">
      <c r="E122" t="s">
        <v>169</v>
      </c>
      <c r="F122" s="23">
        <f>Tableau4[[#Totals],[AOnly]]/Tableau4[[#Totals],[Union]]</f>
        <v>0.32656501264926091</v>
      </c>
      <c r="G122" s="23">
        <f>Tableau4[[#Totals],[Inter]]/Tableau4[[#Totals],[Union]]</f>
        <v>7.7711340807433221E-2</v>
      </c>
      <c r="H122" s="23">
        <f>Tableau4[[#Totals],[BOnly]]/Tableau4[[#Totals],[Union]]</f>
        <v>0.5957236465433059</v>
      </c>
      <c r="I122" s="23">
        <f>1 - ((Tableau8[[#This Row],[Bonly]]+Tableau8[[#This Row],[Inter]])/2) - ((Tableau8[[#This Row],[Aonly]]+Tableau8[[#This Row],[Inter]])/2)</f>
        <v>0.46114432959628332</v>
      </c>
    </row>
    <row r="123" spans="1:53" x14ac:dyDescent="0.2">
      <c r="E123" t="s">
        <v>170</v>
      </c>
      <c r="F123" s="23">
        <f>Tableau5[[#Totals],[AOnly]]/Tableau5[[#Totals],[Union]]</f>
        <v>1.0515676314108817E-2</v>
      </c>
      <c r="G123" s="23">
        <f>Tableau5[[#Totals],[Inter]]/Tableau5[[#Totals],[Union]]</f>
        <v>0.36921173512333422</v>
      </c>
      <c r="H123" s="23">
        <f>Tableau5[[#Totals],[BOnly]]/Tableau5[[#Totals],[Union]]</f>
        <v>0.62027258856255696</v>
      </c>
      <c r="I123" s="23">
        <f>1 - ((Tableau8[[#This Row],[Bonly]]+Tableau8[[#This Row],[Inter]])/2) - ((Tableau8[[#This Row],[Aonly]]+Tableau8[[#This Row],[Inter]])/2)</f>
        <v>0.31539413243833286</v>
      </c>
    </row>
    <row r="124" spans="1:53" x14ac:dyDescent="0.2">
      <c r="E124" t="s">
        <v>171</v>
      </c>
      <c r="F124" s="23">
        <f>Tableau6[[#Totals],[AOnly]]/Tableau6[[#Totals],[Union]]</f>
        <v>0.28272645564446613</v>
      </c>
      <c r="G124" s="23">
        <f>Tableau6[[#Totals],[Inter]]/Tableau6[[#Totals],[Union]]</f>
        <v>0.17580082479578654</v>
      </c>
      <c r="H124" s="23">
        <f>Tableau6[[#Totals],[BOnly]]/Tableau6[[#Totals],[Union]]</f>
        <v>0.5414727195597473</v>
      </c>
      <c r="I124" s="23">
        <f>1 - ((Tableau8[[#This Row],[Bonly]]+Tableau8[[#This Row],[Inter]])/2) - ((Tableau8[[#This Row],[Aonly]]+Tableau8[[#This Row],[Inter]])/2)</f>
        <v>0.41209958760210674</v>
      </c>
    </row>
    <row r="126" spans="1:53" x14ac:dyDescent="0.2">
      <c r="E126" t="s">
        <v>188</v>
      </c>
    </row>
    <row r="127" spans="1:53" x14ac:dyDescent="0.2">
      <c r="E127" t="s">
        <v>190</v>
      </c>
    </row>
    <row r="128" spans="1:53" x14ac:dyDescent="0.2">
      <c r="E128" t="s">
        <v>189</v>
      </c>
    </row>
    <row r="129" spans="5:10" x14ac:dyDescent="0.2">
      <c r="E129" t="s">
        <v>191</v>
      </c>
    </row>
    <row r="133" spans="5:10" x14ac:dyDescent="0.2">
      <c r="F133" t="s">
        <v>159</v>
      </c>
      <c r="G133" t="s">
        <v>160</v>
      </c>
      <c r="H133" t="s">
        <v>161</v>
      </c>
      <c r="I133" t="s">
        <v>158</v>
      </c>
    </row>
    <row r="134" spans="5:10" x14ac:dyDescent="0.2">
      <c r="E134" t="s">
        <v>159</v>
      </c>
      <c r="F134" s="27">
        <v>0</v>
      </c>
      <c r="G134" s="27">
        <f>I122</f>
        <v>0.46114432959628332</v>
      </c>
      <c r="H134" s="27">
        <f>I123</f>
        <v>0.31539413243833286</v>
      </c>
      <c r="I134" s="27">
        <f>I119</f>
        <v>0.37260095372894725</v>
      </c>
    </row>
    <row r="135" spans="5:10" x14ac:dyDescent="0.2">
      <c r="E135" t="s">
        <v>160</v>
      </c>
      <c r="F135" s="27">
        <f>G134</f>
        <v>0.46114432959628332</v>
      </c>
      <c r="G135" s="27">
        <v>0</v>
      </c>
      <c r="H135" s="27">
        <f>I124</f>
        <v>0.41209958760210674</v>
      </c>
      <c r="I135" s="27">
        <f>I120</f>
        <v>0.27338900546055805</v>
      </c>
    </row>
    <row r="136" spans="5:10" x14ac:dyDescent="0.2">
      <c r="E136" t="s">
        <v>161</v>
      </c>
      <c r="F136" s="27">
        <f>H134</f>
        <v>0.31539413243833286</v>
      </c>
      <c r="G136" s="27">
        <f>H135</f>
        <v>0.41209958760210674</v>
      </c>
      <c r="H136" s="27">
        <v>0</v>
      </c>
      <c r="I136" s="27">
        <f>I120</f>
        <v>0.27338900546055805</v>
      </c>
    </row>
    <row r="137" spans="5:10" x14ac:dyDescent="0.2">
      <c r="E137" t="s">
        <v>158</v>
      </c>
      <c r="F137" s="27">
        <f>I134</f>
        <v>0.37260095372894725</v>
      </c>
      <c r="G137" s="27">
        <f>I135</f>
        <v>0.27338900546055805</v>
      </c>
      <c r="H137" s="27">
        <f>I136</f>
        <v>0.27338900546055805</v>
      </c>
      <c r="I137" s="27">
        <v>0</v>
      </c>
      <c r="J137" t="s">
        <v>173</v>
      </c>
    </row>
    <row r="138" spans="5:10" x14ac:dyDescent="0.2">
      <c r="J138" t="s">
        <v>174</v>
      </c>
    </row>
    <row r="139" spans="5:10" x14ac:dyDescent="0.2">
      <c r="J139" t="s">
        <v>175</v>
      </c>
    </row>
    <row r="141" spans="5:10" x14ac:dyDescent="0.2">
      <c r="J141" t="s">
        <v>176</v>
      </c>
    </row>
    <row r="142" spans="5:10" x14ac:dyDescent="0.2">
      <c r="F142" s="28">
        <f>F134*1000</f>
        <v>0</v>
      </c>
      <c r="G142" s="28">
        <f t="shared" ref="G142:I142" si="0">G134*1000</f>
        <v>461.14432959628334</v>
      </c>
      <c r="H142" s="28">
        <f t="shared" si="0"/>
        <v>315.39413243833286</v>
      </c>
      <c r="I142" s="28">
        <f t="shared" si="0"/>
        <v>372.60095372894727</v>
      </c>
    </row>
    <row r="143" spans="5:10" x14ac:dyDescent="0.2">
      <c r="F143" s="28">
        <f t="shared" ref="F143:I143" si="1">F135*1000</f>
        <v>461.14432959628334</v>
      </c>
      <c r="G143" s="28">
        <f t="shared" si="1"/>
        <v>0</v>
      </c>
      <c r="H143" s="28">
        <f t="shared" si="1"/>
        <v>412.09958760210674</v>
      </c>
      <c r="I143" s="28">
        <f t="shared" si="1"/>
        <v>273.38900546055805</v>
      </c>
    </row>
    <row r="144" spans="5:10" x14ac:dyDescent="0.2">
      <c r="F144" s="28">
        <f t="shared" ref="F144:I144" si="2">F136*1000</f>
        <v>315.39413243833286</v>
      </c>
      <c r="G144" s="28">
        <f t="shared" si="2"/>
        <v>412.09958760210674</v>
      </c>
      <c r="H144" s="28">
        <f t="shared" si="2"/>
        <v>0</v>
      </c>
      <c r="I144" s="28">
        <f t="shared" si="2"/>
        <v>273.38900546055805</v>
      </c>
    </row>
    <row r="145" spans="6:10" x14ac:dyDescent="0.2">
      <c r="F145" s="28">
        <f t="shared" ref="F145:I145" si="3">F137*1000</f>
        <v>372.60095372894727</v>
      </c>
      <c r="G145" s="28">
        <f t="shared" si="3"/>
        <v>273.38900546055805</v>
      </c>
      <c r="H145" s="28">
        <f t="shared" si="3"/>
        <v>273.38900546055805</v>
      </c>
      <c r="I145" s="28">
        <f t="shared" si="3"/>
        <v>0</v>
      </c>
      <c r="J145" t="s">
        <v>178</v>
      </c>
    </row>
    <row r="147" spans="6:10" x14ac:dyDescent="0.2">
      <c r="J147" t="s">
        <v>177</v>
      </c>
    </row>
    <row r="149" spans="6:10" x14ac:dyDescent="0.2">
      <c r="J149" t="s">
        <v>179</v>
      </c>
    </row>
    <row r="150" spans="6:10" x14ac:dyDescent="0.2">
      <c r="J150" t="s">
        <v>181</v>
      </c>
    </row>
    <row r="151" spans="6:10" x14ac:dyDescent="0.2">
      <c r="J151" t="s">
        <v>180</v>
      </c>
    </row>
    <row r="152" spans="6:10" x14ac:dyDescent="0.2">
      <c r="J152" t="s">
        <v>182</v>
      </c>
    </row>
    <row r="153" spans="6:10" x14ac:dyDescent="0.2">
      <c r="J153" t="s">
        <v>183</v>
      </c>
    </row>
  </sheetData>
  <pageMargins left="0.7" right="0.7" top="0.75" bottom="0.75" header="0.3" footer="0.3"/>
  <pageSetup paperSize="9" orientation="portrait" horizontalDpi="0" verticalDpi="0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4D3B8-2CBD-7F41-8F9F-DEAC4AF60FD3}">
  <dimension ref="A1:H1"/>
  <sheetViews>
    <sheetView topLeftCell="A539" workbookViewId="0">
      <selection activeCell="A557" sqref="A557:H667"/>
    </sheetView>
  </sheetViews>
  <sheetFormatPr baseColWidth="10" defaultRowHeight="15" x14ac:dyDescent="0.2"/>
  <cols>
    <col min="1" max="2" width="8.83203125" bestFit="1" customWidth="1"/>
    <col min="3" max="3" width="7.5" bestFit="1" customWidth="1"/>
    <col min="4" max="4" width="11.33203125" bestFit="1" customWidth="1"/>
    <col min="5" max="5" width="7.1640625" bestFit="1" customWidth="1"/>
    <col min="6" max="6" width="6.1640625" bestFit="1" customWidth="1"/>
    <col min="7" max="7" width="7.1640625" bestFit="1" customWidth="1"/>
    <col min="8" max="8" width="6.1640625" bestFit="1" customWidth="1"/>
  </cols>
  <sheetData>
    <row r="1" spans="1:8" x14ac:dyDescent="0.2">
      <c r="A1" t="s">
        <v>150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f S W 8 q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c R w x s W Y w p k M S F X + g u w a f C c / p i w H V o 3 9 J J L H R 4 K I I s E 8 v 7 A n w A A A P / / A w B Q S w M E F A A C A A g A A A A h A J j h z c 9 j A Q A A 6 Q 8 A A B M A A A B G b 3 J t d W x h c y 9 T Z W N 0 a W 9 u M S 5 t 7 J Z B a 4 M w G I b v Q v 9 D S C 8 K U a h 2 O 2 z s s N l t l N 3 W d q d c M v v V u m o i S S w t p f 9 9 C S L r Y K c h F s R c Q r 6 P 8 L 4 + + C Z R k O h M c L S o 5 8 m 9 4 6 g t k 7 B G Y 1 y C 3 P i 5 S D F 6 Q D n o k Y P M W I h K J m A q s d o H M 5 F U B X D t v m Q 5 B L H g 2 i y U i + M 7 u l I g F X 1 b 0 R m o n R Y l f X x 9 o u 9 H x m k p x Z d R U 7 T I E i k U 0 / 5 + S t d M M 2 o F a a M a 6 I P G H o k I x u T 5 o C X 7 Y H k F K p i n X E g g k / A m 9 E j t a Y z j L e O p M b 0 8 l m D t L t m n M b S U j K u N k E U s 8 q r g t q n c + g P I 6 Y T r 6 g Q T p E 0 H a T j o M 0 F N P T T 1 O d e 3 0 8 D u u 2 h E v x t n b + R k / E 8 j l z C L T L F O Y V p B 2 q j 2 D O a u A N k p T C t I G 9 W e w v Q 3 n F 0 H q F X u K 9 Q 0 v R Z U o 9 w z q M 3 V g N z Q G y 6 l V o F G A 9 C 2 z 9 J O / 9 K + n 6 f N Q 6 Z T q H 1 + Q v 1 E f z p E v / 3 o R 0 P 0 2 4 9 + N E T / 3 0 C / A Q A A / / 8 D A F B L A Q I t A B Q A B g A I A A A A I Q A q 3 a p A 0 g A A A D c B A A A T A A A A A A A A A A A A A A A A A A A A A A B b Q 2 9 u d G V u d F 9 U e X B l c 1 0 u e G 1 s U E s B A i 0 A F A A C A A g A A A A h A F X 0 l v K s A A A A 9 w A A A B I A A A A A A A A A A A A A A A A A C w M A A E N v b m Z p Z y 9 Q Y W N r Y W d l L n h t b F B L A Q I t A B Q A A g A I A A A A I Q C Y 4 c 3 P Y w E A A O k P A A A T A A A A A A A A A A A A A A A A A O c D A A B G b 3 J t d W x h c y 9 T Z W N 0 a W 9 u M S 5 t U E s F B g A A A A A D A A M A w g A A A H s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W g A A A A A A A G J a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G V y Z i 1 s b 2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z V D A 2 O j I x O j M 1 L j E w M D Q 3 O D F a I i 8 + P E V u d H J 5 I F R 5 c G U 9 I k Z p b G x D b 2 x 1 b W 5 U e X B l c y I g V m F s d W U 9 I n N C Z 0 1 E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L W x v Z y 9 B d X R v U m V t b 3 Z l Z E N v b H V t b n M x L n t D b 2 x 1 b W 4 x L D B 9 J n F 1 b 3 Q 7 L C Z x d W 9 0 O 1 N l Y 3 R p b 2 4 x L 3 B l c m Y t b G 9 n L 0 F 1 d G 9 S Z W 1 v d m V k Q 2 9 s d W 1 u c z E u e 0 N v b H V t b j I s M X 0 m c X V v d D s s J n F 1 b 3 Q 7 U 2 V j d G l v b j E v c G V y Z i 1 s b 2 c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Z X J m L W x v Z y 9 B d X R v U m V t b 3 Z l Z E N v b H V t b n M x L n t D b 2 x 1 b W 4 x L D B 9 J n F 1 b 3 Q 7 L C Z x d W 9 0 O 1 N l Y 3 R p b 2 4 x L 3 B l c m Y t b G 9 n L 0 F 1 d G 9 S Z W 1 v d m V k Q 2 9 s d W 1 u c z E u e 0 N v b H V t b j I s M X 0 m c X V v d D s s J n F 1 b 3 Q 7 U 2 V j d G l v b j E v c G V y Z i 1 s b 2 c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W l z Y S 1 s b 2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z V D A 2 O j I y O j A w L j A 0 M z g x N j N a I i 8 + P E V u d H J 5 I F R 5 c G U 9 I k Z p b G x D b 2 x 1 b W 5 U e X B l c y I g V m F s d W U 9 I n N C Z 0 1 E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X N h L W x v Z y 9 B d X R v U m V t b 3 Z l Z E N v b H V t b n M x L n t D b 2 x 1 b W 4 x L D B 9 J n F 1 b 3 Q 7 L C Z x d W 9 0 O 1 N l Y 3 R p b 2 4 x L 2 1 p c 2 E t b G 9 n L 0 F 1 d G 9 S Z W 1 v d m V k Q 2 9 s d W 1 u c z E u e 0 N v b H V t b j I s M X 0 m c X V v d D s s J n F 1 b 3 Q 7 U 2 V j d G l v b j E v b W l z Y S 1 s b 2 c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X N h L W x v Z y 9 B d X R v U m V t b 3 Z l Z E N v b H V t b n M x L n t D b 2 x 1 b W 4 x L D B 9 J n F 1 b 3 Q 7 L C Z x d W 9 0 O 1 N l Y 3 R p b 2 4 x L 2 1 p c 2 E t b G 9 n L 0 F 1 d G 9 S Z W 1 v d m V k Q 2 9 s d W 1 u c z E u e 0 N v b H V t b j I s M X 0 m c X V v d D s s J n F 1 b 3 Q 7 U 2 V j d G l v b j E v b W l z Y S 1 s b 2 c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a 2 1 l c i 1 s b 2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M 1 Q w N j o y M j o x O S 4 z M z U w N z c 4 W i I v P j x F b n R y e S B U e X B l P S J G a W x s Q 2 9 s d W 1 u V H l w Z X M i I F Z h b H V l P S J z Q m d N R C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1 l c i 1 s b 2 c v Q X V 0 b 1 J l b W 9 2 Z W R D b 2 x 1 b W 5 z M S 5 7 Q 2 9 s d W 1 u M S w w f S Z x d W 9 0 O y w m c X V v d D t T Z W N 0 a W 9 u M S 9 r b W V y L W x v Z y 9 B d X R v U m V t b 3 Z l Z E N v b H V t b n M x L n t D b 2 x 1 b W 4 y L D F 9 J n F 1 b 3 Q 7 L C Z x d W 9 0 O 1 N l Y 3 R p b 2 4 x L 2 t t Z X I t b G 9 n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2 1 l c i 1 s b 2 c v Q X V 0 b 1 J l b W 9 2 Z W R D b 2 x 1 b W 5 z M S 5 7 Q 2 9 s d W 1 u M S w w f S Z x d W 9 0 O y w m c X V v d D t T Z W N 0 a W 9 u M S 9 r b W V y L W x v Z y 9 B d X R v U m V t b 3 Z l Z E N v b H V t b n M x L n t D b 2 x 1 b W 4 y L D F 9 J n F 1 b 3 Q 7 L C Z x d W 9 0 O 1 N l Y 3 R p b 2 4 x L 2 t t Z X I t b G 9 n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t t Z X I t b G 9 n L W Z u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N U M D Y 6 M j I 6 M z A u M z I 2 N j M 4 N 1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t Z X I t b G 9 n L W Z u Y S 9 B d X R v U m V t b 3 Z l Z E N v b H V t b n M x L n t D b 2 x 1 b W 4 x L D B 9 J n F 1 b 3 Q 7 L C Z x d W 9 0 O 1 N l Y 3 R p b 2 4 x L 2 t t Z X I t b G 9 n L W Z u Y S 9 B d X R v U m V t b 3 Z l Z E N v b H V t b n M x L n t D b 2 x 1 b W 4 y L D F 9 J n F 1 b 3 Q 7 L C Z x d W 9 0 O 1 N l Y 3 R p b 2 4 x L 2 t t Z X I t b G 9 n L W Z u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t t Z X I t b G 9 n L W Z u Y S 9 B d X R v U m V t b 3 Z l Z E N v b H V t b n M x L n t D b 2 x 1 b W 4 x L D B 9 J n F 1 b 3 Q 7 L C Z x d W 9 0 O 1 N l Y 3 R p b 2 4 x L 2 t t Z X I t b G 9 n L W Z u Y S 9 B d X R v U m V t b 3 Z l Z E N v b H V t b n M x L n t D b 2 x 1 b W 4 y L D F 9 J n F 1 b 3 Q 7 L C Z x d W 9 0 O 1 N l Y 3 R p b 2 4 x L 2 t t Z X I t b G 9 n L W Z u Y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r b W V y L W x v Z y 1 n Z 2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M 1 Q w N j o y M j o 0 N C 4 4 N T c 5 M z M 3 W i I v P j x F b n R y e S B U e X B l P S J G a W x s Q 2 9 s d W 1 u V H l w Z X M i I F Z h b H V l P S J z Q m d N R C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1 l c i 1 s b 2 c t Z 2 d h L 0 F 1 d G 9 S Z W 1 v d m V k Q 2 9 s d W 1 u c z E u e 0 N v b H V t b j E s M H 0 m c X V v d D s s J n F 1 b 3 Q 7 U 2 V j d G l v b j E v a 2 1 l c i 1 s b 2 c t Z 2 d h L 0 F 1 d G 9 S Z W 1 v d m V k Q 2 9 s d W 1 u c z E u e 0 N v b H V t b j I s M X 0 m c X V v d D s s J n F 1 b 3 Q 7 U 2 V j d G l v b j E v a 2 1 l c i 1 s b 2 c t Z 2 d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2 1 l c i 1 s b 2 c t Z 2 d h L 0 F 1 d G 9 S Z W 1 v d m V k Q 2 9 s d W 1 u c z E u e 0 N v b H V t b j E s M H 0 m c X V v d D s s J n F 1 b 3 Q 7 U 2 V j d G l v b j E v a 2 1 l c i 1 s b 2 c t Z 2 d h L 0 F 1 d G 9 S Z W 1 v d m V k Q 2 9 s d W 1 u c z E u e 0 N v b H V t b j I s M X 0 m c X V v d D s s J n F 1 b 3 Q 7 U 2 V j d G l v b j E v a 2 1 l c i 1 s b 2 c t Z 2 d h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B l c m Y t b G 9 n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z V D A 2 O j I x O j M 1 L j E w M D Q 3 O D F a I i 8 + P E V u d H J 5 I F R 5 c G U 9 I k Z p b G x D b 2 x 1 b W 5 U e X B l c y I g V m F s d W U 9 I n N C Z 0 1 E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L W x v Z y 9 B d X R v U m V t b 3 Z l Z E N v b H V t b n M x L n t D b 2 x 1 b W 4 x L D B 9 J n F 1 b 3 Q 7 L C Z x d W 9 0 O 1 N l Y 3 R p b 2 4 x L 3 B l c m Y t b G 9 n L 0 F 1 d G 9 S Z W 1 v d m V k Q 2 9 s d W 1 u c z E u e 0 N v b H V t b j I s M X 0 m c X V v d D s s J n F 1 b 3 Q 7 U 2 V j d G l v b j E v c G V y Z i 1 s b 2 c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Z X J m L W x v Z y 9 B d X R v U m V t b 3 Z l Z E N v b H V t b n M x L n t D b 2 x 1 b W 4 x L D B 9 J n F 1 b 3 Q 7 L C Z x d W 9 0 O 1 N l Y 3 R p b 2 4 x L 3 B l c m Y t b G 9 n L 0 F 1 d G 9 S Z W 1 v d m V k Q 2 9 s d W 1 u c z E u e 0 N v b H V t b j I s M X 0 m c X V v d D s s J n F 1 b 3 Q 7 U 2 V j d G l v b j E v c G V y Z i 1 s b 2 c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3 B l c m Y t b G 9 n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z V D A 2 O j I x O j M 1 L j E w M D Q 3 O D F a I i 8 + P E V u d H J 5 I F R 5 c G U 9 I k Z p b G x D b 2 x 1 b W 5 U e X B l c y I g V m F s d W U 9 I n N C Z 0 1 E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L W x v Z y 9 B d X R v U m V t b 3 Z l Z E N v b H V t b n M x L n t D b 2 x 1 b W 4 x L D B 9 J n F 1 b 3 Q 7 L C Z x d W 9 0 O 1 N l Y 3 R p b 2 4 x L 3 B l c m Y t b G 9 n L 0 F 1 d G 9 S Z W 1 v d m V k Q 2 9 s d W 1 u c z E u e 0 N v b H V t b j I s M X 0 m c X V v d D s s J n F 1 b 3 Q 7 U 2 V j d G l v b j E v c G V y Z i 1 s b 2 c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Z X J m L W x v Z y 9 B d X R v U m V t b 3 Z l Z E N v b H V t b n M x L n t D b 2 x 1 b W 4 x L D B 9 J n F 1 b 3 Q 7 L C Z x d W 9 0 O 1 N l Y 3 R p b 2 4 x L 3 B l c m Y t b G 9 n L 0 F 1 d G 9 S Z W 1 v d m V k Q 2 9 s d W 1 u c z E u e 0 N v b H V t b j I s M X 0 m c X V v d D s s J n F 1 b 3 Q 7 U 2 V j d G l v b j E v c G V y Z i 1 s b 2 c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t t Z X I t b G 9 n L W Z u Y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z V D A 2 O j I y O j M w L j M y N j Y z O D d a I i 8 + P E V u d H J 5 I F R 5 c G U 9 I k Z p b G x D b 2 x 1 b W 5 U e X B l c y I g V m F s d W U 9 I n N C Z 0 1 E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W V y L W x v Z y 1 m b m E v Q X V 0 b 1 J l b W 9 2 Z W R D b 2 x 1 b W 5 z M S 5 7 Q 2 9 s d W 1 u M S w w f S Z x d W 9 0 O y w m c X V v d D t T Z W N 0 a W 9 u M S 9 r b W V y L W x v Z y 1 m b m E v Q X V 0 b 1 J l b W 9 2 Z W R D b 2 x 1 b W 5 z M S 5 7 Q 2 9 s d W 1 u M i w x f S Z x d W 9 0 O y w m c X V v d D t T Z W N 0 a W 9 u M S 9 r b W V y L W x v Z y 1 m b m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b W V y L W x v Z y 1 m b m E v Q X V 0 b 1 J l b W 9 2 Z W R D b 2 x 1 b W 5 z M S 5 7 Q 2 9 s d W 1 u M S w w f S Z x d W 9 0 O y w m c X V v d D t T Z W N 0 a W 9 u M S 9 r b W V y L W x v Z y 1 m b m E v Q X V 0 b 1 J l b W 9 2 Z W R D b 2 x 1 b W 5 z M S 5 7 Q 2 9 s d W 1 u M i w x f S Z x d W 9 0 O y w m c X V v d D t T Z W N 0 a W 9 u M S 9 r b W V y L W x v Z y 1 m b m E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p c 2 E t b G 9 n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z V D A 2 O j I y O j A w L j A 0 M z g x N j N a I i 8 + P E V u d H J 5 I F R 5 c G U 9 I k Z p b G x D b 2 x 1 b W 5 U e X B l c y I g V m F s d W U 9 I n N C Z 0 1 E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X N h L W x v Z y 9 B d X R v U m V t b 3 Z l Z E N v b H V t b n M x L n t D b 2 x 1 b W 4 x L D B 9 J n F 1 b 3 Q 7 L C Z x d W 9 0 O 1 N l Y 3 R p b 2 4 x L 2 1 p c 2 E t b G 9 n L 0 F 1 d G 9 S Z W 1 v d m V k Q 2 9 s d W 1 u c z E u e 0 N v b H V t b j I s M X 0 m c X V v d D s s J n F 1 b 3 Q 7 U 2 V j d G l v b j E v b W l z Y S 1 s b 2 c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X N h L W x v Z y 9 B d X R v U m V t b 3 Z l Z E N v b H V t b n M x L n t D b 2 x 1 b W 4 x L D B 9 J n F 1 b 3 Q 7 L C Z x d W 9 0 O 1 N l Y 3 R p b 2 4 x L 2 1 p c 2 E t b G 9 n L 0 F 1 d G 9 S Z W 1 v d m V k Q 2 9 s d W 1 u c z E u e 0 N v b H V t b j I s M X 0 m c X V v d D s s J n F 1 b 3 Q 7 U 2 V j d G l v b j E v b W l z Y S 1 s b 2 c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3 B l c m Y t b G 9 n J T I w K D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z V D A 2 O j I x O j M 1 L j E w M D Q 3 O D F a I i 8 + P E V u d H J 5 I F R 5 c G U 9 I k Z p b G x D b 2 x 1 b W 5 U e X B l c y I g V m F s d W U 9 I n N C Z 0 1 E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m L W x v Z y 9 B d X R v U m V t b 3 Z l Z E N v b H V t b n M x L n t D b 2 x 1 b W 4 x L D B 9 J n F 1 b 3 Q 7 L C Z x d W 9 0 O 1 N l Y 3 R p b 2 4 x L 3 B l c m Y t b G 9 n L 0 F 1 d G 9 S Z W 1 v d m V k Q 2 9 s d W 1 u c z E u e 0 N v b H V t b j I s M X 0 m c X V v d D s s J n F 1 b 3 Q 7 U 2 V j d G l v b j E v c G V y Z i 1 s b 2 c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Z X J m L W x v Z y 9 B d X R v U m V t b 3 Z l Z E N v b H V t b n M x L n t D b 2 x 1 b W 4 x L D B 9 J n F 1 b 3 Q 7 L C Z x d W 9 0 O 1 N l Y 3 R p b 2 4 x L 3 B l c m Y t b G 9 n L 0 F 1 d G 9 S Z W 1 v d m V k Q 2 9 s d W 1 u c z E u e 0 N v b H V t b j I s M X 0 m c X V v d D s s J n F 1 b 3 Q 7 U 2 V j d G l v b j E v c G V y Z i 1 s b 2 c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G a W x s V G F y Z 2 V 0 I i B W Y W x 1 Z T 0 i c 3 B l c m Z f b G 9 n M T M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r b W V y L W x v Z y 1 m b m E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M 1 Q w N j o y M j o z M C 4 z M j Y 2 M z g 3 W i I v P j x F b n R y e S B U e X B l P S J G a W x s Q 2 9 s d W 1 u V H l w Z X M i I F Z h b H V l P S J z Q m d N R C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1 l c i 1 s b 2 c t Z m 5 h L 0 F 1 d G 9 S Z W 1 v d m V k Q 2 9 s d W 1 u c z E u e 0 N v b H V t b j E s M H 0 m c X V v d D s s J n F 1 b 3 Q 7 U 2 V j d G l v b j E v a 2 1 l c i 1 s b 2 c t Z m 5 h L 0 F 1 d G 9 S Z W 1 v d m V k Q 2 9 s d W 1 u c z E u e 0 N v b H V t b j I s M X 0 m c X V v d D s s J n F 1 b 3 Q 7 U 2 V j d G l v b j E v a 2 1 l c i 1 s b 2 c t Z m 5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2 1 l c i 1 s b 2 c t Z m 5 h L 0 F 1 d G 9 S Z W 1 v d m V k Q 2 9 s d W 1 u c z E u e 0 N v b H V t b j E s M H 0 m c X V v d D s s J n F 1 b 3 Q 7 U 2 V j d G l v b j E v a 2 1 l c i 1 s b 2 c t Z m 5 h L 0 F 1 d G 9 S Z W 1 v d m V k Q 2 9 s d W 1 u c z E u e 0 N v b H V t b j I s M X 0 m c X V v d D s s J n F 1 b 3 Q 7 U 2 V j d G l v b j E v a 2 1 l c i 1 s b 2 c t Z m 5 h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R m l s b F R h c m d l d C I g V m F s d W U 9 I n N r b W V y X 2 x v Z 1 9 m b m E x N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p c 2 E t b G 9 n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x L T I z V D A 2 O j I y O j A w L j A 0 M z g x N j N a I i 8 + P E V u d H J 5 I F R 5 c G U 9 I k Z p b G x D b 2 x 1 b W 5 U e X B l c y I g V m F s d W U 9 I n N C Z 0 1 E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X N h L W x v Z y 9 B d X R v U m V t b 3 Z l Z E N v b H V t b n M x L n t D b 2 x 1 b W 4 x L D B 9 J n F 1 b 3 Q 7 L C Z x d W 9 0 O 1 N l Y 3 R p b 2 4 x L 2 1 p c 2 E t b G 9 n L 0 F 1 d G 9 S Z W 1 v d m V k Q 2 9 s d W 1 u c z E u e 0 N v b H V t b j I s M X 0 m c X V v d D s s J n F 1 b 3 Q 7 U 2 V j d G l v b j E v b W l z Y S 1 s b 2 c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X N h L W x v Z y 9 B d X R v U m V t b 3 Z l Z E N v b H V t b n M x L n t D b 2 x 1 b W 4 x L D B 9 J n F 1 b 3 Q 7 L C Z x d W 9 0 O 1 N l Y 3 R p b 2 4 x L 2 1 p c 2 E t b G 9 n L 0 F 1 d G 9 S Z W 1 v d m V k Q 2 9 s d W 1 u c z E u e 0 N v b H V t b j I s M X 0 m c X V v d D s s J n F 1 b 3 Q 7 U 2 V j d G l v b j E v b W l z Y S 1 s b 2 c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G a W x s V G F y Z 2 V 0 I i B W Y W x 1 Z T 0 i c 2 1 p c 2 F f b G 9 n M T U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Z X J m L W x v Z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l c m Y t b G 9 n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X N h L W x v Z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c 2 E t b G 9 n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r b W V y L W x v Z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t t Z X I t b G 9 n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r b W V y L W x v Z y 1 m b m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r b W V y L W x v Z y 1 m b m E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t t Z X I t b G 9 n L W d n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t t Z X I t b G 9 n L W d n Y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V y Z i 1 s b 2 c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Z X J m L W x v Z y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V y Z i 1 s b 2 c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Z X J m L W x v Z y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1 l c i 1 s b 2 c t Z m 5 h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2 1 l c i 1 s b 2 c t Z m 5 h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X N h L W x v Z y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c 2 E t b G 9 n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Z X J m L W x v Z y U y M C g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l c m Y t b G 9 n J T I w K D Q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r b W V y L W x v Z y 1 m b m E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r b W V y L W x v Z y 1 m b m E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p c 2 E t b G 9 n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W l z Y S 1 s b 2 c l M j A o M y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X H t w q A Y v Z K k a C i j A i C q v o A A A A A A g A A A A A A E G Y A A A A B A A A g A A A A u d 9 7 j 2 k s 6 e V 0 p C V 7 J D M j Y A a n b O H m U S C D 2 O g l P r 4 g b l o A A A A A D o A A A A A C A A A g A A A A d j B N Z 0 M F N P g g i i E m X 9 g y J 2 / E s E C q R X O s k y N z z 9 T P 8 m d Q A A A A X S k q N F X f w l d c c e 8 r Q 8 u i O H b I v B H x n k k r H c H B B T D I / 5 S P p P m H E m + x E S P D 9 s Q Q x T k y W W W m n 5 e J z z r c 2 0 i S L N 8 Y f Y 9 e V s Q u k g 7 8 u g Z c p V l a d B 5 A A A A A 3 y t l A r b q W z 4 I v p n X b q n y H H H I E M t p e o 7 b 7 / L e Q 1 0 P i + H 4 G c N W + c V g p P F 8 S o / c 8 N a 3 C 3 c 4 f S P N x z f U X 6 0 l d g H 2 C g = = < / D a t a M a s h u p > 
</file>

<file path=customXml/itemProps1.xml><?xml version="1.0" encoding="utf-8"?>
<ds:datastoreItem xmlns:ds="http://schemas.openxmlformats.org/officeDocument/2006/customXml" ds:itemID="{70A26B56-1B38-496D-B213-7BDFA66A23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_data_time_memory</vt:lpstr>
      <vt:lpstr>TIME_MEMORY</vt:lpstr>
      <vt:lpstr>SEARCH_RANGE</vt:lpstr>
      <vt:lpstr>Feuil1</vt:lpstr>
      <vt:lpstr>Feuil1!search_range_study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</dc:creator>
  <cp:lastModifiedBy>Microsoft Office User</cp:lastModifiedBy>
  <dcterms:created xsi:type="dcterms:W3CDTF">2023-01-23T06:20:15Z</dcterms:created>
  <dcterms:modified xsi:type="dcterms:W3CDTF">2023-01-24T01:25:06Z</dcterms:modified>
</cp:coreProperties>
</file>