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72"/>
  </bookViews>
  <sheets>
    <sheet name="base" sheetId="4" r:id="rId1"/>
    <sheet name="with const" sheetId="1" r:id="rId2"/>
    <sheet name="raw data" sheetId="2" r:id="rId3"/>
    <sheet name="complete data" sheetId="3" r:id="rId4"/>
  </sheets>
  <definedNames>
    <definedName name="solver_adj" localSheetId="0" hidden="1">base!$B$9</definedName>
    <definedName name="solver_adj" localSheetId="3" hidden="1">'complete data'!$B$18:$K$18</definedName>
    <definedName name="solver_adj" localSheetId="1" hidden="1">'with const'!$A$9:$B$9</definedName>
    <definedName name="solver_cvg" localSheetId="0" hidden="1">0.0001</definedName>
    <definedName name="solver_cvg" localSheetId="3" hidden="1">0.0001</definedName>
    <definedName name="solver_cvg" localSheetId="1" hidden="1">0.0001</definedName>
    <definedName name="solver_drv" localSheetId="0" hidden="1">1</definedName>
    <definedName name="solver_drv" localSheetId="3" hidden="1">1</definedName>
    <definedName name="solver_drv" localSheetId="1" hidden="1">1</definedName>
    <definedName name="solver_est" localSheetId="0" hidden="1">1</definedName>
    <definedName name="solver_est" localSheetId="3" hidden="1">1</definedName>
    <definedName name="solver_est" localSheetId="1" hidden="1">1</definedName>
    <definedName name="solver_itr" localSheetId="0" hidden="1">100</definedName>
    <definedName name="solver_itr" localSheetId="3" hidden="1">100</definedName>
    <definedName name="solver_itr" localSheetId="1" hidden="1">100</definedName>
    <definedName name="solver_lhs1" localSheetId="3" hidden="1">'complete data'!$C$18</definedName>
    <definedName name="solver_lhs2" localSheetId="3" hidden="1">'complete data'!$C$18</definedName>
    <definedName name="solver_lhs3" localSheetId="3" hidden="1">'complete data'!$D$18</definedName>
    <definedName name="solver_lhs4" localSheetId="3" hidden="1">'complete data'!$D$18</definedName>
    <definedName name="solver_lhs5" localSheetId="3" hidden="1">'complete data'!$C$18</definedName>
    <definedName name="solver_lin" localSheetId="0" hidden="1">2</definedName>
    <definedName name="solver_lin" localSheetId="3" hidden="1">2</definedName>
    <definedName name="solver_lin" localSheetId="1" hidden="1">2</definedName>
    <definedName name="solver_neg" localSheetId="0" hidden="1">2</definedName>
    <definedName name="solver_neg" localSheetId="3" hidden="1">2</definedName>
    <definedName name="solver_neg" localSheetId="1" hidden="1">2</definedName>
    <definedName name="solver_num" localSheetId="0" hidden="1">0</definedName>
    <definedName name="solver_num" localSheetId="3" hidden="1">5</definedName>
    <definedName name="solver_num" localSheetId="1" hidden="1">0</definedName>
    <definedName name="solver_nwt" localSheetId="0" hidden="1">1</definedName>
    <definedName name="solver_nwt" localSheetId="3" hidden="1">1</definedName>
    <definedName name="solver_nwt" localSheetId="1" hidden="1">1</definedName>
    <definedName name="solver_opt" localSheetId="0" hidden="1">base!$D$8</definedName>
    <definedName name="solver_opt" localSheetId="3" hidden="1">'complete data'!$B$21</definedName>
    <definedName name="solver_opt" localSheetId="1" hidden="1">'with const'!$D$8</definedName>
    <definedName name="solver_pre" localSheetId="0" hidden="1">0.000001</definedName>
    <definedName name="solver_pre" localSheetId="3" hidden="1">0.000001</definedName>
    <definedName name="solver_pre" localSheetId="1" hidden="1">0.000001</definedName>
    <definedName name="solver_rel1" localSheetId="3" hidden="1">2</definedName>
    <definedName name="solver_rel2" localSheetId="3" hidden="1">2</definedName>
    <definedName name="solver_rel3" localSheetId="3" hidden="1">2</definedName>
    <definedName name="solver_rel4" localSheetId="3" hidden="1">2</definedName>
    <definedName name="solver_rel5" localSheetId="3" hidden="1">1</definedName>
    <definedName name="solver_rhs1" localSheetId="3" hidden="1">'complete data'!$E$18</definedName>
    <definedName name="solver_rhs2" localSheetId="3" hidden="1">'complete data'!$H$18</definedName>
    <definedName name="solver_rhs3" localSheetId="3" hidden="1">'complete data'!$F$18</definedName>
    <definedName name="solver_rhs4" localSheetId="3" hidden="1">'complete data'!$I$18</definedName>
    <definedName name="solver_rhs5" localSheetId="3" hidden="1">0</definedName>
    <definedName name="solver_scl" localSheetId="0" hidden="1">1</definedName>
    <definedName name="solver_scl" localSheetId="3" hidden="1">1</definedName>
    <definedName name="solver_scl" localSheetId="1" hidden="1">1</definedName>
    <definedName name="solver_sho" localSheetId="0" hidden="1">2</definedName>
    <definedName name="solver_sho" localSheetId="3" hidden="1">2</definedName>
    <definedName name="solver_sho" localSheetId="1" hidden="1">2</definedName>
    <definedName name="solver_tim" localSheetId="0" hidden="1">100</definedName>
    <definedName name="solver_tim" localSheetId="3" hidden="1">100</definedName>
    <definedName name="solver_tim" localSheetId="1" hidden="1">100</definedName>
    <definedName name="solver_tol" localSheetId="0" hidden="1">0.05</definedName>
    <definedName name="solver_tol" localSheetId="3" hidden="1">0.05</definedName>
    <definedName name="solver_tol" localSheetId="1" hidden="1">0.05</definedName>
    <definedName name="solver_typ" localSheetId="0" hidden="1">1</definedName>
    <definedName name="solver_typ" localSheetId="3" hidden="1">1</definedName>
    <definedName name="solver_typ" localSheetId="1" hidden="1">1</definedName>
    <definedName name="solver_val" localSheetId="0" hidden="1">0</definedName>
    <definedName name="solver_val" localSheetId="3" hidden="1">0</definedName>
    <definedName name="solver_val" localSheetId="1" hidden="1">0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L2" authorId="0">
      <text>
        <r>
          <rPr>
            <b/>
            <sz val="9"/>
            <rFont val="Tahoma"/>
            <charset val="134"/>
          </rPr>
          <t>Mode:
0--car
1--flying
2--HSR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<sst xmlns="http://schemas.openxmlformats.org/spreadsheetml/2006/main" count="75" uniqueCount="42">
  <si>
    <t>Individual</t>
  </si>
  <si>
    <t>Auto TT</t>
  </si>
  <si>
    <t>Bus TT</t>
  </si>
  <si>
    <t>Chosen Mode_Auto</t>
  </si>
  <si>
    <t>Chosen Mode_Bus</t>
  </si>
  <si>
    <t>U_Auto</t>
  </si>
  <si>
    <t>U_Bus</t>
  </si>
  <si>
    <t>SUM_Exp(U)</t>
  </si>
  <si>
    <t>Prob_Auto</t>
  </si>
  <si>
    <t>Prob_Bus</t>
  </si>
  <si>
    <t>LL_Auto</t>
  </si>
  <si>
    <t>LL_Bus</t>
  </si>
  <si>
    <t>Variable</t>
  </si>
  <si>
    <t>Obj _LL</t>
  </si>
  <si>
    <t>TT</t>
  </si>
  <si>
    <t>Const</t>
  </si>
  <si>
    <t>Auto Ownership</t>
  </si>
  <si>
    <t>TT/Driving(hr)</t>
  </si>
  <si>
    <t>TT/Flying(hr)</t>
  </si>
  <si>
    <t>TT/HSR(hr)</t>
  </si>
  <si>
    <t>Distance/Home--HSR(mile)</t>
  </si>
  <si>
    <t>Travel Frequency(per month)</t>
  </si>
  <si>
    <t>Cost/Driving($)</t>
  </si>
  <si>
    <t>Cost/Flying($)</t>
  </si>
  <si>
    <t>Cost/HSR($)</t>
  </si>
  <si>
    <t>HSR Frequency(hr)</t>
  </si>
  <si>
    <t>Preferred Mode</t>
  </si>
  <si>
    <t>Avg</t>
  </si>
  <si>
    <t xml:space="preserve">Auto </t>
  </si>
  <si>
    <t>Air</t>
  </si>
  <si>
    <t>HSR</t>
  </si>
  <si>
    <t>Auto</t>
  </si>
  <si>
    <t>U_Air</t>
  </si>
  <si>
    <t>U_HSR</t>
  </si>
  <si>
    <t>Prob_Air</t>
  </si>
  <si>
    <t>Prob_HSR</t>
  </si>
  <si>
    <t>LL_Air</t>
  </si>
  <si>
    <t>LL_HSR</t>
  </si>
  <si>
    <t>Cons_Auto</t>
  </si>
  <si>
    <t>Cost_Air</t>
  </si>
  <si>
    <t>Beta</t>
  </si>
  <si>
    <t>Obj_LL</t>
  </si>
</sst>
</file>

<file path=xl/styles.xml><?xml version="1.0" encoding="utf-8"?>
<styleSheet xmlns="http://schemas.openxmlformats.org/spreadsheetml/2006/main">
  <numFmts count="6">
    <numFmt numFmtId="176" formatCode="0.00000"/>
    <numFmt numFmtId="177" formatCode="0.0000000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5" borderId="0" xfId="0" applyFont="1" applyFill="1"/>
    <xf numFmtId="0" fontId="0" fillId="5" borderId="0" xfId="0" applyFill="1"/>
    <xf numFmtId="0" fontId="2" fillId="0" borderId="0" xfId="0" applyFont="1"/>
    <xf numFmtId="0" fontId="0" fillId="6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0" fillId="7" borderId="0" xfId="0" applyFont="1" applyFill="1"/>
    <xf numFmtId="2" fontId="0" fillId="0" borderId="0" xfId="0" applyNumberFormat="1"/>
    <xf numFmtId="2" fontId="0" fillId="5" borderId="0" xfId="0" applyNumberFormat="1" applyFill="1"/>
    <xf numFmtId="176" fontId="0" fillId="0" borderId="0" xfId="0" applyNumberFormat="1"/>
    <xf numFmtId="0" fontId="0" fillId="8" borderId="0" xfId="0" applyFill="1"/>
    <xf numFmtId="177" fontId="0" fillId="5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B1" workbookViewId="0">
      <selection activeCell="B1" sqref="B1:D4"/>
    </sheetView>
  </sheetViews>
  <sheetFormatPr defaultColWidth="9" defaultRowHeight="14.4"/>
  <cols>
    <col min="2" max="2" width="10.287037037037" customWidth="1"/>
    <col min="4" max="5" width="18.712962962963" customWidth="1"/>
    <col min="6" max="6" width="18.712962962963" hidden="1" customWidth="1"/>
    <col min="7" max="8" width="9" hidden="1" customWidth="1"/>
    <col min="9" max="9" width="12" hidden="1" customWidth="1"/>
    <col min="11" max="11" width="12" customWidth="1"/>
    <col min="13" max="13" width="12.8518518518519" customWidth="1"/>
    <col min="14" max="14" width="9.2870370370370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M1" t="s">
        <v>10</v>
      </c>
      <c r="N1" t="s">
        <v>11</v>
      </c>
    </row>
    <row r="2" spans="1:14">
      <c r="A2">
        <v>1</v>
      </c>
      <c r="B2">
        <v>30</v>
      </c>
      <c r="C2">
        <v>50</v>
      </c>
      <c r="D2">
        <v>1</v>
      </c>
      <c r="E2">
        <v>0</v>
      </c>
      <c r="G2" s="12">
        <f>B2*$B$9</f>
        <v>-2.26892287163685</v>
      </c>
      <c r="H2" s="12">
        <f>C2*$B$9</f>
        <v>-3.78153811939475</v>
      </c>
      <c r="I2" s="12">
        <f>SUM(EXP(G2)+EXP(H2))</f>
        <v>0.126211134899757</v>
      </c>
      <c r="J2" s="12">
        <f>EXP(G2)/I2</f>
        <v>0.819448463068454</v>
      </c>
      <c r="K2" s="12">
        <f>EXP(H2)/I2</f>
        <v>0.180551536931546</v>
      </c>
      <c r="M2" s="14">
        <f>D2*LN(J2)</f>
        <v>-0.199123771038824</v>
      </c>
      <c r="N2" s="14">
        <f>E2*LN(K2)</f>
        <v>0</v>
      </c>
    </row>
    <row r="3" spans="1:14">
      <c r="A3">
        <v>2</v>
      </c>
      <c r="B3">
        <v>20</v>
      </c>
      <c r="C3">
        <v>10</v>
      </c>
      <c r="D3">
        <v>1</v>
      </c>
      <c r="E3">
        <v>0</v>
      </c>
      <c r="G3" s="12">
        <f t="shared" ref="G3:H4" si="0">B3*$B$9</f>
        <v>-1.5126152477579</v>
      </c>
      <c r="H3" s="12">
        <f t="shared" si="0"/>
        <v>-0.75630762387895</v>
      </c>
      <c r="I3" s="12">
        <f t="shared" ref="I3:I4" si="1">SUM(EXP(G3)+EXP(H3))</f>
        <v>0.68972941771907</v>
      </c>
      <c r="J3" s="12">
        <f t="shared" ref="J3:J4" si="2">EXP(G3)/I3</f>
        <v>0.319448457287091</v>
      </c>
      <c r="K3" s="12">
        <f t="shared" ref="K3:K4" si="3">EXP(H3)/I3</f>
        <v>0.680551542712909</v>
      </c>
      <c r="M3" s="14">
        <f t="shared" ref="M3:N4" si="4">D3*LN(J3)</f>
        <v>-1.14115934122361</v>
      </c>
      <c r="N3" s="14">
        <f t="shared" si="4"/>
        <v>0</v>
      </c>
    </row>
    <row r="4" spans="1:14">
      <c r="A4">
        <v>3</v>
      </c>
      <c r="B4">
        <v>40</v>
      </c>
      <c r="C4">
        <v>30</v>
      </c>
      <c r="D4">
        <v>0</v>
      </c>
      <c r="E4">
        <v>1</v>
      </c>
      <c r="G4" s="12">
        <f t="shared" si="0"/>
        <v>-3.0252304955158</v>
      </c>
      <c r="H4" s="12">
        <f t="shared" si="0"/>
        <v>-2.26892287163685</v>
      </c>
      <c r="I4" s="12">
        <f t="shared" si="1"/>
        <v>0.151970150715476</v>
      </c>
      <c r="J4" s="12">
        <f t="shared" si="2"/>
        <v>0.319448457287091</v>
      </c>
      <c r="K4" s="12">
        <f t="shared" si="3"/>
        <v>0.680551542712909</v>
      </c>
      <c r="M4" s="14">
        <f t="shared" si="4"/>
        <v>0</v>
      </c>
      <c r="N4" s="14">
        <f t="shared" si="4"/>
        <v>-0.38485171734466</v>
      </c>
    </row>
    <row r="7" spans="1:4">
      <c r="A7" t="s">
        <v>12</v>
      </c>
      <c r="D7" t="s">
        <v>13</v>
      </c>
    </row>
    <row r="8" spans="1:4">
      <c r="A8" s="15"/>
      <c r="B8" t="s">
        <v>14</v>
      </c>
      <c r="D8" s="8">
        <f>SUM(M2:N4)</f>
        <v>-1.72513482960709</v>
      </c>
    </row>
    <row r="9" spans="1:2">
      <c r="A9" s="15"/>
      <c r="B9" s="16">
        <v>-0.075630762387895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C2" sqref="C2"/>
    </sheetView>
  </sheetViews>
  <sheetFormatPr defaultColWidth="9" defaultRowHeight="14.4"/>
  <cols>
    <col min="2" max="2" width="10.287037037037" customWidth="1"/>
    <col min="4" max="6" width="18.712962962963" customWidth="1"/>
    <col min="9" max="9" width="12" customWidth="1"/>
    <col min="11" max="11" width="12" customWidth="1"/>
    <col min="13" max="13" width="12.8518518518519" customWidth="1"/>
    <col min="14" max="14" width="9.2870370370370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</row>
    <row r="2" spans="1:14">
      <c r="A2">
        <v>1</v>
      </c>
      <c r="B2">
        <v>30</v>
      </c>
      <c r="C2">
        <v>50</v>
      </c>
      <c r="D2">
        <v>1</v>
      </c>
      <c r="E2">
        <v>0</v>
      </c>
      <c r="G2" s="12">
        <f>$A$9+B2*$B$9</f>
        <v>-11.9600576339229</v>
      </c>
      <c r="H2" s="12">
        <f>C2*$B$9</f>
        <v>-29.9003874808079</v>
      </c>
      <c r="I2" s="12">
        <f>SUM(EXP(G2)+EXP(H2))</f>
        <v>6.39459396349744e-6</v>
      </c>
      <c r="J2" s="12">
        <f>EXP(G2)/I2</f>
        <v>0.999999983833584</v>
      </c>
      <c r="K2" s="12">
        <f>EXP(H2)/I2</f>
        <v>1.61664155133028e-8</v>
      </c>
      <c r="M2" s="14">
        <f>D2*LN(J2)</f>
        <v>-1.61664156702634e-8</v>
      </c>
      <c r="N2" s="14">
        <f>E2*LN(K2)</f>
        <v>0</v>
      </c>
    </row>
    <row r="3" spans="1:14">
      <c r="A3">
        <v>2</v>
      </c>
      <c r="B3">
        <v>20</v>
      </c>
      <c r="C3">
        <v>10</v>
      </c>
      <c r="D3">
        <v>1</v>
      </c>
      <c r="E3">
        <v>0</v>
      </c>
      <c r="G3" s="12">
        <f t="shared" ref="G3:G4" si="0">$A$9+B3*$B$9</f>
        <v>-5.97998013776134</v>
      </c>
      <c r="H3" s="12">
        <f t="shared" ref="H3:H4" si="1">C3*$B$9</f>
        <v>-5.98007749616158</v>
      </c>
      <c r="I3" s="12">
        <f t="shared" ref="I3:I4" si="2">SUM(EXP(G3)+EXP(H3))</f>
        <v>0.00505750684637117</v>
      </c>
      <c r="J3" s="12">
        <f t="shared" ref="J3:J4" si="3">EXP(G3)/I3</f>
        <v>0.500024339600039</v>
      </c>
      <c r="K3" s="12">
        <f t="shared" ref="K3:K4" si="4">EXP(H3)/I3</f>
        <v>0.499975660399961</v>
      </c>
      <c r="M3" s="14">
        <f t="shared" ref="M3:M4" si="5">D3*LN(J3)</f>
        <v>-0.693098502544661</v>
      </c>
      <c r="N3" s="14">
        <f t="shared" ref="N3:N4" si="6">E3*LN(K3)</f>
        <v>0</v>
      </c>
    </row>
    <row r="4" spans="1:14">
      <c r="A4">
        <v>3</v>
      </c>
      <c r="B4">
        <v>40</v>
      </c>
      <c r="C4">
        <v>30</v>
      </c>
      <c r="D4">
        <v>0</v>
      </c>
      <c r="E4">
        <v>1</v>
      </c>
      <c r="G4" s="12">
        <f t="shared" si="0"/>
        <v>-17.9401351300845</v>
      </c>
      <c r="H4" s="12">
        <f t="shared" si="1"/>
        <v>-17.9402324884847</v>
      </c>
      <c r="I4" s="12">
        <f t="shared" si="2"/>
        <v>3.23375537415558e-8</v>
      </c>
      <c r="J4" s="12">
        <f t="shared" si="3"/>
        <v>0.500024339600039</v>
      </c>
      <c r="K4" s="12">
        <f t="shared" si="4"/>
        <v>0.499975660399961</v>
      </c>
      <c r="M4" s="14">
        <f t="shared" si="5"/>
        <v>0</v>
      </c>
      <c r="N4" s="14">
        <f t="shared" si="6"/>
        <v>-0.693195860944894</v>
      </c>
    </row>
    <row r="7" spans="1:4">
      <c r="A7" t="s">
        <v>12</v>
      </c>
      <c r="D7" t="s">
        <v>13</v>
      </c>
    </row>
    <row r="8" spans="1:4">
      <c r="A8" s="12" t="s">
        <v>15</v>
      </c>
      <c r="B8" s="12" t="s">
        <v>14</v>
      </c>
      <c r="D8" s="8">
        <f>SUM(M2:N4)</f>
        <v>-1.38629437965597</v>
      </c>
    </row>
    <row r="9" spans="1:2">
      <c r="A9" s="13">
        <v>5.98017485456181</v>
      </c>
      <c r="B9" s="13">
        <v>-0.598007749616158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6"/>
  <sheetViews>
    <sheetView topLeftCell="C1" workbookViewId="0">
      <selection activeCell="L9" sqref="L9"/>
    </sheetView>
  </sheetViews>
  <sheetFormatPr defaultColWidth="9" defaultRowHeight="14.4"/>
  <cols>
    <col min="3" max="3" width="13.5740740740741" customWidth="1"/>
  </cols>
  <sheetData>
    <row r="2" spans="2:12"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</row>
    <row r="3" spans="2:12">
      <c r="B3" s="3">
        <v>2</v>
      </c>
      <c r="C3" s="3">
        <v>1</v>
      </c>
      <c r="D3" s="4">
        <v>1</v>
      </c>
      <c r="E3" s="4">
        <v>3.5</v>
      </c>
      <c r="F3" s="3">
        <v>10</v>
      </c>
      <c r="G3" s="3">
        <v>3</v>
      </c>
      <c r="H3" s="3">
        <v>200</v>
      </c>
      <c r="I3" s="3">
        <v>300</v>
      </c>
      <c r="J3" s="3">
        <v>150</v>
      </c>
      <c r="K3" s="3">
        <v>2</v>
      </c>
      <c r="L3" s="3">
        <v>1</v>
      </c>
    </row>
    <row r="4" spans="2:12">
      <c r="B4" s="3">
        <v>2</v>
      </c>
      <c r="C4" s="3">
        <v>4</v>
      </c>
      <c r="D4" s="3">
        <v>3</v>
      </c>
      <c r="E4" s="3">
        <v>3</v>
      </c>
      <c r="F4" s="3">
        <v>15</v>
      </c>
      <c r="G4" s="3">
        <v>4</v>
      </c>
      <c r="H4" s="3">
        <v>100</v>
      </c>
      <c r="I4" s="3">
        <v>250</v>
      </c>
      <c r="J4" s="3">
        <v>75</v>
      </c>
      <c r="K4" s="3">
        <v>3</v>
      </c>
      <c r="L4" s="3">
        <v>0</v>
      </c>
    </row>
    <row r="5" spans="2:12">
      <c r="B5" s="3">
        <v>1</v>
      </c>
      <c r="C5" s="3">
        <v>7</v>
      </c>
      <c r="D5" s="3">
        <v>2</v>
      </c>
      <c r="E5" s="3">
        <v>3.5</v>
      </c>
      <c r="F5" s="3">
        <v>12</v>
      </c>
      <c r="G5" s="3">
        <v>5</v>
      </c>
      <c r="H5" s="3">
        <v>90</v>
      </c>
      <c r="I5" s="3">
        <v>200</v>
      </c>
      <c r="J5" s="3">
        <v>100</v>
      </c>
      <c r="K5" s="3">
        <v>1</v>
      </c>
      <c r="L5" s="3">
        <v>0</v>
      </c>
    </row>
    <row r="6" spans="2:12">
      <c r="B6" s="3">
        <v>1</v>
      </c>
      <c r="C6" s="3">
        <v>6</v>
      </c>
      <c r="D6" s="3">
        <v>3</v>
      </c>
      <c r="E6" s="3">
        <v>4</v>
      </c>
      <c r="F6" s="3">
        <v>5</v>
      </c>
      <c r="G6" s="3">
        <v>2</v>
      </c>
      <c r="H6" s="3">
        <v>150</v>
      </c>
      <c r="I6" s="3">
        <v>350</v>
      </c>
      <c r="J6" s="3">
        <v>100</v>
      </c>
      <c r="K6" s="3">
        <v>2</v>
      </c>
      <c r="L6" s="3">
        <v>2</v>
      </c>
    </row>
    <row r="7" spans="2:12">
      <c r="B7" s="3">
        <v>0</v>
      </c>
      <c r="C7" s="3"/>
      <c r="D7" s="3">
        <v>1.5</v>
      </c>
      <c r="E7" s="3">
        <v>3</v>
      </c>
      <c r="F7" s="4">
        <v>2</v>
      </c>
      <c r="G7" s="3">
        <v>1</v>
      </c>
      <c r="H7" s="3"/>
      <c r="I7" s="3">
        <v>200</v>
      </c>
      <c r="J7" s="3"/>
      <c r="K7" s="3">
        <v>4</v>
      </c>
      <c r="L7" s="3">
        <v>1</v>
      </c>
    </row>
    <row r="8" spans="2:12">
      <c r="B8" s="4">
        <v>1</v>
      </c>
      <c r="C8" s="3">
        <v>7</v>
      </c>
      <c r="D8" s="3">
        <v>2</v>
      </c>
      <c r="E8" s="3">
        <v>3.5</v>
      </c>
      <c r="F8" s="3">
        <v>12</v>
      </c>
      <c r="G8" s="3">
        <v>12</v>
      </c>
      <c r="H8" s="3">
        <v>120</v>
      </c>
      <c r="I8" s="3">
        <v>140</v>
      </c>
      <c r="J8" s="3">
        <v>100</v>
      </c>
      <c r="K8" s="3">
        <v>2</v>
      </c>
      <c r="L8" s="3">
        <v>1</v>
      </c>
    </row>
    <row r="9" spans="2:12">
      <c r="B9" s="3">
        <v>0</v>
      </c>
      <c r="C9" s="3"/>
      <c r="D9" s="3">
        <v>2</v>
      </c>
      <c r="E9" s="3">
        <v>3</v>
      </c>
      <c r="F9" s="3">
        <v>5</v>
      </c>
      <c r="G9" s="3">
        <v>2</v>
      </c>
      <c r="H9" s="3"/>
      <c r="I9" s="3">
        <v>150</v>
      </c>
      <c r="J9" s="3">
        <v>100</v>
      </c>
      <c r="K9" s="3">
        <v>1</v>
      </c>
      <c r="L9" s="3">
        <v>2</v>
      </c>
    </row>
    <row r="10" spans="2:12">
      <c r="B10" s="3">
        <v>1</v>
      </c>
      <c r="C10" s="3">
        <v>7</v>
      </c>
      <c r="D10" s="3">
        <v>5</v>
      </c>
      <c r="E10" s="3">
        <v>4</v>
      </c>
      <c r="F10" s="3">
        <v>10</v>
      </c>
      <c r="G10" s="3">
        <v>2</v>
      </c>
      <c r="H10" s="3">
        <v>200</v>
      </c>
      <c r="I10" s="3">
        <v>300</v>
      </c>
      <c r="J10" s="3">
        <v>100</v>
      </c>
      <c r="K10" s="3">
        <v>2</v>
      </c>
      <c r="L10" s="3">
        <v>2</v>
      </c>
    </row>
    <row r="11" spans="2:12">
      <c r="B11" s="3">
        <v>3</v>
      </c>
      <c r="C11" s="3">
        <v>7</v>
      </c>
      <c r="D11" s="3">
        <v>2</v>
      </c>
      <c r="E11" s="3">
        <v>3.5</v>
      </c>
      <c r="F11" s="3">
        <v>15</v>
      </c>
      <c r="G11" s="3">
        <v>2</v>
      </c>
      <c r="H11" s="3">
        <v>120</v>
      </c>
      <c r="I11" s="3">
        <v>180</v>
      </c>
      <c r="J11" s="3">
        <v>150</v>
      </c>
      <c r="K11" s="3">
        <v>2</v>
      </c>
      <c r="L11" s="3">
        <v>0</v>
      </c>
    </row>
    <row r="12" spans="2:12">
      <c r="B12" s="3">
        <v>2</v>
      </c>
      <c r="C12" s="3">
        <v>7</v>
      </c>
      <c r="D12" s="3">
        <v>5</v>
      </c>
      <c r="E12" s="3">
        <v>3.5</v>
      </c>
      <c r="F12" s="4">
        <v>4</v>
      </c>
      <c r="G12" s="3">
        <v>20</v>
      </c>
      <c r="H12" s="3">
        <v>250</v>
      </c>
      <c r="I12" s="3">
        <v>180</v>
      </c>
      <c r="J12" s="3">
        <v>200</v>
      </c>
      <c r="K12" s="3">
        <v>2</v>
      </c>
      <c r="L12" s="3">
        <v>1</v>
      </c>
    </row>
    <row r="13" spans="2:12">
      <c r="B13" s="3">
        <v>1</v>
      </c>
      <c r="C13" s="3">
        <v>6</v>
      </c>
      <c r="D13" s="3">
        <v>4.5</v>
      </c>
      <c r="E13" s="3">
        <v>3.5</v>
      </c>
      <c r="F13" s="3">
        <v>30</v>
      </c>
      <c r="G13" s="3">
        <v>6</v>
      </c>
      <c r="H13" s="3">
        <v>225</v>
      </c>
      <c r="I13" s="3">
        <v>190</v>
      </c>
      <c r="J13" s="3">
        <v>150</v>
      </c>
      <c r="K13" s="3">
        <v>2</v>
      </c>
      <c r="L13" s="3">
        <v>1</v>
      </c>
    </row>
    <row r="14" spans="2:12">
      <c r="B14" s="3">
        <v>2</v>
      </c>
      <c r="C14" s="3">
        <v>6</v>
      </c>
      <c r="D14" s="3">
        <v>2</v>
      </c>
      <c r="E14" s="3">
        <v>3.3</v>
      </c>
      <c r="F14" s="3">
        <v>15</v>
      </c>
      <c r="G14" s="3">
        <v>7</v>
      </c>
      <c r="H14" s="3">
        <v>250</v>
      </c>
      <c r="I14" s="3">
        <v>200</v>
      </c>
      <c r="J14" s="3">
        <v>125</v>
      </c>
      <c r="K14" s="3">
        <v>2</v>
      </c>
      <c r="L14" s="3">
        <v>1</v>
      </c>
    </row>
    <row r="16" spans="1:11">
      <c r="A16" t="s">
        <v>27</v>
      </c>
      <c r="B16">
        <f>AVERAGE(B3:B14)</f>
        <v>1.33333333333333</v>
      </c>
      <c r="C16">
        <f t="shared" ref="C16:K16" si="0">AVERAGE(C3:C14)</f>
        <v>5.8</v>
      </c>
      <c r="D16">
        <f t="shared" si="0"/>
        <v>2.75</v>
      </c>
      <c r="E16">
        <f t="shared" si="0"/>
        <v>3.44166666666667</v>
      </c>
      <c r="F16">
        <f t="shared" si="0"/>
        <v>11.25</v>
      </c>
      <c r="G16">
        <f t="shared" si="0"/>
        <v>5.5</v>
      </c>
      <c r="H16">
        <f t="shared" si="0"/>
        <v>170.5</v>
      </c>
      <c r="I16">
        <f t="shared" si="0"/>
        <v>220</v>
      </c>
      <c r="J16">
        <f t="shared" si="0"/>
        <v>122.727272727273</v>
      </c>
      <c r="K16">
        <f t="shared" si="0"/>
        <v>2.08333333333333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topLeftCell="A6" workbookViewId="0">
      <selection activeCell="B18" sqref="B18:L18"/>
    </sheetView>
  </sheetViews>
  <sheetFormatPr defaultColWidth="9" defaultRowHeight="14.4"/>
  <cols>
    <col min="5" max="5" width="12.4259259259259" customWidth="1"/>
    <col min="6" max="6" width="13.5740740740741" customWidth="1"/>
    <col min="17" max="19" width="9" hidden="1" customWidth="1"/>
    <col min="20" max="20" width="12" hidden="1" customWidth="1"/>
    <col min="21" max="22" width="12" customWidth="1"/>
  </cols>
  <sheetData>
    <row r="1" spans="2:10">
      <c r="B1" s="1" t="s">
        <v>28</v>
      </c>
      <c r="C1" s="1"/>
      <c r="D1" s="1"/>
      <c r="E1" s="2" t="s">
        <v>29</v>
      </c>
      <c r="F1" s="2"/>
      <c r="G1" s="1" t="s">
        <v>30</v>
      </c>
      <c r="H1" s="1"/>
      <c r="I1" s="1"/>
      <c r="J1" s="1"/>
    </row>
    <row r="2" spans="2:27">
      <c r="B2" s="3" t="s">
        <v>16</v>
      </c>
      <c r="C2" s="3" t="s">
        <v>17</v>
      </c>
      <c r="D2" s="3" t="s">
        <v>22</v>
      </c>
      <c r="E2" s="3" t="s">
        <v>18</v>
      </c>
      <c r="F2" s="3" t="s">
        <v>23</v>
      </c>
      <c r="G2" s="3" t="s">
        <v>20</v>
      </c>
      <c r="H2" s="3" t="s">
        <v>21</v>
      </c>
      <c r="I2" s="3" t="s">
        <v>19</v>
      </c>
      <c r="J2" s="3" t="s">
        <v>24</v>
      </c>
      <c r="K2" s="3" t="s">
        <v>25</v>
      </c>
      <c r="L2" s="3" t="s">
        <v>26</v>
      </c>
      <c r="M2" s="9" t="s">
        <v>31</v>
      </c>
      <c r="N2" s="9" t="s">
        <v>29</v>
      </c>
      <c r="O2" s="9" t="s">
        <v>30</v>
      </c>
      <c r="Q2" t="s">
        <v>5</v>
      </c>
      <c r="R2" t="s">
        <v>32</v>
      </c>
      <c r="S2" t="s">
        <v>33</v>
      </c>
      <c r="T2" t="s">
        <v>7</v>
      </c>
      <c r="U2" t="s">
        <v>8</v>
      </c>
      <c r="V2" t="s">
        <v>34</v>
      </c>
      <c r="W2" t="s">
        <v>35</v>
      </c>
      <c r="Y2" t="s">
        <v>10</v>
      </c>
      <c r="Z2" t="s">
        <v>36</v>
      </c>
      <c r="AA2" t="s">
        <v>37</v>
      </c>
    </row>
    <row r="3" spans="2:27">
      <c r="B3" s="3">
        <v>2</v>
      </c>
      <c r="C3" s="3">
        <v>1</v>
      </c>
      <c r="D3" s="3">
        <v>200</v>
      </c>
      <c r="E3" s="4">
        <v>1</v>
      </c>
      <c r="F3" s="3">
        <v>300</v>
      </c>
      <c r="G3" s="3">
        <v>10</v>
      </c>
      <c r="H3" s="3">
        <v>3</v>
      </c>
      <c r="I3" s="4">
        <v>3.5</v>
      </c>
      <c r="J3" s="3">
        <v>150</v>
      </c>
      <c r="K3" s="3">
        <v>2</v>
      </c>
      <c r="L3" s="3">
        <v>1</v>
      </c>
      <c r="M3" s="9">
        <v>0</v>
      </c>
      <c r="N3" s="9">
        <v>1</v>
      </c>
      <c r="O3" s="9">
        <v>0</v>
      </c>
      <c r="Q3">
        <f>B3*$B$18+$L$18+C3*$C18+D3*$D$18</f>
        <v>-7.80084147548283</v>
      </c>
      <c r="R3">
        <f>$M$18+E3*$E$18+F3*$F$18</f>
        <v>-9.01826902681374</v>
      </c>
      <c r="S3">
        <f>G3*$G$18+H3*$H$18+I3*$I$18+J3*$J$18+K3*$K$18</f>
        <v>-7.41445961113917</v>
      </c>
      <c r="T3">
        <f>EXP(Q3)+EXP(R3)+EXP(S3)</f>
        <v>0.00113304391623646</v>
      </c>
      <c r="U3">
        <f>EXP(Q3)/T3</f>
        <v>0.36131904173887</v>
      </c>
      <c r="V3">
        <f>EXP(R3)/T3</f>
        <v>0.106947043227028</v>
      </c>
      <c r="W3">
        <f>EXP(S3)/T3</f>
        <v>0.531733915034102</v>
      </c>
      <c r="Y3">
        <f>M3*LN(U3)</f>
        <v>0</v>
      </c>
      <c r="Z3">
        <f>N3*LN(V3)</f>
        <v>-2.23542149014698</v>
      </c>
      <c r="AA3">
        <f>O3*LN(W3)</f>
        <v>0</v>
      </c>
    </row>
    <row r="4" spans="2:27">
      <c r="B4" s="3">
        <v>2</v>
      </c>
      <c r="C4" s="3">
        <v>4</v>
      </c>
      <c r="D4" s="3">
        <v>100</v>
      </c>
      <c r="E4" s="3">
        <v>3</v>
      </c>
      <c r="F4" s="3">
        <v>250</v>
      </c>
      <c r="G4" s="3">
        <v>15</v>
      </c>
      <c r="H4" s="3">
        <v>4</v>
      </c>
      <c r="I4" s="3">
        <v>3</v>
      </c>
      <c r="J4" s="3">
        <v>75</v>
      </c>
      <c r="K4" s="3">
        <v>3</v>
      </c>
      <c r="L4" s="3">
        <v>0</v>
      </c>
      <c r="M4" s="9">
        <v>1</v>
      </c>
      <c r="N4" s="9">
        <v>0</v>
      </c>
      <c r="O4" s="9">
        <v>0</v>
      </c>
      <c r="Q4">
        <f t="shared" ref="Q4:Q14" si="0">B4*$B$18+$L$18+C4*$C19+D4*$D$18</f>
        <v>-4.7428065309273</v>
      </c>
      <c r="R4">
        <f t="shared" ref="R4:R14" si="1">$M$18+E4*$E$18+F4*$F$18</f>
        <v>-7.68404631310204</v>
      </c>
      <c r="S4">
        <f t="shared" ref="S4:S14" si="2">G4*$G$18+H4*$H$18+I4*$I$18+J4*$J$18+K4*$K$18</f>
        <v>-8.17420204802607</v>
      </c>
      <c r="T4">
        <f t="shared" ref="T4:T14" si="3">EXP(Q4)+EXP(R4)+EXP(S4)</f>
        <v>0.00945609592477864</v>
      </c>
      <c r="U4">
        <f t="shared" ref="U4:U14" si="4">EXP(Q4)/T4</f>
        <v>0.921538376653164</v>
      </c>
      <c r="V4">
        <f t="shared" ref="V4:V14" si="5">EXP(R4)/T4</f>
        <v>0.0486574358103856</v>
      </c>
      <c r="W4">
        <f t="shared" ref="W4:W14" si="6">EXP(S4)/T4</f>
        <v>0.0298041875364498</v>
      </c>
      <c r="Y4">
        <f t="shared" ref="Y4:Y14" si="7">M4*LN(U4)</f>
        <v>-0.0817108568868306</v>
      </c>
      <c r="Z4">
        <f t="shared" ref="Z4:Z14" si="8">N4*LN(V4)</f>
        <v>0</v>
      </c>
      <c r="AA4">
        <f t="shared" ref="AA4:AA14" si="9">O4*LN(W4)</f>
        <v>0</v>
      </c>
    </row>
    <row r="5" spans="2:27">
      <c r="B5" s="3">
        <v>1</v>
      </c>
      <c r="C5" s="3">
        <v>7</v>
      </c>
      <c r="D5" s="3">
        <v>90</v>
      </c>
      <c r="E5" s="3">
        <v>2</v>
      </c>
      <c r="F5" s="3">
        <v>200</v>
      </c>
      <c r="G5" s="3">
        <v>12</v>
      </c>
      <c r="H5" s="3">
        <v>5</v>
      </c>
      <c r="I5" s="3">
        <v>3.5</v>
      </c>
      <c r="J5" s="3">
        <v>100</v>
      </c>
      <c r="K5" s="3">
        <v>1</v>
      </c>
      <c r="L5" s="3">
        <v>0</v>
      </c>
      <c r="M5" s="9">
        <v>1</v>
      </c>
      <c r="N5" s="9">
        <v>0</v>
      </c>
      <c r="O5" s="9">
        <v>0</v>
      </c>
      <c r="Q5">
        <f t="shared" si="0"/>
        <v>-3.56345008191529</v>
      </c>
      <c r="R5">
        <f t="shared" si="1"/>
        <v>-6.11606988911106</v>
      </c>
      <c r="S5">
        <f t="shared" si="2"/>
        <v>-6.25512170228581</v>
      </c>
      <c r="T5">
        <f t="shared" si="3"/>
        <v>0.0324685828402801</v>
      </c>
      <c r="U5">
        <f t="shared" si="4"/>
        <v>0.872870788320941</v>
      </c>
      <c r="V5">
        <f t="shared" si="5"/>
        <v>0.0679768855421738</v>
      </c>
      <c r="W5">
        <f t="shared" si="6"/>
        <v>0.0591523261368854</v>
      </c>
      <c r="Y5">
        <f t="shared" si="7"/>
        <v>-0.135967742893091</v>
      </c>
      <c r="Z5">
        <f t="shared" si="8"/>
        <v>0</v>
      </c>
      <c r="AA5">
        <f t="shared" si="9"/>
        <v>0</v>
      </c>
    </row>
    <row r="6" spans="2:27">
      <c r="B6" s="3">
        <v>1</v>
      </c>
      <c r="C6" s="3">
        <v>6</v>
      </c>
      <c r="D6" s="3">
        <v>150</v>
      </c>
      <c r="E6" s="3">
        <v>3</v>
      </c>
      <c r="F6" s="3">
        <v>350</v>
      </c>
      <c r="G6" s="3">
        <v>5</v>
      </c>
      <c r="H6" s="3">
        <v>2</v>
      </c>
      <c r="I6" s="3">
        <v>4</v>
      </c>
      <c r="J6" s="3">
        <v>100</v>
      </c>
      <c r="K6" s="3">
        <v>2</v>
      </c>
      <c r="L6" s="3">
        <v>2</v>
      </c>
      <c r="M6" s="9">
        <v>0</v>
      </c>
      <c r="N6" s="9">
        <v>0</v>
      </c>
      <c r="O6" s="9">
        <v>1</v>
      </c>
      <c r="Q6">
        <f t="shared" si="0"/>
        <v>-5.35152030659275</v>
      </c>
      <c r="R6">
        <f t="shared" si="1"/>
        <v>-10.6641633542311</v>
      </c>
      <c r="S6">
        <f t="shared" si="2"/>
        <v>-5.15467806320401</v>
      </c>
      <c r="T6">
        <f t="shared" si="3"/>
        <v>0.0105366434668733</v>
      </c>
      <c r="U6">
        <f t="shared" si="4"/>
        <v>0.449947637836114</v>
      </c>
      <c r="V6">
        <f t="shared" si="5"/>
        <v>0.00221773891033037</v>
      </c>
      <c r="W6">
        <f t="shared" si="6"/>
        <v>0.547834623253555</v>
      </c>
      <c r="Y6">
        <f t="shared" si="7"/>
        <v>0</v>
      </c>
      <c r="Z6">
        <f t="shared" si="8"/>
        <v>0</v>
      </c>
      <c r="AA6">
        <f t="shared" si="9"/>
        <v>-0.601781819963611</v>
      </c>
    </row>
    <row r="7" spans="2:27">
      <c r="B7" s="3">
        <v>0</v>
      </c>
      <c r="C7" s="5">
        <v>5.8</v>
      </c>
      <c r="D7" s="5">
        <v>170.5</v>
      </c>
      <c r="E7" s="3">
        <v>1.5</v>
      </c>
      <c r="F7" s="3">
        <v>200</v>
      </c>
      <c r="G7" s="4">
        <v>2</v>
      </c>
      <c r="H7" s="3">
        <v>1</v>
      </c>
      <c r="I7" s="3">
        <v>3</v>
      </c>
      <c r="J7" s="10">
        <v>122</v>
      </c>
      <c r="K7" s="3">
        <v>4</v>
      </c>
      <c r="L7" s="3">
        <v>1</v>
      </c>
      <c r="M7" s="9">
        <v>0</v>
      </c>
      <c r="N7" s="9">
        <v>1</v>
      </c>
      <c r="O7" s="9">
        <v>0</v>
      </c>
      <c r="Q7">
        <f t="shared" si="0"/>
        <v>-5.08109955512512</v>
      </c>
      <c r="R7">
        <f t="shared" si="1"/>
        <v>-6.07711093739785</v>
      </c>
      <c r="S7">
        <f t="shared" si="2"/>
        <v>-6.44966014033045</v>
      </c>
      <c r="T7">
        <f t="shared" si="3"/>
        <v>0.0100889299545601</v>
      </c>
      <c r="U7">
        <f t="shared" si="4"/>
        <v>0.615830783810937</v>
      </c>
      <c r="V7">
        <f t="shared" si="5"/>
        <v>0.227456916382411</v>
      </c>
      <c r="W7">
        <f t="shared" si="6"/>
        <v>0.156712299806652</v>
      </c>
      <c r="Y7">
        <f t="shared" si="7"/>
        <v>0</v>
      </c>
      <c r="Z7">
        <f t="shared" si="8"/>
        <v>-1.48079443706436</v>
      </c>
      <c r="AA7">
        <f t="shared" si="9"/>
        <v>0</v>
      </c>
    </row>
    <row r="8" spans="2:27">
      <c r="B8" s="4">
        <v>1</v>
      </c>
      <c r="C8" s="3">
        <v>7</v>
      </c>
      <c r="D8" s="3">
        <v>120</v>
      </c>
      <c r="E8" s="3">
        <v>2</v>
      </c>
      <c r="F8" s="3">
        <v>140</v>
      </c>
      <c r="G8" s="3">
        <v>12</v>
      </c>
      <c r="H8" s="3">
        <v>12</v>
      </c>
      <c r="I8" s="3">
        <v>3.5</v>
      </c>
      <c r="J8" s="3">
        <v>100</v>
      </c>
      <c r="K8" s="3">
        <v>2</v>
      </c>
      <c r="L8" s="3">
        <v>1</v>
      </c>
      <c r="M8" s="9">
        <v>0</v>
      </c>
      <c r="N8" s="9">
        <v>1</v>
      </c>
      <c r="O8" s="9">
        <v>0</v>
      </c>
      <c r="Q8">
        <f t="shared" si="0"/>
        <v>-4.45748519425402</v>
      </c>
      <c r="R8">
        <f t="shared" si="1"/>
        <v>-4.3279996644336</v>
      </c>
      <c r="S8">
        <f t="shared" si="2"/>
        <v>-7.66840440141288</v>
      </c>
      <c r="T8">
        <f t="shared" si="3"/>
        <v>0.0252527532952972</v>
      </c>
      <c r="U8">
        <f t="shared" si="4"/>
        <v>0.459018343142548</v>
      </c>
      <c r="V8">
        <f t="shared" si="5"/>
        <v>0.522474251059618</v>
      </c>
      <c r="W8">
        <f t="shared" si="6"/>
        <v>0.0185074057978344</v>
      </c>
      <c r="Y8">
        <f t="shared" si="7"/>
        <v>0</v>
      </c>
      <c r="Z8">
        <f t="shared" si="8"/>
        <v>-0.649179576626158</v>
      </c>
      <c r="AA8">
        <f t="shared" si="9"/>
        <v>0</v>
      </c>
    </row>
    <row r="9" spans="2:27">
      <c r="B9" s="3">
        <v>0</v>
      </c>
      <c r="C9" s="5">
        <v>5.8</v>
      </c>
      <c r="D9" s="5">
        <v>170.5</v>
      </c>
      <c r="E9" s="3">
        <v>2</v>
      </c>
      <c r="F9" s="3">
        <v>150</v>
      </c>
      <c r="G9" s="3">
        <v>5</v>
      </c>
      <c r="H9" s="3">
        <v>2</v>
      </c>
      <c r="I9" s="3">
        <v>3</v>
      </c>
      <c r="J9" s="3">
        <v>100</v>
      </c>
      <c r="K9" s="3">
        <v>1</v>
      </c>
      <c r="L9" s="3">
        <v>2</v>
      </c>
      <c r="M9" s="9">
        <v>0</v>
      </c>
      <c r="N9" s="9">
        <v>0</v>
      </c>
      <c r="O9" s="9">
        <v>1</v>
      </c>
      <c r="Q9">
        <f t="shared" si="0"/>
        <v>-5.08109955512512</v>
      </c>
      <c r="R9">
        <f t="shared" si="1"/>
        <v>-4.62601136854651</v>
      </c>
      <c r="S9">
        <f t="shared" si="2"/>
        <v>-4.25701951754816</v>
      </c>
      <c r="T9">
        <f t="shared" si="3"/>
        <v>0.0301712750546267</v>
      </c>
      <c r="U9">
        <f t="shared" si="4"/>
        <v>0.205926784018284</v>
      </c>
      <c r="V9">
        <f t="shared" si="5"/>
        <v>0.324604940360331</v>
      </c>
      <c r="W9">
        <f t="shared" si="6"/>
        <v>0.469468275621385</v>
      </c>
      <c r="Y9">
        <f t="shared" si="7"/>
        <v>0</v>
      </c>
      <c r="Z9">
        <f t="shared" si="8"/>
        <v>0</v>
      </c>
      <c r="AA9">
        <f t="shared" si="9"/>
        <v>-0.756154553178293</v>
      </c>
    </row>
    <row r="10" spans="2:27">
      <c r="B10" s="3">
        <v>1</v>
      </c>
      <c r="C10" s="3">
        <v>7</v>
      </c>
      <c r="D10" s="3">
        <v>200</v>
      </c>
      <c r="E10" s="3">
        <v>5</v>
      </c>
      <c r="F10" s="3">
        <v>300</v>
      </c>
      <c r="G10" s="3">
        <v>10</v>
      </c>
      <c r="H10" s="3">
        <v>2</v>
      </c>
      <c r="I10" s="3">
        <v>4</v>
      </c>
      <c r="J10" s="3">
        <v>100</v>
      </c>
      <c r="K10" s="3">
        <v>2</v>
      </c>
      <c r="L10" s="3">
        <v>2</v>
      </c>
      <c r="M10" s="9">
        <v>0</v>
      </c>
      <c r="N10" s="9">
        <v>0</v>
      </c>
      <c r="O10" s="9">
        <v>1</v>
      </c>
      <c r="Q10">
        <f t="shared" si="0"/>
        <v>-6.8415788271573</v>
      </c>
      <c r="R10">
        <f t="shared" si="1"/>
        <v>-9.32994064051945</v>
      </c>
      <c r="S10">
        <f t="shared" si="2"/>
        <v>-6.4042836984159</v>
      </c>
      <c r="T10">
        <f t="shared" si="3"/>
        <v>0.00281159761412661</v>
      </c>
      <c r="U10">
        <f t="shared" si="4"/>
        <v>0.380002891943766</v>
      </c>
      <c r="V10">
        <f t="shared" si="5"/>
        <v>0.0315576821208391</v>
      </c>
      <c r="W10">
        <f t="shared" si="6"/>
        <v>0.588439425935395</v>
      </c>
      <c r="Y10">
        <f t="shared" si="7"/>
        <v>0</v>
      </c>
      <c r="Z10">
        <f t="shared" si="8"/>
        <v>0</v>
      </c>
      <c r="AA10">
        <f t="shared" si="9"/>
        <v>-0.530281287170932</v>
      </c>
    </row>
    <row r="11" spans="2:27">
      <c r="B11" s="3">
        <v>3</v>
      </c>
      <c r="C11" s="3">
        <v>7</v>
      </c>
      <c r="D11" s="3">
        <v>120</v>
      </c>
      <c r="E11" s="3">
        <v>2</v>
      </c>
      <c r="F11" s="3">
        <v>180</v>
      </c>
      <c r="G11" s="3">
        <v>15</v>
      </c>
      <c r="H11" s="3">
        <v>2</v>
      </c>
      <c r="I11" s="3">
        <v>3.5</v>
      </c>
      <c r="J11" s="3">
        <v>150</v>
      </c>
      <c r="K11" s="3">
        <v>2</v>
      </c>
      <c r="L11" s="3">
        <v>0</v>
      </c>
      <c r="M11" s="9">
        <v>1</v>
      </c>
      <c r="N11" s="9">
        <v>0</v>
      </c>
      <c r="O11" s="9">
        <v>0</v>
      </c>
      <c r="Q11">
        <f t="shared" si="0"/>
        <v>-6.22017468405221</v>
      </c>
      <c r="R11">
        <f t="shared" si="1"/>
        <v>-5.52004648088524</v>
      </c>
      <c r="S11">
        <f t="shared" si="2"/>
        <v>-8.58614734293928</v>
      </c>
      <c r="T11">
        <f t="shared" si="3"/>
        <v>0.00618123340379075</v>
      </c>
      <c r="U11">
        <f t="shared" si="4"/>
        <v>0.321763898606175</v>
      </c>
      <c r="V11">
        <f t="shared" si="5"/>
        <v>0.64803599692621</v>
      </c>
      <c r="W11">
        <f t="shared" si="6"/>
        <v>0.0302001044676153</v>
      </c>
      <c r="Y11">
        <f t="shared" si="7"/>
        <v>-1.13393723652767</v>
      </c>
      <c r="Z11">
        <f t="shared" si="8"/>
        <v>0</v>
      </c>
      <c r="AA11">
        <f t="shared" si="9"/>
        <v>0</v>
      </c>
    </row>
    <row r="12" spans="2:27">
      <c r="B12" s="3">
        <v>2</v>
      </c>
      <c r="C12" s="3">
        <v>7</v>
      </c>
      <c r="D12" s="3">
        <v>250</v>
      </c>
      <c r="E12" s="3">
        <v>5</v>
      </c>
      <c r="F12" s="3">
        <v>180</v>
      </c>
      <c r="G12" s="4">
        <v>4</v>
      </c>
      <c r="H12" s="3">
        <v>20</v>
      </c>
      <c r="I12" s="3">
        <v>3.5</v>
      </c>
      <c r="J12" s="3">
        <v>200</v>
      </c>
      <c r="K12" s="3">
        <v>2</v>
      </c>
      <c r="L12" s="3">
        <v>1</v>
      </c>
      <c r="M12" s="9">
        <v>0</v>
      </c>
      <c r="N12" s="9">
        <v>1</v>
      </c>
      <c r="O12" s="9">
        <v>0</v>
      </c>
      <c r="Q12">
        <f t="shared" si="0"/>
        <v>-9.21298209262095</v>
      </c>
      <c r="R12">
        <f t="shared" si="1"/>
        <v>-5.75380019116452</v>
      </c>
      <c r="S12">
        <f t="shared" si="2"/>
        <v>-8.1866958014024</v>
      </c>
      <c r="T12">
        <f t="shared" si="3"/>
        <v>0.00354877678135804</v>
      </c>
      <c r="U12">
        <f t="shared" si="4"/>
        <v>0.0281043815116191</v>
      </c>
      <c r="V12">
        <f t="shared" si="5"/>
        <v>0.893465204858535</v>
      </c>
      <c r="W12">
        <f t="shared" si="6"/>
        <v>0.0784304136298462</v>
      </c>
      <c r="Y12">
        <f t="shared" si="7"/>
        <v>0</v>
      </c>
      <c r="Z12">
        <f t="shared" si="8"/>
        <v>-0.112647887660761</v>
      </c>
      <c r="AA12">
        <f t="shared" si="9"/>
        <v>0</v>
      </c>
    </row>
    <row r="13" spans="2:27">
      <c r="B13" s="3">
        <v>1</v>
      </c>
      <c r="C13" s="3">
        <v>6</v>
      </c>
      <c r="D13" s="3">
        <v>225</v>
      </c>
      <c r="E13" s="3">
        <v>4.5</v>
      </c>
      <c r="F13" s="3">
        <v>190</v>
      </c>
      <c r="G13" s="3">
        <v>30</v>
      </c>
      <c r="H13" s="3">
        <v>6</v>
      </c>
      <c r="I13" s="3">
        <v>3.5</v>
      </c>
      <c r="J13" s="3">
        <v>150</v>
      </c>
      <c r="K13" s="3">
        <v>2</v>
      </c>
      <c r="L13" s="3">
        <v>1</v>
      </c>
      <c r="M13" s="9">
        <v>0</v>
      </c>
      <c r="N13" s="9">
        <v>1</v>
      </c>
      <c r="O13" s="9">
        <v>0</v>
      </c>
      <c r="Q13">
        <f t="shared" si="0"/>
        <v>-7.58660808743958</v>
      </c>
      <c r="R13">
        <f t="shared" si="1"/>
        <v>-6.01285294356422</v>
      </c>
      <c r="S13">
        <f t="shared" si="2"/>
        <v>-12.6466358622221</v>
      </c>
      <c r="T13">
        <f t="shared" si="3"/>
        <v>0.0029575136646507</v>
      </c>
      <c r="U13">
        <f t="shared" si="4"/>
        <v>0.171494900818393</v>
      </c>
      <c r="V13">
        <f t="shared" si="5"/>
        <v>0.827416898307266</v>
      </c>
      <c r="W13">
        <f t="shared" si="6"/>
        <v>0.00108820087434119</v>
      </c>
      <c r="Y13">
        <f t="shared" si="7"/>
        <v>0</v>
      </c>
      <c r="Z13">
        <f t="shared" si="8"/>
        <v>-0.189446601780173</v>
      </c>
      <c r="AA13">
        <f t="shared" si="9"/>
        <v>0</v>
      </c>
    </row>
    <row r="14" spans="2:27">
      <c r="B14" s="3">
        <v>2</v>
      </c>
      <c r="C14" s="3">
        <v>6</v>
      </c>
      <c r="D14" s="3">
        <v>250</v>
      </c>
      <c r="E14" s="3">
        <v>2</v>
      </c>
      <c r="F14" s="3">
        <v>200</v>
      </c>
      <c r="G14" s="3">
        <v>15</v>
      </c>
      <c r="H14" s="3">
        <v>7</v>
      </c>
      <c r="I14" s="3">
        <v>3.3</v>
      </c>
      <c r="J14" s="3">
        <v>125</v>
      </c>
      <c r="K14" s="3">
        <v>2</v>
      </c>
      <c r="L14" s="3">
        <v>1</v>
      </c>
      <c r="M14" s="9">
        <v>0</v>
      </c>
      <c r="N14" s="9">
        <v>1</v>
      </c>
      <c r="O14" s="9">
        <v>0</v>
      </c>
      <c r="Q14">
        <f t="shared" si="0"/>
        <v>-9.21298209262095</v>
      </c>
      <c r="R14">
        <f t="shared" si="1"/>
        <v>-6.11606988911106</v>
      </c>
      <c r="S14">
        <f t="shared" si="2"/>
        <v>-8.49619732865739</v>
      </c>
      <c r="T14">
        <f t="shared" si="3"/>
        <v>0.00251109288133405</v>
      </c>
      <c r="U14">
        <f t="shared" si="4"/>
        <v>0.0397182347591524</v>
      </c>
      <c r="V14">
        <f t="shared" si="5"/>
        <v>0.878945241674118</v>
      </c>
      <c r="W14">
        <f t="shared" si="6"/>
        <v>0.0813365235667301</v>
      </c>
      <c r="Y14">
        <f t="shared" si="7"/>
        <v>0</v>
      </c>
      <c r="Z14">
        <f t="shared" si="8"/>
        <v>-0.12903267939886</v>
      </c>
      <c r="AA14">
        <f t="shared" si="9"/>
        <v>0</v>
      </c>
    </row>
    <row r="16" spans="1:11">
      <c r="A16" t="s">
        <v>27</v>
      </c>
      <c r="B16">
        <f>AVERAGE(B3:B14)</f>
        <v>1.33333333333333</v>
      </c>
      <c r="C16">
        <f t="shared" ref="C16:K16" si="10">AVERAGE(C3:C14)</f>
        <v>5.8</v>
      </c>
      <c r="D16">
        <f t="shared" si="10"/>
        <v>170.5</v>
      </c>
      <c r="E16">
        <f t="shared" si="10"/>
        <v>2.75</v>
      </c>
      <c r="F16">
        <f t="shared" si="10"/>
        <v>220</v>
      </c>
      <c r="G16">
        <f t="shared" si="10"/>
        <v>11.25</v>
      </c>
      <c r="H16">
        <f t="shared" si="10"/>
        <v>5.5</v>
      </c>
      <c r="I16">
        <f t="shared" si="10"/>
        <v>3.44166666666667</v>
      </c>
      <c r="J16">
        <f t="shared" si="10"/>
        <v>122.666666666667</v>
      </c>
      <c r="K16">
        <f t="shared" si="10"/>
        <v>2.08333333333333</v>
      </c>
    </row>
    <row r="17" spans="12:13">
      <c r="L17" t="s">
        <v>38</v>
      </c>
      <c r="M17" t="s">
        <v>39</v>
      </c>
    </row>
    <row r="18" spans="1:13">
      <c r="A18" t="s">
        <v>40</v>
      </c>
      <c r="B18" s="6">
        <v>-0.881344744899096</v>
      </c>
      <c r="C18" s="7">
        <v>-0.0779179034264277</v>
      </c>
      <c r="D18" s="7">
        <v>-0.029801170411291</v>
      </c>
      <c r="E18" s="7">
        <v>-0.0779179034264277</v>
      </c>
      <c r="F18" s="7">
        <v>-0.029801170411291</v>
      </c>
      <c r="G18" s="7">
        <v>-0.249921127042378</v>
      </c>
      <c r="H18" s="7">
        <v>-0.0779179034117863</v>
      </c>
      <c r="I18" s="7">
        <v>-0.0298011704112911</v>
      </c>
      <c r="J18" s="7">
        <v>-0.0189431718903426</v>
      </c>
      <c r="K18" s="7">
        <v>-0.867857375244559</v>
      </c>
      <c r="L18" s="11">
        <v>0</v>
      </c>
      <c r="M18" s="11">
        <v>0</v>
      </c>
    </row>
    <row r="21" spans="1:2">
      <c r="A21" t="s">
        <v>41</v>
      </c>
      <c r="B21" s="8">
        <f>SUM(Y3:AA14)</f>
        <v>-8.03635616929773</v>
      </c>
    </row>
  </sheetData>
  <conditionalFormatting sqref="M3:O14">
    <cfRule type="cellIs" dxfId="0" priority="1" operator="greaterThan">
      <formula>0.5</formula>
    </cfRule>
  </conditionalFormatting>
  <conditionalFormatting sqref="U3:W14">
    <cfRule type="cellIs" dxfId="0" priority="2" operator="greaterThan">
      <formula>0.5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Utah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with const</vt:lpstr>
      <vt:lpstr>raw data</vt:lpstr>
      <vt:lpstr>complete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Xuesong Zhou</dc:creator>
  <cp:lastModifiedBy>Xuesong Zhou</cp:lastModifiedBy>
  <dcterms:created xsi:type="dcterms:W3CDTF">2010-11-22T06:48:00Z</dcterms:created>
  <dcterms:modified xsi:type="dcterms:W3CDTF">2020-09-19T04:15:34Z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