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0" i="1"/>
  <c r="G69"/>
  <c r="C68"/>
  <c r="E58"/>
  <c r="F58" s="1"/>
  <c r="G58" s="1"/>
  <c r="E56"/>
  <c r="F56" s="1"/>
  <c r="G56" s="1"/>
  <c r="E55"/>
  <c r="F55" s="1"/>
  <c r="G55" s="1"/>
  <c r="E57"/>
  <c r="F57" s="1"/>
  <c r="G57" s="1"/>
  <c r="E54"/>
  <c r="F54" s="1"/>
  <c r="G54" s="1"/>
  <c r="E52"/>
  <c r="F52" s="1"/>
  <c r="G52" s="1"/>
  <c r="E50"/>
  <c r="F50" s="1"/>
  <c r="G50" s="1"/>
  <c r="E51"/>
  <c r="F51" s="1"/>
  <c r="G51" s="1"/>
  <c r="E53"/>
  <c r="F53" s="1"/>
  <c r="G53" s="1"/>
  <c r="E59"/>
  <c r="F59" s="1"/>
  <c r="G59" s="1"/>
  <c r="E60"/>
  <c r="F60" s="1"/>
  <c r="G60" s="1"/>
  <c r="E61"/>
  <c r="F61" s="1"/>
  <c r="G61" s="1"/>
  <c r="E62"/>
  <c r="F62" s="1"/>
  <c r="G62" s="1"/>
  <c r="E49"/>
  <c r="F49" s="1"/>
  <c r="G49" s="1"/>
  <c r="D48"/>
  <c r="C48"/>
  <c r="E65"/>
  <c r="G65"/>
  <c r="X34"/>
  <c r="V38" s="1"/>
  <c r="X33"/>
  <c r="X29"/>
  <c r="X30" s="1"/>
  <c r="X31" s="1"/>
  <c r="T38"/>
  <c r="U38" s="1"/>
  <c r="W34"/>
  <c r="W33"/>
  <c r="W29"/>
  <c r="W30" s="1"/>
  <c r="W31" s="1"/>
  <c r="T34"/>
  <c r="S34"/>
  <c r="R33"/>
  <c r="Q33"/>
  <c r="R32"/>
  <c r="T31"/>
  <c r="T29"/>
  <c r="T30" s="1"/>
  <c r="Q32"/>
  <c r="S33" s="1"/>
  <c r="S30"/>
  <c r="S31" s="1"/>
  <c r="S29"/>
  <c r="B37"/>
  <c r="L8"/>
  <c r="L7"/>
  <c r="I26"/>
  <c r="I27" s="1"/>
  <c r="S9"/>
  <c r="T5"/>
  <c r="T6" s="1"/>
  <c r="T7" s="1"/>
  <c r="T8" s="1"/>
  <c r="S12" s="1"/>
  <c r="F33"/>
  <c r="Q12"/>
  <c r="R12" s="1"/>
  <c r="H4"/>
  <c r="G33" s="1"/>
  <c r="B33"/>
  <c r="M7"/>
  <c r="M8" s="1"/>
  <c r="P38" l="1"/>
  <c r="Q38" s="1"/>
  <c r="E48"/>
  <c r="F48" s="1"/>
  <c r="G48" s="1"/>
  <c r="T33"/>
  <c r="R38"/>
  <c r="U39"/>
  <c r="K4"/>
  <c r="Q39" l="1"/>
  <c r="N4"/>
  <c r="K5"/>
  <c r="N5" l="1"/>
  <c r="K6"/>
  <c r="K7" l="1"/>
  <c r="N6"/>
  <c r="K8" l="1"/>
  <c r="N8" s="1"/>
  <c r="N7"/>
</calcChain>
</file>

<file path=xl/sharedStrings.xml><?xml version="1.0" encoding="utf-8"?>
<sst xmlns="http://schemas.openxmlformats.org/spreadsheetml/2006/main" count="95" uniqueCount="34">
  <si>
    <t>Vrms</t>
  </si>
  <si>
    <t>Vpp</t>
  </si>
  <si>
    <t>Vp+</t>
  </si>
  <si>
    <t>Vp-</t>
  </si>
  <si>
    <t>-</t>
  </si>
  <si>
    <t>Voltajes</t>
  </si>
  <si>
    <t>Fuente</t>
  </si>
  <si>
    <t>Sensor</t>
  </si>
  <si>
    <t>Amplificado</t>
  </si>
  <si>
    <t>Deseados</t>
  </si>
  <si>
    <t>Buffer</t>
  </si>
  <si>
    <t>Labview</t>
  </si>
  <si>
    <t>FINAL</t>
  </si>
  <si>
    <t>Diferencia</t>
  </si>
  <si>
    <t>Offset</t>
  </si>
  <si>
    <t>Ganancia</t>
  </si>
  <si>
    <t>Voltaje</t>
  </si>
  <si>
    <t>A</t>
  </si>
  <si>
    <t>VERDADER</t>
  </si>
  <si>
    <t>Corriente DC</t>
  </si>
  <si>
    <t>VDC</t>
  </si>
  <si>
    <t>Vp</t>
  </si>
  <si>
    <t>Version DC</t>
  </si>
  <si>
    <t>Obtenidos</t>
  </si>
  <si>
    <t>V+</t>
  </si>
  <si>
    <t>Final DC</t>
  </si>
  <si>
    <t>V-</t>
  </si>
  <si>
    <t>VDC+</t>
  </si>
  <si>
    <t>VDC-</t>
  </si>
  <si>
    <t>Final</t>
  </si>
  <si>
    <t>Voltaje DC</t>
  </si>
  <si>
    <t xml:space="preserve">Obtenidos </t>
  </si>
  <si>
    <t>Voltaje Entrada</t>
  </si>
  <si>
    <t>Labview OFFSET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</si>
</sst>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layout/>
    </c:title>
    <c:plotArea>
      <c:layout/>
      <c:scatterChart>
        <c:scatterStyle val="lineMarker"/>
        <c:ser>
          <c:idx val="1"/>
          <c:order val="0"/>
          <c:tx>
            <c:strRef>
              <c:f>Sheet1!$G$47</c:f>
              <c:strCache>
                <c:ptCount val="1"/>
                <c:pt idx="0">
                  <c:v>Ganancia</c:v>
                </c:pt>
              </c:strCache>
            </c:strRef>
          </c:tx>
          <c:xVal>
            <c:numRef>
              <c:f>Sheet1!$B$48:$B$62</c:f>
              <c:numCache>
                <c:formatCode>General</c:formatCode>
                <c:ptCount val="15"/>
                <c:pt idx="0">
                  <c:v>-200.01</c:v>
                </c:pt>
                <c:pt idx="1">
                  <c:v>-159.82</c:v>
                </c:pt>
                <c:pt idx="2">
                  <c:v>-119.89</c:v>
                </c:pt>
                <c:pt idx="3">
                  <c:v>-79.930000000000007</c:v>
                </c:pt>
                <c:pt idx="4">
                  <c:v>-39.99</c:v>
                </c:pt>
                <c:pt idx="5">
                  <c:v>-34.86</c:v>
                </c:pt>
                <c:pt idx="6">
                  <c:v>-10</c:v>
                </c:pt>
                <c:pt idx="7">
                  <c:v>10</c:v>
                </c:pt>
                <c:pt idx="8">
                  <c:v>20</c:v>
                </c:pt>
                <c:pt idx="9">
                  <c:v>29.99</c:v>
                </c:pt>
                <c:pt idx="10">
                  <c:v>40.01</c:v>
                </c:pt>
                <c:pt idx="11">
                  <c:v>79.98</c:v>
                </c:pt>
                <c:pt idx="12">
                  <c:v>120.17</c:v>
                </c:pt>
                <c:pt idx="13">
                  <c:v>160.13999999999999</c:v>
                </c:pt>
                <c:pt idx="14">
                  <c:v>200.09</c:v>
                </c:pt>
              </c:numCache>
            </c:numRef>
          </c:xVal>
          <c:yVal>
            <c:numRef>
              <c:f>Sheet1!$G$48:$G$62</c:f>
              <c:numCache>
                <c:formatCode>General</c:formatCode>
                <c:ptCount val="15"/>
                <c:pt idx="0">
                  <c:v>99.423373266391593</c:v>
                </c:pt>
                <c:pt idx="1">
                  <c:v>99.372007710004354</c:v>
                </c:pt>
                <c:pt idx="2">
                  <c:v>99.559873775120394</c:v>
                </c:pt>
                <c:pt idx="3">
                  <c:v>99.887528117970518</c:v>
                </c:pt>
                <c:pt idx="4">
                  <c:v>100.1878992859827</c:v>
                </c:pt>
                <c:pt idx="5">
                  <c:v>100.72233458537998</c:v>
                </c:pt>
                <c:pt idx="6">
                  <c:v>102.40655401945746</c:v>
                </c:pt>
                <c:pt idx="7">
                  <c:v>98.716683119447026</c:v>
                </c:pt>
                <c:pt idx="8">
                  <c:v>99.601593625497969</c:v>
                </c:pt>
                <c:pt idx="9">
                  <c:v>100.0667334000667</c:v>
                </c:pt>
                <c:pt idx="10">
                  <c:v>100.07503751875939</c:v>
                </c:pt>
                <c:pt idx="11">
                  <c:v>100.26325686348251</c:v>
                </c:pt>
                <c:pt idx="12">
                  <c:v>100.09162085623853</c:v>
                </c:pt>
                <c:pt idx="13">
                  <c:v>99.800573351614105</c:v>
                </c:pt>
                <c:pt idx="14">
                  <c:v>99.581943960583288</c:v>
                </c:pt>
              </c:numCache>
            </c:numRef>
          </c:yVal>
        </c:ser>
        <c:axId val="103805312"/>
        <c:axId val="103806848"/>
      </c:scatterChart>
      <c:valAx>
        <c:axId val="103805312"/>
        <c:scaling>
          <c:orientation val="minMax"/>
        </c:scaling>
        <c:axPos val="b"/>
        <c:numFmt formatCode="General" sourceLinked="1"/>
        <c:tickLblPos val="nextTo"/>
        <c:crossAx val="103806848"/>
        <c:crosses val="autoZero"/>
        <c:crossBetween val="midCat"/>
      </c:valAx>
      <c:valAx>
        <c:axId val="103806848"/>
        <c:scaling>
          <c:orientation val="minMax"/>
        </c:scaling>
        <c:axPos val="l"/>
        <c:majorGridlines/>
        <c:numFmt formatCode="General" sourceLinked="1"/>
        <c:tickLblPos val="nextTo"/>
        <c:crossAx val="10380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342508</xdr:colOff>
      <xdr:row>45</xdr:row>
      <xdr:rowOff>187577</xdr:rowOff>
    </xdr:from>
    <xdr:to>
      <xdr:col>13</xdr:col>
      <xdr:colOff>599757</xdr:colOff>
      <xdr:row>64</xdr:row>
      <xdr:rowOff>75518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0"/>
  <sheetViews>
    <sheetView tabSelected="1" topLeftCell="E1" zoomScale="115" zoomScaleNormal="115" workbookViewId="0">
      <selection activeCell="I19" sqref="I19"/>
    </sheetView>
  </sheetViews>
  <sheetFormatPr defaultRowHeight="15"/>
  <cols>
    <col min="1" max="1" width="16.140625" style="1" customWidth="1"/>
    <col min="2" max="2" width="11.140625" style="1" customWidth="1"/>
    <col min="3" max="5" width="11.140625" style="4" customWidth="1"/>
    <col min="6" max="6" width="10.28515625" style="1" customWidth="1"/>
    <col min="7" max="7" width="11.140625" style="1" customWidth="1"/>
    <col min="8" max="9" width="11.5703125" style="1" bestFit="1" customWidth="1"/>
    <col min="10" max="10" width="14.42578125" style="1" customWidth="1"/>
    <col min="15" max="15" width="11.7109375" bestFit="1" customWidth="1"/>
    <col min="16" max="16" width="12" customWidth="1"/>
    <col min="17" max="18" width="10.5703125" customWidth="1"/>
    <col min="19" max="19" width="11.5703125" bestFit="1" customWidth="1"/>
    <col min="21" max="21" width="11.42578125" style="14" customWidth="1"/>
    <col min="22" max="22" width="10.85546875" style="14" customWidth="1"/>
    <col min="23" max="24" width="9.140625" style="14"/>
  </cols>
  <sheetData>
    <row r="1" spans="1:25">
      <c r="A1" s="23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P1" s="25" t="s">
        <v>19</v>
      </c>
      <c r="Q1" s="25"/>
      <c r="R1" s="25"/>
      <c r="S1" s="25"/>
      <c r="T1" s="25"/>
      <c r="U1" s="13"/>
      <c r="V1" s="13"/>
      <c r="W1" s="13"/>
      <c r="X1" s="13"/>
      <c r="Y1" s="5"/>
    </row>
    <row r="2" spans="1:25">
      <c r="A2" s="2"/>
      <c r="B2" s="2"/>
      <c r="F2" s="2"/>
      <c r="G2" s="2"/>
      <c r="H2" s="2"/>
      <c r="I2" s="2"/>
      <c r="J2" s="2"/>
      <c r="K2" s="2"/>
      <c r="L2" s="2"/>
      <c r="M2" s="2"/>
      <c r="P2" s="8"/>
      <c r="Q2" s="25" t="s">
        <v>23</v>
      </c>
      <c r="R2" s="25"/>
      <c r="S2" s="25"/>
      <c r="T2" s="8" t="s">
        <v>9</v>
      </c>
      <c r="U2" s="13"/>
      <c r="V2" s="13"/>
      <c r="X2" s="15"/>
      <c r="Y2" s="3"/>
    </row>
    <row r="3" spans="1:25">
      <c r="A3" s="1" t="s">
        <v>5</v>
      </c>
      <c r="B3" s="1" t="s">
        <v>0</v>
      </c>
      <c r="F3" s="1" t="s">
        <v>2</v>
      </c>
      <c r="G3" s="1" t="s">
        <v>3</v>
      </c>
      <c r="H3" s="1" t="s">
        <v>1</v>
      </c>
      <c r="K3" s="1" t="s">
        <v>1</v>
      </c>
      <c r="L3" s="1" t="s">
        <v>2</v>
      </c>
      <c r="M3" s="1" t="s">
        <v>3</v>
      </c>
      <c r="N3" s="2" t="s">
        <v>21</v>
      </c>
      <c r="P3" s="6" t="s">
        <v>5</v>
      </c>
      <c r="Q3" s="6" t="s">
        <v>2</v>
      </c>
      <c r="R3" s="6" t="s">
        <v>3</v>
      </c>
      <c r="S3" s="6" t="s">
        <v>17</v>
      </c>
      <c r="T3" s="6" t="s">
        <v>20</v>
      </c>
      <c r="X3" s="16"/>
      <c r="Y3" s="1"/>
    </row>
    <row r="4" spans="1:25">
      <c r="A4" s="1" t="s">
        <v>6</v>
      </c>
      <c r="B4" s="1">
        <v>119.99</v>
      </c>
      <c r="F4" s="1" t="s">
        <v>4</v>
      </c>
      <c r="G4" s="1" t="s">
        <v>4</v>
      </c>
      <c r="H4" s="1">
        <f>(2)^0.5*B4*2</f>
        <v>339.38297069829537</v>
      </c>
      <c r="J4" s="1" t="s">
        <v>9</v>
      </c>
      <c r="K4">
        <f>H4</f>
        <v>339.38297069829537</v>
      </c>
      <c r="N4">
        <f>K4/2</f>
        <v>169.69148534914768</v>
      </c>
      <c r="P4" s="6" t="s">
        <v>6</v>
      </c>
      <c r="Q4" s="6" t="s">
        <v>4</v>
      </c>
      <c r="R4" s="6" t="s">
        <v>4</v>
      </c>
      <c r="S4" s="6">
        <v>5.04</v>
      </c>
      <c r="T4" s="7"/>
    </row>
    <row r="5" spans="1:25">
      <c r="A5" s="1" t="s">
        <v>7</v>
      </c>
      <c r="B5" s="1">
        <v>1.8159000000000001</v>
      </c>
      <c r="F5" s="1">
        <v>2.6181000000000001</v>
      </c>
      <c r="G5" s="1">
        <v>2.7509999999999999</v>
      </c>
      <c r="H5" s="1">
        <v>5.3708999999999998</v>
      </c>
      <c r="I5" s="2"/>
      <c r="K5">
        <f>K4/100</f>
        <v>3.3938297069829537</v>
      </c>
      <c r="N5">
        <f t="shared" ref="N5:N8" si="0">K5/2</f>
        <v>1.6969148534914769</v>
      </c>
      <c r="P5" s="6" t="s">
        <v>7</v>
      </c>
      <c r="Q5" s="6" t="s">
        <v>4</v>
      </c>
      <c r="R5" s="6" t="s">
        <v>4</v>
      </c>
      <c r="S5" s="6">
        <v>0.24879999999999999</v>
      </c>
      <c r="T5" s="7">
        <f>S5</f>
        <v>0.24879999999999999</v>
      </c>
    </row>
    <row r="6" spans="1:25">
      <c r="A6" s="1" t="s">
        <v>8</v>
      </c>
      <c r="B6" s="1">
        <v>2.3159999999999998</v>
      </c>
      <c r="F6" s="1">
        <v>3.3370000000000002</v>
      </c>
      <c r="G6" s="1">
        <v>3.4470000000000001</v>
      </c>
      <c r="H6" s="1">
        <v>6.7850000000000001</v>
      </c>
      <c r="I6" s="2"/>
      <c r="K6">
        <f>2*K5</f>
        <v>6.7876594139659074</v>
      </c>
      <c r="N6">
        <f t="shared" si="0"/>
        <v>3.3938297069829537</v>
      </c>
      <c r="P6" s="6" t="s">
        <v>8</v>
      </c>
      <c r="Q6" s="6" t="s">
        <v>4</v>
      </c>
      <c r="R6" s="6" t="s">
        <v>4</v>
      </c>
      <c r="S6" s="6">
        <v>0.49759999999999999</v>
      </c>
      <c r="T6" s="7">
        <f>2*T5</f>
        <v>0.49759999999999999</v>
      </c>
    </row>
    <row r="7" spans="1:25">
      <c r="A7" s="1" t="s">
        <v>10</v>
      </c>
      <c r="B7" s="1">
        <v>2.7559999999999998</v>
      </c>
      <c r="F7" s="1">
        <v>4.1959999999999997</v>
      </c>
      <c r="G7" s="1">
        <v>0.79700000000000004</v>
      </c>
      <c r="H7" s="1">
        <v>3.3980000000000001</v>
      </c>
      <c r="I7" s="2"/>
      <c r="K7">
        <f>K6/2</f>
        <v>3.3938297069829537</v>
      </c>
      <c r="L7">
        <f>2.5+1.696915</f>
        <v>4.1969149999999997</v>
      </c>
      <c r="M7">
        <f>-1.696915+2.5</f>
        <v>0.80308500000000005</v>
      </c>
      <c r="N7">
        <f t="shared" si="0"/>
        <v>1.6969148534914769</v>
      </c>
      <c r="P7" s="6" t="s">
        <v>10</v>
      </c>
      <c r="Q7" s="6" t="s">
        <v>4</v>
      </c>
      <c r="R7" s="6" t="s">
        <v>4</v>
      </c>
      <c r="S7" s="6">
        <v>2.7484000000000002</v>
      </c>
      <c r="T7" s="7">
        <f>T6/2+2.5</f>
        <v>2.7488000000000001</v>
      </c>
    </row>
    <row r="8" spans="1:25">
      <c r="A8" s="1" t="s">
        <v>11</v>
      </c>
      <c r="B8" s="1">
        <v>1.175</v>
      </c>
      <c r="F8" s="1">
        <v>1.6612</v>
      </c>
      <c r="G8" s="1">
        <v>1.6616</v>
      </c>
      <c r="H8" s="1">
        <v>3.323</v>
      </c>
      <c r="I8" s="2"/>
      <c r="K8">
        <f>K7</f>
        <v>3.3938297069829537</v>
      </c>
      <c r="L8">
        <f>-2.5+I7</f>
        <v>-2.5</v>
      </c>
      <c r="M8">
        <f>-2.5+M7</f>
        <v>-1.696915</v>
      </c>
      <c r="N8">
        <f t="shared" si="0"/>
        <v>1.6969148534914769</v>
      </c>
      <c r="P8" s="6" t="s">
        <v>11</v>
      </c>
      <c r="Q8" s="6">
        <v>0.25</v>
      </c>
      <c r="R8" s="6">
        <v>0.24779999999999999</v>
      </c>
      <c r="S8" s="6">
        <v>0.248</v>
      </c>
      <c r="T8" s="7">
        <f>T7-2.5</f>
        <v>0.24880000000000013</v>
      </c>
    </row>
    <row r="9" spans="1:25">
      <c r="A9" s="1" t="s">
        <v>12</v>
      </c>
      <c r="B9" s="1">
        <v>119.97</v>
      </c>
      <c r="F9" s="1">
        <v>169.78</v>
      </c>
      <c r="G9" s="1">
        <v>169.7</v>
      </c>
      <c r="H9" s="1">
        <v>339.48</v>
      </c>
      <c r="I9" s="2"/>
      <c r="P9" s="6" t="s">
        <v>12</v>
      </c>
      <c r="Q9" s="6">
        <v>169.78</v>
      </c>
      <c r="R9" s="6">
        <v>169.7</v>
      </c>
      <c r="S9" s="6">
        <f>(5.0243+4.9748)/2</f>
        <v>4.9995500000000002</v>
      </c>
      <c r="T9" s="6"/>
    </row>
    <row r="10" spans="1:25">
      <c r="P10" s="1"/>
      <c r="Q10" s="1"/>
      <c r="R10" s="1"/>
      <c r="S10" s="1"/>
      <c r="T10" s="1"/>
      <c r="U10" s="16"/>
      <c r="V10" s="16"/>
    </row>
    <row r="11" spans="1:25">
      <c r="P11" s="1"/>
      <c r="Q11" s="6" t="s">
        <v>13</v>
      </c>
      <c r="R11" s="6" t="s">
        <v>14</v>
      </c>
      <c r="S11" s="6" t="s">
        <v>15</v>
      </c>
      <c r="T11" s="1"/>
      <c r="U11" s="16"/>
      <c r="V11" s="16"/>
    </row>
    <row r="12" spans="1:25">
      <c r="P12" s="1"/>
      <c r="Q12" s="6">
        <f>Q8-R8</f>
        <v>2.2000000000000075E-3</v>
      </c>
      <c r="R12" s="6">
        <f>2.5+(Q12/2)</f>
        <v>2.5011000000000001</v>
      </c>
      <c r="S12" s="6">
        <f>S4/T8</f>
        <v>20.257234726688093</v>
      </c>
      <c r="V12" s="16"/>
    </row>
    <row r="13" spans="1:25">
      <c r="P13" s="1"/>
      <c r="Q13" s="7"/>
      <c r="R13" s="7"/>
      <c r="S13" s="7">
        <v>20.257234700000001</v>
      </c>
      <c r="V13" s="16"/>
    </row>
    <row r="14" spans="1:25">
      <c r="P14" s="1"/>
      <c r="Q14" s="1"/>
      <c r="R14" s="1"/>
      <c r="V14" s="16"/>
    </row>
    <row r="15" spans="1:25">
      <c r="P15" s="1"/>
      <c r="Q15" s="1"/>
      <c r="R15" s="1"/>
      <c r="S15" s="1"/>
      <c r="T15" s="1"/>
      <c r="U15" s="16"/>
      <c r="V15" s="16"/>
    </row>
    <row r="16" spans="1:25">
      <c r="P16" s="1"/>
      <c r="Q16" s="1"/>
      <c r="R16" s="1"/>
      <c r="S16" s="1"/>
      <c r="T16" s="1"/>
      <c r="U16" s="16"/>
      <c r="V16" s="16"/>
    </row>
    <row r="17" spans="1:24">
      <c r="P17" s="1"/>
      <c r="T17" s="1"/>
      <c r="U17" s="16"/>
      <c r="V17" s="16"/>
    </row>
    <row r="18" spans="1:24">
      <c r="P18" s="1"/>
      <c r="T18" s="1"/>
      <c r="U18" s="16"/>
      <c r="V18" s="16"/>
    </row>
    <row r="26" spans="1:24">
      <c r="I26" s="1">
        <f>(1.6807+1.6795)/2</f>
        <v>1.6800999999999999</v>
      </c>
      <c r="L26" s="26" t="s">
        <v>30</v>
      </c>
      <c r="M26" s="26"/>
      <c r="N26" s="26"/>
      <c r="O26" s="26"/>
      <c r="P26" s="26"/>
      <c r="Q26" s="26"/>
      <c r="R26" s="26"/>
      <c r="S26" s="26"/>
      <c r="T26" s="26"/>
      <c r="U26" s="19"/>
      <c r="V26" s="20"/>
      <c r="W26" s="20"/>
      <c r="X26" s="20"/>
    </row>
    <row r="27" spans="1:24">
      <c r="I27" s="1">
        <f>169.87/I26</f>
        <v>101.10707695970478</v>
      </c>
      <c r="L27" s="10" t="s">
        <v>5</v>
      </c>
      <c r="M27" s="10" t="s">
        <v>2</v>
      </c>
      <c r="N27" s="10" t="s">
        <v>2</v>
      </c>
      <c r="O27" s="10" t="s">
        <v>3</v>
      </c>
      <c r="P27" s="10" t="s">
        <v>3</v>
      </c>
      <c r="Q27" s="12" t="s">
        <v>24</v>
      </c>
      <c r="R27" s="12" t="s">
        <v>26</v>
      </c>
      <c r="S27" s="12" t="s">
        <v>27</v>
      </c>
      <c r="T27" s="12" t="s">
        <v>28</v>
      </c>
      <c r="U27" s="17" t="s">
        <v>24</v>
      </c>
      <c r="V27" s="17" t="s">
        <v>26</v>
      </c>
      <c r="W27" s="17" t="s">
        <v>27</v>
      </c>
      <c r="X27" s="17" t="s">
        <v>28</v>
      </c>
    </row>
    <row r="28" spans="1:24" ht="30" customHeight="1">
      <c r="A28" s="2"/>
      <c r="B28" s="2"/>
      <c r="F28" s="2"/>
      <c r="G28" s="2"/>
      <c r="H28" s="2"/>
      <c r="I28" s="2"/>
      <c r="J28" s="2"/>
      <c r="L28" s="10"/>
      <c r="M28" s="24" t="s">
        <v>23</v>
      </c>
      <c r="N28" s="24"/>
      <c r="O28" s="24"/>
      <c r="P28" s="24"/>
      <c r="Q28" s="24"/>
      <c r="R28" s="24"/>
      <c r="S28" s="24" t="s">
        <v>9</v>
      </c>
      <c r="T28" s="24"/>
      <c r="U28" s="21" t="s">
        <v>31</v>
      </c>
      <c r="V28" s="21"/>
      <c r="W28" s="22" t="s">
        <v>9</v>
      </c>
      <c r="X28" s="22"/>
    </row>
    <row r="29" spans="1:24">
      <c r="I29" s="1">
        <v>101.107077</v>
      </c>
      <c r="L29" s="10" t="s">
        <v>6</v>
      </c>
      <c r="M29" s="10" t="s">
        <v>4</v>
      </c>
      <c r="N29" s="10" t="s">
        <v>4</v>
      </c>
      <c r="O29" s="10" t="s">
        <v>4</v>
      </c>
      <c r="P29" s="10" t="s">
        <v>4</v>
      </c>
      <c r="Q29" s="10">
        <v>169.87</v>
      </c>
      <c r="R29" s="11">
        <v>169.6</v>
      </c>
      <c r="S29" s="11">
        <f>Q29/100</f>
        <v>1.6987000000000001</v>
      </c>
      <c r="T29" s="11">
        <f>R29/100</f>
        <v>1.696</v>
      </c>
      <c r="U29" s="20">
        <v>17.100000000000001</v>
      </c>
      <c r="V29" s="20">
        <v>-17.079999999999998</v>
      </c>
      <c r="W29" s="18">
        <f>U29/100</f>
        <v>0.17100000000000001</v>
      </c>
      <c r="X29" s="11">
        <f>V29/100</f>
        <v>-0.17079999999999998</v>
      </c>
    </row>
    <row r="30" spans="1:24" ht="30">
      <c r="L30" s="10" t="s">
        <v>8</v>
      </c>
      <c r="M30" s="10" t="s">
        <v>4</v>
      </c>
      <c r="N30" s="10" t="s">
        <v>4</v>
      </c>
      <c r="O30" s="11" t="s">
        <v>4</v>
      </c>
      <c r="P30" s="10" t="s">
        <v>4</v>
      </c>
      <c r="Q30" s="10">
        <v>3.3927</v>
      </c>
      <c r="R30" s="10">
        <v>3.4180000000000001</v>
      </c>
      <c r="S30" s="11">
        <f>S29*2</f>
        <v>3.3974000000000002</v>
      </c>
      <c r="T30" s="11">
        <f>T29*2</f>
        <v>3.3919999999999999</v>
      </c>
      <c r="U30" s="18">
        <v>0.31909999999999999</v>
      </c>
      <c r="V30" s="20">
        <v>0.3574</v>
      </c>
      <c r="W30" s="18">
        <f>W29*2</f>
        <v>0.34200000000000003</v>
      </c>
      <c r="X30" s="11">
        <f>X29*2</f>
        <v>-0.34159999999999996</v>
      </c>
    </row>
    <row r="31" spans="1:24">
      <c r="L31" s="10" t="s">
        <v>10</v>
      </c>
      <c r="M31" s="10" t="s">
        <v>4</v>
      </c>
      <c r="N31" s="10" t="s">
        <v>4</v>
      </c>
      <c r="O31" s="11" t="s">
        <v>4</v>
      </c>
      <c r="P31" s="10" t="s">
        <v>4</v>
      </c>
      <c r="Q31" s="10">
        <v>4.1971999999999996</v>
      </c>
      <c r="R31" s="10">
        <v>0.78210000000000002</v>
      </c>
      <c r="S31" s="11">
        <f>S30/2+2.5</f>
        <v>4.1987000000000005</v>
      </c>
      <c r="T31" s="11">
        <f>T30/2-2.5</f>
        <v>-0.80400000000000005</v>
      </c>
      <c r="U31" s="18">
        <v>2.6528</v>
      </c>
      <c r="V31" s="20">
        <v>2.3142999999999998</v>
      </c>
      <c r="W31" s="18">
        <f>W30/2+2.5</f>
        <v>2.6709999999999998</v>
      </c>
      <c r="X31" s="11">
        <f>X30/2+2.5</f>
        <v>2.3292000000000002</v>
      </c>
    </row>
    <row r="32" spans="1:24">
      <c r="B32" s="1" t="s">
        <v>13</v>
      </c>
      <c r="F32" s="1" t="s">
        <v>14</v>
      </c>
      <c r="G32" s="1" t="s">
        <v>15</v>
      </c>
      <c r="L32" s="10" t="s">
        <v>11</v>
      </c>
      <c r="M32" s="10">
        <v>4.1992000000000003</v>
      </c>
      <c r="N32" s="10">
        <v>4.1980000000000004</v>
      </c>
      <c r="O32" s="10">
        <v>0.78369999999999995</v>
      </c>
      <c r="P32" s="10">
        <v>0.78249999999999997</v>
      </c>
      <c r="Q32" s="10">
        <f>(M32+N32)/2</f>
        <v>4.1986000000000008</v>
      </c>
      <c r="R32" s="10">
        <f>(O32+P32)/2</f>
        <v>0.78309999999999991</v>
      </c>
      <c r="S32" s="11"/>
      <c r="T32" s="11"/>
      <c r="U32" s="18">
        <v>2.6520000000000001</v>
      </c>
      <c r="V32" s="20">
        <v>2.31385</v>
      </c>
      <c r="W32" s="18"/>
      <c r="X32" s="11"/>
    </row>
    <row r="33" spans="2:24">
      <c r="B33" s="1">
        <f>F8-G8</f>
        <v>-3.9999999999995595E-4</v>
      </c>
      <c r="F33" s="1">
        <f>2.5-(B33/2)</f>
        <v>2.5002</v>
      </c>
      <c r="G33" s="2">
        <f>H4/H8</f>
        <v>102.13149885594203</v>
      </c>
      <c r="L33" s="10" t="s">
        <v>25</v>
      </c>
      <c r="M33" s="10">
        <v>1.708</v>
      </c>
      <c r="N33" s="10">
        <v>1.7059</v>
      </c>
      <c r="O33" s="11">
        <v>-1.7072000000000001</v>
      </c>
      <c r="P33" s="10">
        <v>-1.7083999999999999</v>
      </c>
      <c r="Q33" s="10">
        <f>(M33+N33)/2</f>
        <v>1.70695</v>
      </c>
      <c r="R33" s="10">
        <f>(O33+P33)/2</f>
        <v>-1.7078</v>
      </c>
      <c r="S33" s="11">
        <f>Q32-2.5</f>
        <v>1.6986000000000008</v>
      </c>
      <c r="T33" s="11">
        <f>R32-2.5</f>
        <v>-1.7169000000000001</v>
      </c>
      <c r="U33" s="18"/>
      <c r="V33" s="20"/>
      <c r="W33" s="18">
        <f>U32-2.5</f>
        <v>0.15200000000000014</v>
      </c>
      <c r="X33" s="11">
        <f>V32-2.5</f>
        <v>-0.18615000000000004</v>
      </c>
    </row>
    <row r="34" spans="2:24">
      <c r="B34" s="1" t="s">
        <v>18</v>
      </c>
      <c r="F34" s="1">
        <v>2.5185200000000001</v>
      </c>
      <c r="L34" s="10" t="s">
        <v>29</v>
      </c>
      <c r="M34" s="10"/>
      <c r="N34" s="10"/>
      <c r="O34" s="10"/>
      <c r="P34" s="10"/>
      <c r="Q34" s="11"/>
      <c r="R34" s="11"/>
      <c r="S34" s="11">
        <f>Q29/Q33</f>
        <v>99.516681800872902</v>
      </c>
      <c r="T34" s="11">
        <f>R29/R33</f>
        <v>-99.309052582269587</v>
      </c>
      <c r="U34" s="18"/>
      <c r="V34" s="20"/>
      <c r="W34" s="18" t="e">
        <f>U29/U33</f>
        <v>#DIV/0!</v>
      </c>
      <c r="X34" s="11" t="e">
        <f>V29/V33</f>
        <v>#DIV/0!</v>
      </c>
    </row>
    <row r="35" spans="2:24">
      <c r="B35" s="2" t="s">
        <v>22</v>
      </c>
      <c r="F35" s="2"/>
      <c r="G35" s="2">
        <v>101.107077</v>
      </c>
      <c r="L35" s="2"/>
      <c r="M35" s="2"/>
      <c r="N35" s="2"/>
      <c r="O35" s="2"/>
      <c r="P35" s="2"/>
      <c r="Q35" s="3"/>
      <c r="R35" s="3"/>
      <c r="S35" s="3"/>
      <c r="T35" s="3"/>
      <c r="U35" s="15"/>
    </row>
    <row r="36" spans="2:24">
      <c r="L36" s="2"/>
      <c r="M36" s="2"/>
      <c r="N36" s="2"/>
      <c r="O36" s="2"/>
      <c r="P36" s="2"/>
      <c r="Q36" s="2"/>
      <c r="R36" s="2"/>
    </row>
    <row r="37" spans="2:24">
      <c r="B37" s="1">
        <f>4.1975-I7</f>
        <v>4.1974999999999998</v>
      </c>
      <c r="L37" s="2"/>
      <c r="M37" s="2"/>
      <c r="N37" s="2"/>
      <c r="O37" s="2"/>
      <c r="P37" s="6"/>
      <c r="Q37" s="6" t="s">
        <v>14</v>
      </c>
      <c r="R37" s="6" t="s">
        <v>15</v>
      </c>
      <c r="T37" s="9"/>
      <c r="U37" s="9" t="s">
        <v>14</v>
      </c>
      <c r="V37" s="9" t="s">
        <v>15</v>
      </c>
    </row>
    <row r="38" spans="2:24">
      <c r="L38" s="2"/>
      <c r="M38" s="2"/>
      <c r="N38" s="2"/>
      <c r="O38" s="2"/>
      <c r="P38" s="6">
        <f>(Q32-R32)/2</f>
        <v>1.7077500000000003</v>
      </c>
      <c r="Q38" s="6">
        <f>Q32-P38</f>
        <v>2.4908500000000005</v>
      </c>
      <c r="R38" s="6">
        <f>(S34+(-T34))/2</f>
        <v>99.412867191571252</v>
      </c>
      <c r="T38" s="9">
        <f>(U32-V32)/2</f>
        <v>0.16907500000000009</v>
      </c>
      <c r="U38" s="9">
        <f>U32-T38</f>
        <v>2.4829249999999998</v>
      </c>
      <c r="V38" s="9" t="e">
        <f>(W34+(-X34))/2</f>
        <v>#DIV/0!</v>
      </c>
    </row>
    <row r="39" spans="2:24">
      <c r="L39" s="2"/>
      <c r="M39" s="2"/>
      <c r="N39" s="2"/>
      <c r="O39" s="2"/>
      <c r="P39" s="7"/>
      <c r="Q39" s="7">
        <f>R32+P38</f>
        <v>2.49085</v>
      </c>
      <c r="R39" s="7"/>
      <c r="T39" s="7"/>
      <c r="U39" s="7">
        <f>V32+T38</f>
        <v>2.4829249999999998</v>
      </c>
      <c r="V39" s="7"/>
    </row>
    <row r="40" spans="2:24">
      <c r="L40" s="2"/>
      <c r="M40" s="2"/>
      <c r="N40" s="2"/>
      <c r="O40" s="2"/>
      <c r="P40" s="7"/>
      <c r="Q40" s="7">
        <v>2.49085</v>
      </c>
      <c r="R40" s="7">
        <v>99.412867000000006</v>
      </c>
      <c r="T40" s="7"/>
      <c r="U40" s="7">
        <v>2.49085</v>
      </c>
      <c r="V40" s="7">
        <v>99.412867000000006</v>
      </c>
    </row>
    <row r="41" spans="2:24">
      <c r="L41" s="2"/>
      <c r="P41" s="2"/>
      <c r="Q41" s="2"/>
      <c r="R41" s="2"/>
    </row>
    <row r="42" spans="2:24">
      <c r="L42" s="2"/>
      <c r="P42" s="2"/>
      <c r="Q42" s="2"/>
      <c r="R42" s="2"/>
    </row>
    <row r="47" spans="2:24" ht="30">
      <c r="B47" s="9" t="s">
        <v>32</v>
      </c>
      <c r="C47" s="9" t="s">
        <v>2</v>
      </c>
      <c r="D47" s="9" t="s">
        <v>3</v>
      </c>
      <c r="E47" s="9" t="s">
        <v>11</v>
      </c>
      <c r="F47" s="9" t="s">
        <v>33</v>
      </c>
      <c r="G47" s="9" t="s">
        <v>15</v>
      </c>
    </row>
    <row r="48" spans="2:24">
      <c r="B48" s="9">
        <v>-200.01</v>
      </c>
      <c r="C48" s="9">
        <f>2.4829-2.0105</f>
        <v>0.47239999999999993</v>
      </c>
      <c r="D48" s="9">
        <f>2.4829-2.0129</f>
        <v>0.46999999999999975</v>
      </c>
      <c r="E48" s="9">
        <f>(D48+C48)/2</f>
        <v>0.47119999999999984</v>
      </c>
      <c r="F48" s="9">
        <f>E48-2.4829</f>
        <v>-2.0117000000000003</v>
      </c>
      <c r="G48" s="9">
        <f>ABS(B48/F48)</f>
        <v>99.423373266391593</v>
      </c>
    </row>
    <row r="49" spans="1:10">
      <c r="B49" s="9">
        <v>-159.82</v>
      </c>
      <c r="C49" s="9">
        <v>1.6076999999999999</v>
      </c>
      <c r="D49" s="9">
        <v>1.6089</v>
      </c>
      <c r="E49" s="9">
        <f>2.4829-(D49+C49)/2</f>
        <v>0.87460000000000004</v>
      </c>
      <c r="F49" s="9">
        <f t="shared" ref="F49:F56" si="1">E49-2.4829</f>
        <v>-1.6082999999999998</v>
      </c>
      <c r="G49" s="9">
        <f t="shared" ref="G49:G56" si="2">ABS(B49/F49)</f>
        <v>99.372007710004354</v>
      </c>
    </row>
    <row r="50" spans="1:10">
      <c r="B50" s="9">
        <v>-119.89</v>
      </c>
      <c r="C50" s="9">
        <v>1.2036</v>
      </c>
      <c r="D50" s="9">
        <v>1.2048000000000001</v>
      </c>
      <c r="E50" s="9">
        <f t="shared" ref="E50:E62" si="3">2.4829-(D50+C50)/2</f>
        <v>1.2786999999999997</v>
      </c>
      <c r="F50" s="9">
        <f t="shared" si="1"/>
        <v>-1.2042000000000002</v>
      </c>
      <c r="G50" s="9">
        <f t="shared" si="2"/>
        <v>99.559873775120394</v>
      </c>
    </row>
    <row r="51" spans="1:10">
      <c r="B51" s="9">
        <v>-79.930000000000007</v>
      </c>
      <c r="C51" s="9">
        <v>0.80079999999999996</v>
      </c>
      <c r="D51" s="9">
        <v>0.79959999999999998</v>
      </c>
      <c r="E51" s="9">
        <f t="shared" si="3"/>
        <v>1.6826999999999999</v>
      </c>
      <c r="F51" s="9">
        <f t="shared" si="1"/>
        <v>-0.80020000000000002</v>
      </c>
      <c r="G51" s="9">
        <f t="shared" si="2"/>
        <v>99.887528117970518</v>
      </c>
    </row>
    <row r="52" spans="1:10">
      <c r="A52" s="4"/>
      <c r="B52" s="9">
        <v>-39.99</v>
      </c>
      <c r="C52" s="9">
        <v>0.39789999999999998</v>
      </c>
      <c r="D52" s="9">
        <v>0.40039999999999998</v>
      </c>
      <c r="E52" s="9">
        <f t="shared" ref="E52" si="4">2.4829-(D52+C52)/2</f>
        <v>2.0837499999999998</v>
      </c>
      <c r="F52" s="9">
        <f t="shared" si="1"/>
        <v>-0.39915000000000012</v>
      </c>
      <c r="G52" s="9">
        <f t="shared" ref="G52" si="5">ABS(B52/F52)</f>
        <v>100.1878992859827</v>
      </c>
      <c r="H52" s="4"/>
      <c r="I52" s="4"/>
      <c r="J52" s="4"/>
    </row>
    <row r="53" spans="1:10">
      <c r="B53" s="9">
        <v>-34.86</v>
      </c>
      <c r="C53" s="9">
        <v>0.34549999999999997</v>
      </c>
      <c r="D53" s="9">
        <v>0.34670000000000001</v>
      </c>
      <c r="E53" s="9">
        <f t="shared" si="3"/>
        <v>2.1368</v>
      </c>
      <c r="F53" s="9">
        <f t="shared" si="1"/>
        <v>-0.34609999999999985</v>
      </c>
      <c r="G53" s="9">
        <f t="shared" si="2"/>
        <v>100.72233458537998</v>
      </c>
    </row>
    <row r="54" spans="1:10">
      <c r="A54" s="4"/>
      <c r="B54" s="9">
        <v>-10</v>
      </c>
      <c r="C54" s="9">
        <v>9.64E-2</v>
      </c>
      <c r="D54" s="9">
        <v>9.8900000000000002E-2</v>
      </c>
      <c r="E54" s="9">
        <f t="shared" si="3"/>
        <v>2.3852500000000001</v>
      </c>
      <c r="F54" s="9">
        <f t="shared" si="1"/>
        <v>-9.7649999999999793E-2</v>
      </c>
      <c r="G54" s="9">
        <f t="shared" si="2"/>
        <v>102.40655401945746</v>
      </c>
      <c r="H54" s="4"/>
      <c r="I54" s="4"/>
      <c r="J54" s="4"/>
    </row>
    <row r="55" spans="1:10">
      <c r="A55" s="4"/>
      <c r="B55" s="9">
        <v>10</v>
      </c>
      <c r="C55" s="9">
        <v>0.10249999999999999</v>
      </c>
      <c r="D55" s="9">
        <v>0.10009999999999999</v>
      </c>
      <c r="E55" s="9">
        <f t="shared" si="3"/>
        <v>2.3815999999999997</v>
      </c>
      <c r="F55" s="9">
        <f t="shared" si="1"/>
        <v>-0.10130000000000017</v>
      </c>
      <c r="G55" s="9">
        <f t="shared" si="2"/>
        <v>98.716683119447026</v>
      </c>
      <c r="H55" s="4"/>
      <c r="I55" s="4"/>
      <c r="J55" s="4"/>
    </row>
    <row r="56" spans="1:10">
      <c r="A56" s="4"/>
      <c r="B56" s="9">
        <v>20</v>
      </c>
      <c r="C56" s="9">
        <v>0.2014</v>
      </c>
      <c r="D56" s="9">
        <v>0.20019999999999999</v>
      </c>
      <c r="E56" s="9">
        <f t="shared" si="3"/>
        <v>2.2820999999999998</v>
      </c>
      <c r="F56" s="9">
        <f t="shared" si="1"/>
        <v>-0.20080000000000009</v>
      </c>
      <c r="G56" s="9">
        <f t="shared" si="2"/>
        <v>99.601593625497969</v>
      </c>
      <c r="H56" s="4"/>
      <c r="I56" s="4"/>
      <c r="J56" s="4"/>
    </row>
    <row r="57" spans="1:10">
      <c r="B57" s="9">
        <v>29.99</v>
      </c>
      <c r="C57" s="9">
        <v>0.30030000000000001</v>
      </c>
      <c r="D57" s="9">
        <v>0.29909999999999998</v>
      </c>
      <c r="E57" s="9">
        <f t="shared" si="3"/>
        <v>2.1831999999999998</v>
      </c>
      <c r="F57" s="9">
        <f t="shared" ref="F57:F62" si="6">E57-2.4829</f>
        <v>-0.29970000000000008</v>
      </c>
      <c r="G57" s="9">
        <f t="shared" ref="G57:G62" si="7">ABS(B57/F57)</f>
        <v>100.0667334000667</v>
      </c>
    </row>
    <row r="58" spans="1:10">
      <c r="A58" s="4"/>
      <c r="B58" s="9">
        <v>40.01</v>
      </c>
      <c r="C58" s="9">
        <v>0.40039999999999998</v>
      </c>
      <c r="D58" s="9">
        <v>0.3992</v>
      </c>
      <c r="E58" s="9">
        <f t="shared" si="3"/>
        <v>2.0831</v>
      </c>
      <c r="F58" s="9">
        <f t="shared" si="6"/>
        <v>-0.39979999999999993</v>
      </c>
      <c r="G58" s="9">
        <f t="shared" si="7"/>
        <v>100.07503751875939</v>
      </c>
      <c r="H58" s="4"/>
      <c r="I58" s="4"/>
      <c r="J58" s="4"/>
    </row>
    <row r="59" spans="1:10">
      <c r="B59" s="9">
        <v>79.98</v>
      </c>
      <c r="C59" s="9">
        <v>0.79830000000000001</v>
      </c>
      <c r="D59" s="9">
        <v>0.79710000000000003</v>
      </c>
      <c r="E59" s="9">
        <f t="shared" si="3"/>
        <v>1.6851999999999998</v>
      </c>
      <c r="F59" s="9">
        <f t="shared" si="6"/>
        <v>-0.79770000000000008</v>
      </c>
      <c r="G59" s="9">
        <f t="shared" si="7"/>
        <v>100.26325686348251</v>
      </c>
    </row>
    <row r="60" spans="1:10">
      <c r="B60" s="9">
        <v>120.17</v>
      </c>
      <c r="C60" s="9">
        <v>1.2012</v>
      </c>
      <c r="D60" s="9">
        <v>1.2</v>
      </c>
      <c r="E60" s="9">
        <f t="shared" si="3"/>
        <v>1.2822999999999998</v>
      </c>
      <c r="F60" s="9">
        <f t="shared" si="6"/>
        <v>-1.2006000000000001</v>
      </c>
      <c r="G60" s="9">
        <f t="shared" si="7"/>
        <v>100.09162085623853</v>
      </c>
    </row>
    <row r="61" spans="1:10">
      <c r="B61" s="9">
        <v>160.13999999999999</v>
      </c>
      <c r="C61" s="9">
        <v>1.6040000000000001</v>
      </c>
      <c r="D61" s="9">
        <v>1.6052</v>
      </c>
      <c r="E61" s="9">
        <f t="shared" si="3"/>
        <v>0.87829999999999986</v>
      </c>
      <c r="F61" s="9">
        <f t="shared" si="6"/>
        <v>-1.6046</v>
      </c>
      <c r="G61" s="9">
        <f t="shared" si="7"/>
        <v>99.800573351614105</v>
      </c>
    </row>
    <row r="62" spans="1:10">
      <c r="B62" s="9">
        <v>200.09</v>
      </c>
      <c r="C62" s="9">
        <v>2.0081000000000002</v>
      </c>
      <c r="D62" s="9">
        <v>2.0105</v>
      </c>
      <c r="E62" s="9">
        <f t="shared" si="3"/>
        <v>0.4735999999999998</v>
      </c>
      <c r="F62" s="9">
        <f t="shared" si="6"/>
        <v>-2.0093000000000001</v>
      </c>
      <c r="G62" s="9">
        <f t="shared" si="7"/>
        <v>99.581943960583288</v>
      </c>
    </row>
    <row r="64" spans="1:10">
      <c r="B64" s="9"/>
      <c r="C64" s="9"/>
      <c r="D64" s="9"/>
      <c r="E64" s="9"/>
      <c r="F64" s="9"/>
      <c r="G64" s="9"/>
    </row>
    <row r="65" spans="2:7">
      <c r="B65" s="9">
        <v>0</v>
      </c>
      <c r="C65" s="9">
        <v>2.4841000000000002</v>
      </c>
      <c r="D65" s="9">
        <v>2.4817</v>
      </c>
      <c r="E65" s="9">
        <f>(D65+C65)/2</f>
        <v>2.4828999999999999</v>
      </c>
      <c r="F65" s="9">
        <v>0</v>
      </c>
      <c r="G65" s="9" t="e">
        <f>ABS(B65/F65)</f>
        <v>#DIV/0!</v>
      </c>
    </row>
    <row r="68" spans="2:7">
      <c r="C68" s="4">
        <f>(G60+G50)/2</f>
        <v>99.825747315679465</v>
      </c>
    </row>
    <row r="69" spans="2:7">
      <c r="C69" s="4">
        <v>99.825699999999998</v>
      </c>
      <c r="G69" s="1">
        <f>SUM(G48:G53)+SUM(G56:G62)</f>
        <v>1298.633776317092</v>
      </c>
    </row>
    <row r="70" spans="2:7">
      <c r="G70" s="1">
        <f>G69/13</f>
        <v>99.894905870545543</v>
      </c>
    </row>
  </sheetData>
  <mergeCells count="8">
    <mergeCell ref="U28:V28"/>
    <mergeCell ref="W28:X28"/>
    <mergeCell ref="A1:M1"/>
    <mergeCell ref="S28:T28"/>
    <mergeCell ref="Q2:S2"/>
    <mergeCell ref="P1:T1"/>
    <mergeCell ref="M28:R28"/>
    <mergeCell ref="L26:T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SmartCitiesGroup</dc:creator>
  <cp:lastModifiedBy>SmartCitiesGroup</cp:lastModifiedBy>
  <dcterms:created xsi:type="dcterms:W3CDTF">2018-06-12T16:46:28Z</dcterms:created>
  <dcterms:modified xsi:type="dcterms:W3CDTF">2018-06-20T16:53:05Z</dcterms:modified>
</cp:coreProperties>
</file>