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sfedu-my.sharepoint.com/personal/dsharma1_usf_edu/Documents/My files/Paper health/Hanisha/Data/HIV paper code/New folder/"/>
    </mc:Choice>
  </mc:AlternateContent>
  <xr:revisionPtr revIDLastSave="529" documentId="11_048140C7CA88D18E7C8786FDF1DAA6D3B1EF6449" xr6:coauthVersionLast="47" xr6:coauthVersionMax="47" xr10:uidLastSave="{988BDBAA-913A-4070-9F89-6026A46A519D}"/>
  <bookViews>
    <workbookView xWindow="40920" yWindow="-120" windowWidth="29040" windowHeight="15720" activeTab="2" xr2:uid="{00000000-000D-0000-FFFF-FFFF00000000}"/>
  </bookViews>
  <sheets>
    <sheet name="jur_specific_care_cont_hm" sheetId="7" r:id="rId1"/>
    <sheet name="jur_specific_care_cont_hf" sheetId="8" r:id="rId2"/>
    <sheet name="jur_specific_care_cont_msm" sheetId="9" r:id="rId3"/>
    <sheet name="AHEAD" sheetId="2" r:id="rId4"/>
    <sheet name="jur_specifc calc" sheetId="1" r:id="rId5"/>
    <sheet name="national_care_continuum" sheetId="6" r:id="rId6"/>
    <sheet name="ATLAS medical Care" sheetId="5" r:id="rId7"/>
    <sheet name="FIPS" sheetId="3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2" i="7"/>
  <c r="K90" i="7"/>
  <c r="K91" i="7"/>
  <c r="K57" i="7"/>
  <c r="K92" i="7"/>
  <c r="K93" i="7"/>
  <c r="K94" i="7"/>
  <c r="K95" i="7"/>
  <c r="K96" i="7"/>
  <c r="K97" i="7"/>
  <c r="K98" i="7"/>
  <c r="K99" i="7"/>
  <c r="K100" i="7"/>
  <c r="K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8" i="7"/>
  <c r="K59" i="7"/>
  <c r="K52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53" i="7"/>
  <c r="K73" i="7"/>
  <c r="K74" i="7"/>
  <c r="K75" i="7"/>
  <c r="K76" i="7"/>
  <c r="K77" i="7"/>
  <c r="K78" i="7"/>
  <c r="K54" i="7"/>
  <c r="K55" i="7"/>
  <c r="K79" i="7"/>
  <c r="K80" i="7"/>
  <c r="K81" i="7"/>
  <c r="K82" i="7"/>
  <c r="K83" i="7"/>
  <c r="K84" i="7"/>
  <c r="K85" i="7"/>
  <c r="K86" i="7"/>
  <c r="K87" i="7"/>
  <c r="K88" i="7"/>
  <c r="K56" i="7"/>
  <c r="K89" i="7"/>
  <c r="K2" i="7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8" i="9"/>
  <c r="G59" i="9"/>
  <c r="G52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53" i="9"/>
  <c r="G73" i="9"/>
  <c r="G74" i="9"/>
  <c r="G75" i="9"/>
  <c r="G76" i="9"/>
  <c r="G77" i="9"/>
  <c r="G78" i="9"/>
  <c r="G54" i="9"/>
  <c r="G55" i="9"/>
  <c r="G79" i="9"/>
  <c r="G80" i="9"/>
  <c r="G81" i="9"/>
  <c r="G82" i="9"/>
  <c r="G83" i="9"/>
  <c r="G84" i="9"/>
  <c r="G85" i="9"/>
  <c r="G86" i="9"/>
  <c r="G87" i="9"/>
  <c r="G88" i="9"/>
  <c r="G56" i="9"/>
  <c r="G89" i="9"/>
  <c r="G90" i="9"/>
  <c r="G91" i="9"/>
  <c r="G57" i="9"/>
  <c r="G92" i="9"/>
  <c r="G93" i="9"/>
  <c r="G94" i="9"/>
  <c r="G95" i="9"/>
  <c r="G96" i="9"/>
  <c r="G97" i="9"/>
  <c r="G98" i="9"/>
  <c r="G99" i="9"/>
  <c r="G100" i="9"/>
  <c r="G101" i="9"/>
  <c r="G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55" i="9"/>
  <c r="B54" i="9"/>
  <c r="B78" i="9"/>
  <c r="B77" i="9"/>
  <c r="B76" i="9"/>
  <c r="B75" i="9"/>
  <c r="B74" i="9"/>
  <c r="B73" i="9"/>
  <c r="B5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2" i="9"/>
  <c r="B59" i="9"/>
  <c r="B58" i="9"/>
  <c r="G3" i="8"/>
  <c r="G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8" i="8"/>
  <c r="G59" i="8"/>
  <c r="G52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53" i="8"/>
  <c r="G73" i="8"/>
  <c r="G74" i="8"/>
  <c r="G75" i="8"/>
  <c r="G76" i="8"/>
  <c r="G77" i="8"/>
  <c r="G78" i="8"/>
  <c r="G54" i="8"/>
  <c r="G55" i="8"/>
  <c r="G79" i="8"/>
  <c r="G80" i="8"/>
  <c r="G81" i="8"/>
  <c r="G82" i="8"/>
  <c r="G83" i="8"/>
  <c r="G84" i="8"/>
  <c r="G85" i="8"/>
  <c r="G86" i="8"/>
  <c r="G87" i="8"/>
  <c r="G88" i="8"/>
  <c r="G56" i="8"/>
  <c r="G89" i="8"/>
  <c r="G90" i="8"/>
  <c r="G91" i="8"/>
  <c r="G57" i="8"/>
  <c r="G92" i="8"/>
  <c r="G93" i="8"/>
  <c r="G94" i="8"/>
  <c r="G95" i="8"/>
  <c r="G96" i="8"/>
  <c r="G97" i="8"/>
  <c r="G98" i="8"/>
  <c r="G99" i="8"/>
  <c r="G100" i="8"/>
  <c r="G101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55" i="8"/>
  <c r="B54" i="8"/>
  <c r="B78" i="8"/>
  <c r="B77" i="8"/>
  <c r="B76" i="8"/>
  <c r="B75" i="8"/>
  <c r="B74" i="8"/>
  <c r="B73" i="8"/>
  <c r="B5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2" i="8"/>
  <c r="B59" i="8"/>
  <c r="B58" i="8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55" i="7"/>
  <c r="B54" i="7"/>
  <c r="B78" i="7"/>
  <c r="B77" i="7"/>
  <c r="B76" i="7"/>
  <c r="B75" i="7"/>
  <c r="B74" i="7"/>
  <c r="B73" i="7"/>
  <c r="B5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2" i="7"/>
  <c r="B59" i="7"/>
  <c r="B58" i="7"/>
  <c r="AW3" i="1" l="1"/>
  <c r="AZ3" i="1" s="1"/>
  <c r="AQ3" i="1"/>
  <c r="AT3" i="1" s="1"/>
  <c r="AK3" i="1"/>
  <c r="AN3" i="1" s="1"/>
  <c r="S3" i="1"/>
  <c r="AE3" i="1"/>
  <c r="AH3" i="1" s="1"/>
  <c r="Y3" i="1"/>
  <c r="AB3" i="1" l="1"/>
  <c r="D4" i="6"/>
  <c r="C4" i="6"/>
  <c r="B4" i="6"/>
  <c r="V3" i="1"/>
  <c r="O3" i="1"/>
  <c r="P3" i="1" s="1"/>
  <c r="N6" i="1"/>
  <c r="AP6" i="1" s="1"/>
  <c r="N7" i="1"/>
  <c r="AP7" i="1" s="1"/>
  <c r="N8" i="1"/>
  <c r="AP8" i="1" s="1"/>
  <c r="N9" i="1"/>
  <c r="AP9" i="1" s="1"/>
  <c r="N10" i="1"/>
  <c r="AP10" i="1" s="1"/>
  <c r="N11" i="1"/>
  <c r="AP11" i="1" s="1"/>
  <c r="N12" i="1"/>
  <c r="AP12" i="1" s="1"/>
  <c r="N13" i="1"/>
  <c r="AP13" i="1" s="1"/>
  <c r="N14" i="1"/>
  <c r="AP14" i="1" s="1"/>
  <c r="N15" i="1"/>
  <c r="AP15" i="1" s="1"/>
  <c r="N16" i="1"/>
  <c r="AP16" i="1" s="1"/>
  <c r="N17" i="1"/>
  <c r="AP17" i="1" s="1"/>
  <c r="N18" i="1"/>
  <c r="AP18" i="1" s="1"/>
  <c r="N19" i="1"/>
  <c r="AP19" i="1" s="1"/>
  <c r="N21" i="1"/>
  <c r="AP21" i="1" s="1"/>
  <c r="N22" i="1"/>
  <c r="AP22" i="1" s="1"/>
  <c r="N23" i="1"/>
  <c r="AP23" i="1" s="1"/>
  <c r="N24" i="1"/>
  <c r="AP24" i="1" s="1"/>
  <c r="N26" i="1"/>
  <c r="AP26" i="1" s="1"/>
  <c r="N27" i="1"/>
  <c r="AP27" i="1" s="1"/>
  <c r="N28" i="1"/>
  <c r="AP28" i="1" s="1"/>
  <c r="N29" i="1"/>
  <c r="AP29" i="1" s="1"/>
  <c r="N30" i="1"/>
  <c r="AP30" i="1" s="1"/>
  <c r="N31" i="1"/>
  <c r="AP31" i="1" s="1"/>
  <c r="N32" i="1"/>
  <c r="AP32" i="1" s="1"/>
  <c r="N33" i="1"/>
  <c r="AP33" i="1" s="1"/>
  <c r="N34" i="1"/>
  <c r="AP34" i="1" s="1"/>
  <c r="N35" i="1"/>
  <c r="AP35" i="1" s="1"/>
  <c r="N36" i="1"/>
  <c r="AP36" i="1" s="1"/>
  <c r="N37" i="1"/>
  <c r="AP37" i="1" s="1"/>
  <c r="N38" i="1"/>
  <c r="AP38" i="1" s="1"/>
  <c r="N39" i="1"/>
  <c r="AP39" i="1" s="1"/>
  <c r="N40" i="1"/>
  <c r="AP40" i="1" s="1"/>
  <c r="N41" i="1"/>
  <c r="AP41" i="1" s="1"/>
  <c r="N43" i="1"/>
  <c r="AP43" i="1" s="1"/>
  <c r="N44" i="1"/>
  <c r="AP44" i="1" s="1"/>
  <c r="N45" i="1"/>
  <c r="AP45" i="1" s="1"/>
  <c r="N47" i="1"/>
  <c r="AP47" i="1" s="1"/>
  <c r="N48" i="1"/>
  <c r="AP48" i="1" s="1"/>
  <c r="N49" i="1"/>
  <c r="AP49" i="1" s="1"/>
  <c r="N50" i="1"/>
  <c r="AP50" i="1" s="1"/>
  <c r="N51" i="1"/>
  <c r="AP51" i="1" s="1"/>
  <c r="N53" i="1"/>
  <c r="AP53" i="1" s="1"/>
  <c r="N54" i="1"/>
  <c r="AP54" i="1" s="1"/>
  <c r="N57" i="1"/>
  <c r="AP57" i="1" s="1"/>
  <c r="N58" i="1"/>
  <c r="AP58" i="1" s="1"/>
  <c r="N59" i="1"/>
  <c r="AP59" i="1" s="1"/>
  <c r="N60" i="1"/>
  <c r="AP60" i="1" s="1"/>
  <c r="N61" i="1"/>
  <c r="AP61" i="1" s="1"/>
  <c r="N62" i="1"/>
  <c r="AP62" i="1" s="1"/>
  <c r="N63" i="1"/>
  <c r="AP63" i="1" s="1"/>
  <c r="N64" i="1"/>
  <c r="AP64" i="1" s="1"/>
  <c r="N66" i="1"/>
  <c r="AP66" i="1" s="1"/>
  <c r="N67" i="1"/>
  <c r="AP67" i="1" s="1"/>
  <c r="N68" i="1"/>
  <c r="AP68" i="1" s="1"/>
  <c r="N71" i="1"/>
  <c r="AP71" i="1" s="1"/>
  <c r="N72" i="1"/>
  <c r="AP72" i="1" s="1"/>
  <c r="N73" i="1"/>
  <c r="AP73" i="1" s="1"/>
  <c r="N74" i="1"/>
  <c r="AP74" i="1" s="1"/>
  <c r="N75" i="1"/>
  <c r="AP75" i="1" s="1"/>
  <c r="N76" i="1"/>
  <c r="AP76" i="1" s="1"/>
  <c r="N77" i="1"/>
  <c r="AP77" i="1" s="1"/>
  <c r="N78" i="1"/>
  <c r="AP78" i="1" s="1"/>
  <c r="N79" i="1"/>
  <c r="AP79" i="1" s="1"/>
  <c r="N80" i="1"/>
  <c r="AP80" i="1" s="1"/>
  <c r="N82" i="1"/>
  <c r="AP82" i="1" s="1"/>
  <c r="N84" i="1"/>
  <c r="AP84" i="1" s="1"/>
  <c r="N85" i="1"/>
  <c r="AP85" i="1" s="1"/>
  <c r="N86" i="1"/>
  <c r="AP86" i="1" s="1"/>
  <c r="N88" i="1"/>
  <c r="AP88" i="1" s="1"/>
  <c r="N89" i="1"/>
  <c r="AP89" i="1" s="1"/>
  <c r="N90" i="1"/>
  <c r="AP90" i="1" s="1"/>
  <c r="N92" i="1"/>
  <c r="AP92" i="1" s="1"/>
  <c r="N93" i="1"/>
  <c r="AP93" i="1" s="1"/>
  <c r="N95" i="1"/>
  <c r="AP95" i="1" s="1"/>
  <c r="N96" i="1"/>
  <c r="AP96" i="1" s="1"/>
  <c r="N97" i="1"/>
  <c r="AP97" i="1" s="1"/>
  <c r="N99" i="1"/>
  <c r="AP99" i="1" s="1"/>
  <c r="N100" i="1"/>
  <c r="AP100" i="1" s="1"/>
  <c r="N101" i="1"/>
  <c r="AP101" i="1" s="1"/>
  <c r="N102" i="1"/>
  <c r="AP102" i="1" s="1"/>
  <c r="N4" i="1"/>
  <c r="AP4" i="1" s="1"/>
  <c r="M4" i="1"/>
  <c r="M5" i="1"/>
  <c r="AO5" i="1" s="1"/>
  <c r="M6" i="1"/>
  <c r="AO6" i="1" s="1"/>
  <c r="M7" i="1"/>
  <c r="AO7" i="1" s="1"/>
  <c r="M8" i="1"/>
  <c r="AO8" i="1" s="1"/>
  <c r="M9" i="1"/>
  <c r="AO9" i="1" s="1"/>
  <c r="M10" i="1"/>
  <c r="AO10" i="1" s="1"/>
  <c r="M11" i="1"/>
  <c r="AO11" i="1" s="1"/>
  <c r="M12" i="1"/>
  <c r="AO12" i="1" s="1"/>
  <c r="M13" i="1"/>
  <c r="AO13" i="1" s="1"/>
  <c r="M14" i="1"/>
  <c r="AO14" i="1" s="1"/>
  <c r="M15" i="1"/>
  <c r="AO15" i="1" s="1"/>
  <c r="M16" i="1"/>
  <c r="AO16" i="1" s="1"/>
  <c r="M17" i="1"/>
  <c r="AO17" i="1" s="1"/>
  <c r="M18" i="1"/>
  <c r="AO18" i="1" s="1"/>
  <c r="M19" i="1"/>
  <c r="AO19" i="1" s="1"/>
  <c r="M20" i="1"/>
  <c r="AO20" i="1" s="1"/>
  <c r="M21" i="1"/>
  <c r="AO21" i="1" s="1"/>
  <c r="M22" i="1"/>
  <c r="AO22" i="1" s="1"/>
  <c r="M23" i="1"/>
  <c r="AO23" i="1" s="1"/>
  <c r="M24" i="1"/>
  <c r="AO24" i="1" s="1"/>
  <c r="M25" i="1"/>
  <c r="AO25" i="1" s="1"/>
  <c r="M26" i="1"/>
  <c r="AO26" i="1" s="1"/>
  <c r="M27" i="1"/>
  <c r="AO27" i="1" s="1"/>
  <c r="M28" i="1"/>
  <c r="AO28" i="1" s="1"/>
  <c r="M29" i="1"/>
  <c r="AO29" i="1" s="1"/>
  <c r="M30" i="1"/>
  <c r="AO30" i="1" s="1"/>
  <c r="M31" i="1"/>
  <c r="AO31" i="1" s="1"/>
  <c r="M32" i="1"/>
  <c r="AO32" i="1" s="1"/>
  <c r="M33" i="1"/>
  <c r="AO33" i="1" s="1"/>
  <c r="M34" i="1"/>
  <c r="AO34" i="1" s="1"/>
  <c r="M35" i="1"/>
  <c r="AO35" i="1" s="1"/>
  <c r="M36" i="1"/>
  <c r="AO36" i="1" s="1"/>
  <c r="M37" i="1"/>
  <c r="AO37" i="1" s="1"/>
  <c r="M38" i="1"/>
  <c r="AO38" i="1" s="1"/>
  <c r="M39" i="1"/>
  <c r="AO39" i="1" s="1"/>
  <c r="M40" i="1"/>
  <c r="AO40" i="1" s="1"/>
  <c r="M41" i="1"/>
  <c r="AO41" i="1" s="1"/>
  <c r="M42" i="1"/>
  <c r="AO42" i="1" s="1"/>
  <c r="M43" i="1"/>
  <c r="AO43" i="1" s="1"/>
  <c r="M44" i="1"/>
  <c r="AO44" i="1" s="1"/>
  <c r="M45" i="1"/>
  <c r="AO45" i="1" s="1"/>
  <c r="M46" i="1"/>
  <c r="AO46" i="1" s="1"/>
  <c r="M47" i="1"/>
  <c r="AO47" i="1" s="1"/>
  <c r="M48" i="1"/>
  <c r="AO48" i="1" s="1"/>
  <c r="M49" i="1"/>
  <c r="AO49" i="1" s="1"/>
  <c r="M50" i="1"/>
  <c r="AO50" i="1" s="1"/>
  <c r="M51" i="1"/>
  <c r="AO51" i="1" s="1"/>
  <c r="M52" i="1"/>
  <c r="AO52" i="1" s="1"/>
  <c r="M53" i="1"/>
  <c r="AO53" i="1" s="1"/>
  <c r="M54" i="1"/>
  <c r="AO54" i="1" s="1"/>
  <c r="M55" i="1"/>
  <c r="AO55" i="1" s="1"/>
  <c r="M56" i="1"/>
  <c r="AO56" i="1" s="1"/>
  <c r="M57" i="1"/>
  <c r="AO57" i="1" s="1"/>
  <c r="M58" i="1"/>
  <c r="AO58" i="1" s="1"/>
  <c r="M59" i="1"/>
  <c r="AO59" i="1" s="1"/>
  <c r="M60" i="1"/>
  <c r="AO60" i="1" s="1"/>
  <c r="M61" i="1"/>
  <c r="AO61" i="1" s="1"/>
  <c r="M62" i="1"/>
  <c r="AO62" i="1" s="1"/>
  <c r="M63" i="1"/>
  <c r="AO63" i="1" s="1"/>
  <c r="M64" i="1"/>
  <c r="AO64" i="1" s="1"/>
  <c r="M65" i="1"/>
  <c r="AO65" i="1" s="1"/>
  <c r="M66" i="1"/>
  <c r="AO66" i="1" s="1"/>
  <c r="M67" i="1"/>
  <c r="AO67" i="1" s="1"/>
  <c r="M68" i="1"/>
  <c r="AO68" i="1" s="1"/>
  <c r="M69" i="1"/>
  <c r="AO69" i="1" s="1"/>
  <c r="M70" i="1"/>
  <c r="AO70" i="1" s="1"/>
  <c r="M71" i="1"/>
  <c r="AO71" i="1" s="1"/>
  <c r="M72" i="1"/>
  <c r="AO72" i="1" s="1"/>
  <c r="M73" i="1"/>
  <c r="AO73" i="1" s="1"/>
  <c r="M74" i="1"/>
  <c r="AO74" i="1" s="1"/>
  <c r="M75" i="1"/>
  <c r="AO75" i="1" s="1"/>
  <c r="M76" i="1"/>
  <c r="AO76" i="1" s="1"/>
  <c r="M77" i="1"/>
  <c r="AO77" i="1" s="1"/>
  <c r="M78" i="1"/>
  <c r="AO78" i="1" s="1"/>
  <c r="M79" i="1"/>
  <c r="AO79" i="1" s="1"/>
  <c r="M80" i="1"/>
  <c r="AO80" i="1" s="1"/>
  <c r="M81" i="1"/>
  <c r="AO81" i="1" s="1"/>
  <c r="M82" i="1"/>
  <c r="AO82" i="1" s="1"/>
  <c r="M83" i="1"/>
  <c r="AO83" i="1" s="1"/>
  <c r="M84" i="1"/>
  <c r="AO84" i="1" s="1"/>
  <c r="M85" i="1"/>
  <c r="AO85" i="1" s="1"/>
  <c r="M86" i="1"/>
  <c r="AO86" i="1" s="1"/>
  <c r="M88" i="1"/>
  <c r="AO88" i="1" s="1"/>
  <c r="M89" i="1"/>
  <c r="AO89" i="1" s="1"/>
  <c r="M90" i="1"/>
  <c r="AO90" i="1" s="1"/>
  <c r="M91" i="1"/>
  <c r="AO91" i="1" s="1"/>
  <c r="M92" i="1"/>
  <c r="AO92" i="1" s="1"/>
  <c r="M93" i="1"/>
  <c r="AO93" i="1" s="1"/>
  <c r="M95" i="1"/>
  <c r="AO95" i="1" s="1"/>
  <c r="M96" i="1"/>
  <c r="AO96" i="1" s="1"/>
  <c r="M97" i="1"/>
  <c r="AO97" i="1" s="1"/>
  <c r="O97" i="1"/>
  <c r="AQ97" i="1" s="1"/>
  <c r="AW97" i="1" s="1"/>
  <c r="M99" i="1"/>
  <c r="AO99" i="1" s="1"/>
  <c r="M100" i="1"/>
  <c r="AO100" i="1" s="1"/>
  <c r="M101" i="1"/>
  <c r="AO101" i="1" s="1"/>
  <c r="M102" i="1"/>
  <c r="AO102" i="1" s="1"/>
  <c r="AV68" i="1" l="1"/>
  <c r="AU37" i="1"/>
  <c r="AC4" i="1"/>
  <c r="AO4" i="1"/>
  <c r="AU67" i="1"/>
  <c r="AU51" i="1"/>
  <c r="AV102" i="1"/>
  <c r="AV61" i="1"/>
  <c r="AU71" i="1"/>
  <c r="AU82" i="1"/>
  <c r="AU63" i="1"/>
  <c r="AU31" i="1"/>
  <c r="AV97" i="1"/>
  <c r="AV57" i="1"/>
  <c r="B8" i="6"/>
  <c r="B7" i="6"/>
  <c r="AU97" i="1"/>
  <c r="AV75" i="1"/>
  <c r="AV35" i="1"/>
  <c r="C8" i="6"/>
  <c r="C7" i="6"/>
  <c r="AU12" i="1"/>
  <c r="AV95" i="1"/>
  <c r="AV34" i="1"/>
  <c r="D8" i="6"/>
  <c r="D7" i="6"/>
  <c r="AX97" i="1"/>
  <c r="AY97" i="1"/>
  <c r="AU75" i="1"/>
  <c r="AV51" i="1"/>
  <c r="AV15" i="1"/>
  <c r="O96" i="1"/>
  <c r="AQ96" i="1" s="1"/>
  <c r="AW96" i="1" s="1"/>
  <c r="AC96" i="1"/>
  <c r="Q96" i="1"/>
  <c r="O75" i="1"/>
  <c r="AQ75" i="1" s="1"/>
  <c r="AW75" i="1" s="1"/>
  <c r="AC75" i="1"/>
  <c r="Q75" i="1"/>
  <c r="O64" i="1"/>
  <c r="AQ64" i="1" s="1"/>
  <c r="AW64" i="1" s="1"/>
  <c r="AC64" i="1"/>
  <c r="Q64" i="1"/>
  <c r="O44" i="1"/>
  <c r="AQ44" i="1" s="1"/>
  <c r="AW44" i="1" s="1"/>
  <c r="AC44" i="1"/>
  <c r="Q44" i="1"/>
  <c r="O24" i="1"/>
  <c r="AQ24" i="1" s="1"/>
  <c r="AW24" i="1" s="1"/>
  <c r="AC24" i="1"/>
  <c r="Q24" i="1"/>
  <c r="AD68" i="1"/>
  <c r="R68" i="1"/>
  <c r="O100" i="1"/>
  <c r="AQ100" i="1" s="1"/>
  <c r="AW100" i="1" s="1"/>
  <c r="AC100" i="1"/>
  <c r="Q100" i="1"/>
  <c r="AC83" i="1"/>
  <c r="Q83" i="1"/>
  <c r="O71" i="1"/>
  <c r="AQ71" i="1" s="1"/>
  <c r="AW71" i="1" s="1"/>
  <c r="AC71" i="1"/>
  <c r="Q71" i="1"/>
  <c r="O60" i="1"/>
  <c r="AQ60" i="1" s="1"/>
  <c r="AW60" i="1" s="1"/>
  <c r="AC60" i="1"/>
  <c r="Q60" i="1"/>
  <c r="O48" i="1"/>
  <c r="AQ48" i="1" s="1"/>
  <c r="AW48" i="1" s="1"/>
  <c r="AC48" i="1"/>
  <c r="Q48" i="1"/>
  <c r="O36" i="1"/>
  <c r="AQ36" i="1" s="1"/>
  <c r="AW36" i="1" s="1"/>
  <c r="AC36" i="1"/>
  <c r="Q36" i="1"/>
  <c r="O32" i="1"/>
  <c r="AQ32" i="1" s="1"/>
  <c r="AW32" i="1" s="1"/>
  <c r="AC32" i="1"/>
  <c r="Q32" i="1"/>
  <c r="O12" i="1"/>
  <c r="AQ12" i="1" s="1"/>
  <c r="AW12" i="1" s="1"/>
  <c r="AC12" i="1"/>
  <c r="Q12" i="1"/>
  <c r="O95" i="1"/>
  <c r="AQ95" i="1" s="1"/>
  <c r="AW95" i="1" s="1"/>
  <c r="AC95" i="1"/>
  <c r="Q95" i="1"/>
  <c r="O90" i="1"/>
  <c r="AQ90" i="1" s="1"/>
  <c r="AW90" i="1" s="1"/>
  <c r="Q90" i="1"/>
  <c r="AC90" i="1"/>
  <c r="O82" i="1"/>
  <c r="AQ82" i="1" s="1"/>
  <c r="AW82" i="1" s="1"/>
  <c r="Q82" i="1"/>
  <c r="AC82" i="1"/>
  <c r="O74" i="1"/>
  <c r="AQ74" i="1" s="1"/>
  <c r="AW74" i="1" s="1"/>
  <c r="Q74" i="1"/>
  <c r="AC74" i="1"/>
  <c r="O67" i="1"/>
  <c r="AQ67" i="1" s="1"/>
  <c r="AW67" i="1" s="1"/>
  <c r="AC67" i="1"/>
  <c r="Q67" i="1"/>
  <c r="AC55" i="1"/>
  <c r="Q55" i="1"/>
  <c r="O47" i="1"/>
  <c r="AQ47" i="1" s="1"/>
  <c r="AW47" i="1" s="1"/>
  <c r="AC47" i="1"/>
  <c r="Q47" i="1"/>
  <c r="O39" i="1"/>
  <c r="AQ39" i="1" s="1"/>
  <c r="AW39" i="1" s="1"/>
  <c r="AC39" i="1"/>
  <c r="Q39" i="1"/>
  <c r="O31" i="1"/>
  <c r="AQ31" i="1" s="1"/>
  <c r="AW31" i="1" s="1"/>
  <c r="AC31" i="1"/>
  <c r="Q31" i="1"/>
  <c r="O23" i="1"/>
  <c r="AQ23" i="1" s="1"/>
  <c r="AW23" i="1" s="1"/>
  <c r="AC23" i="1"/>
  <c r="Q23" i="1"/>
  <c r="O15" i="1"/>
  <c r="AQ15" i="1" s="1"/>
  <c r="AW15" i="1" s="1"/>
  <c r="AC15" i="1"/>
  <c r="Q15" i="1"/>
  <c r="O11" i="1"/>
  <c r="AQ11" i="1" s="1"/>
  <c r="AW11" i="1" s="1"/>
  <c r="AC11" i="1"/>
  <c r="Q11" i="1"/>
  <c r="R95" i="1"/>
  <c r="AD95" i="1"/>
  <c r="AD84" i="1"/>
  <c r="R84" i="1"/>
  <c r="R74" i="1"/>
  <c r="AD74" i="1"/>
  <c r="R59" i="1"/>
  <c r="AD59" i="1"/>
  <c r="AD48" i="1"/>
  <c r="R48" i="1"/>
  <c r="R38" i="1"/>
  <c r="AD38" i="1"/>
  <c r="R30" i="1"/>
  <c r="AD30" i="1"/>
  <c r="AD21" i="1"/>
  <c r="R21" i="1"/>
  <c r="AD12" i="1"/>
  <c r="R12" i="1"/>
  <c r="AE97" i="1"/>
  <c r="S97" i="1"/>
  <c r="O93" i="1"/>
  <c r="AQ93" i="1" s="1"/>
  <c r="AW93" i="1" s="1"/>
  <c r="AC93" i="1"/>
  <c r="Q93" i="1"/>
  <c r="O85" i="1"/>
  <c r="AQ85" i="1" s="1"/>
  <c r="AW85" i="1" s="1"/>
  <c r="Q85" i="1"/>
  <c r="AC85" i="1"/>
  <c r="O77" i="1"/>
  <c r="AQ77" i="1" s="1"/>
  <c r="AW77" i="1" s="1"/>
  <c r="Q77" i="1"/>
  <c r="AC77" i="1"/>
  <c r="Q69" i="1"/>
  <c r="AC69" i="1"/>
  <c r="O62" i="1"/>
  <c r="AQ62" i="1" s="1"/>
  <c r="AW62" i="1" s="1"/>
  <c r="Q62" i="1"/>
  <c r="AC62" i="1"/>
  <c r="O54" i="1"/>
  <c r="AQ54" i="1" s="1"/>
  <c r="AW54" i="1" s="1"/>
  <c r="Q54" i="1"/>
  <c r="AC54" i="1"/>
  <c r="Q42" i="1"/>
  <c r="AC42" i="1"/>
  <c r="Q34" i="1"/>
  <c r="AC34" i="1"/>
  <c r="Q26" i="1"/>
  <c r="AC26" i="1"/>
  <c r="O18" i="1"/>
  <c r="AQ18" i="1" s="1"/>
  <c r="AW18" i="1" s="1"/>
  <c r="Q18" i="1"/>
  <c r="AC18" i="1"/>
  <c r="O14" i="1"/>
  <c r="AQ14" i="1" s="1"/>
  <c r="AW14" i="1" s="1"/>
  <c r="Q14" i="1"/>
  <c r="AC14" i="1"/>
  <c r="O10" i="1"/>
  <c r="AQ10" i="1" s="1"/>
  <c r="AW10" i="1" s="1"/>
  <c r="Q10" i="1"/>
  <c r="AC10" i="1"/>
  <c r="O6" i="1"/>
  <c r="AQ6" i="1" s="1"/>
  <c r="AW6" i="1" s="1"/>
  <c r="Q6" i="1"/>
  <c r="AC6" i="1"/>
  <c r="AD4" i="1"/>
  <c r="R4" i="1"/>
  <c r="AD99" i="1"/>
  <c r="R99" i="1"/>
  <c r="AD93" i="1"/>
  <c r="R93" i="1"/>
  <c r="AD88" i="1"/>
  <c r="R88" i="1"/>
  <c r="R82" i="1"/>
  <c r="AD82" i="1"/>
  <c r="AD77" i="1"/>
  <c r="R77" i="1"/>
  <c r="AD73" i="1"/>
  <c r="R73" i="1"/>
  <c r="R67" i="1"/>
  <c r="AD67" i="1"/>
  <c r="R62" i="1"/>
  <c r="AD62" i="1"/>
  <c r="R58" i="1"/>
  <c r="AD58" i="1"/>
  <c r="R51" i="1"/>
  <c r="AD51" i="1"/>
  <c r="R47" i="1"/>
  <c r="AD47" i="1"/>
  <c r="AD41" i="1"/>
  <c r="R41" i="1"/>
  <c r="AD37" i="1"/>
  <c r="R37" i="1"/>
  <c r="AD33" i="1"/>
  <c r="R33" i="1"/>
  <c r="AD29" i="1"/>
  <c r="R29" i="1"/>
  <c r="AD24" i="1"/>
  <c r="R24" i="1"/>
  <c r="R19" i="1"/>
  <c r="AD19" i="1"/>
  <c r="R15" i="1"/>
  <c r="AD15" i="1"/>
  <c r="R11" i="1"/>
  <c r="AD11" i="1"/>
  <c r="R7" i="1"/>
  <c r="AD7" i="1"/>
  <c r="AC91" i="1"/>
  <c r="Q91" i="1"/>
  <c r="O79" i="1"/>
  <c r="AQ79" i="1" s="1"/>
  <c r="AW79" i="1" s="1"/>
  <c r="AC79" i="1"/>
  <c r="Q79" i="1"/>
  <c r="AC68" i="1"/>
  <c r="Q68" i="1"/>
  <c r="AC52" i="1"/>
  <c r="Q52" i="1"/>
  <c r="O40" i="1"/>
  <c r="AQ40" i="1" s="1"/>
  <c r="AW40" i="1" s="1"/>
  <c r="AC40" i="1"/>
  <c r="Q40" i="1"/>
  <c r="O28" i="1"/>
  <c r="AQ28" i="1" s="1"/>
  <c r="AW28" i="1" s="1"/>
  <c r="AC28" i="1"/>
  <c r="Q28" i="1"/>
  <c r="O16" i="1"/>
  <c r="AQ16" i="1" s="1"/>
  <c r="AW16" i="1" s="1"/>
  <c r="AC16" i="1"/>
  <c r="Q16" i="1"/>
  <c r="O99" i="1"/>
  <c r="AQ99" i="1" s="1"/>
  <c r="AW99" i="1" s="1"/>
  <c r="AC99" i="1"/>
  <c r="Q99" i="1"/>
  <c r="O86" i="1"/>
  <c r="AQ86" i="1" s="1"/>
  <c r="AW86" i="1" s="1"/>
  <c r="AC86" i="1"/>
  <c r="Q86" i="1"/>
  <c r="O78" i="1"/>
  <c r="AQ78" i="1" s="1"/>
  <c r="AW78" i="1" s="1"/>
  <c r="Q78" i="1"/>
  <c r="AC78" i="1"/>
  <c r="Q70" i="1"/>
  <c r="AC70" i="1"/>
  <c r="O63" i="1"/>
  <c r="AQ63" i="1" s="1"/>
  <c r="AW63" i="1" s="1"/>
  <c r="AC63" i="1"/>
  <c r="Q63" i="1"/>
  <c r="O59" i="1"/>
  <c r="AQ59" i="1" s="1"/>
  <c r="AW59" i="1" s="1"/>
  <c r="AC59" i="1"/>
  <c r="Q59" i="1"/>
  <c r="O51" i="1"/>
  <c r="AQ51" i="1" s="1"/>
  <c r="AW51" i="1" s="1"/>
  <c r="AC51" i="1"/>
  <c r="Q51" i="1"/>
  <c r="O43" i="1"/>
  <c r="AQ43" i="1" s="1"/>
  <c r="AW43" i="1" s="1"/>
  <c r="AC43" i="1"/>
  <c r="Q43" i="1"/>
  <c r="O35" i="1"/>
  <c r="AQ35" i="1" s="1"/>
  <c r="AW35" i="1" s="1"/>
  <c r="AC35" i="1"/>
  <c r="Q35" i="1"/>
  <c r="O27" i="1"/>
  <c r="AQ27" i="1" s="1"/>
  <c r="AW27" i="1" s="1"/>
  <c r="AC27" i="1"/>
  <c r="Q27" i="1"/>
  <c r="O19" i="1"/>
  <c r="AQ19" i="1" s="1"/>
  <c r="AW19" i="1" s="1"/>
  <c r="AC19" i="1"/>
  <c r="Q19" i="1"/>
  <c r="O7" i="1"/>
  <c r="AQ7" i="1" s="1"/>
  <c r="AW7" i="1" s="1"/>
  <c r="AC7" i="1"/>
  <c r="Q7" i="1"/>
  <c r="AD100" i="1"/>
  <c r="R100" i="1"/>
  <c r="AD89" i="1"/>
  <c r="R89" i="1"/>
  <c r="R78" i="1"/>
  <c r="AD78" i="1"/>
  <c r="R63" i="1"/>
  <c r="AD63" i="1"/>
  <c r="AD53" i="1"/>
  <c r="R53" i="1"/>
  <c r="R43" i="1"/>
  <c r="AD43" i="1"/>
  <c r="R34" i="1"/>
  <c r="AD34" i="1"/>
  <c r="R26" i="1"/>
  <c r="AD26" i="1"/>
  <c r="AD16" i="1"/>
  <c r="R16" i="1"/>
  <c r="AD8" i="1"/>
  <c r="R8" i="1"/>
  <c r="O102" i="1"/>
  <c r="AQ102" i="1" s="1"/>
  <c r="AW102" i="1" s="1"/>
  <c r="AC102" i="1"/>
  <c r="Q102" i="1"/>
  <c r="O89" i="1"/>
  <c r="AQ89" i="1" s="1"/>
  <c r="AW89" i="1" s="1"/>
  <c r="AC81" i="1"/>
  <c r="Q81" i="1"/>
  <c r="O73" i="1"/>
  <c r="AQ73" i="1" s="1"/>
  <c r="AW73" i="1" s="1"/>
  <c r="Q73" i="1"/>
  <c r="AC73" i="1"/>
  <c r="O66" i="1"/>
  <c r="AQ66" i="1" s="1"/>
  <c r="AW66" i="1" s="1"/>
  <c r="Q66" i="1"/>
  <c r="AC66" i="1"/>
  <c r="O58" i="1"/>
  <c r="AQ58" i="1" s="1"/>
  <c r="AW58" i="1" s="1"/>
  <c r="Q58" i="1"/>
  <c r="AC58" i="1"/>
  <c r="O50" i="1"/>
  <c r="AQ50" i="1" s="1"/>
  <c r="AW50" i="1" s="1"/>
  <c r="Q50" i="1"/>
  <c r="AC50" i="1"/>
  <c r="Q46" i="1"/>
  <c r="AC46" i="1"/>
  <c r="O38" i="1"/>
  <c r="AQ38" i="1" s="1"/>
  <c r="AW38" i="1" s="1"/>
  <c r="Q38" i="1"/>
  <c r="AC38" i="1"/>
  <c r="Q30" i="1"/>
  <c r="AC30" i="1"/>
  <c r="O22" i="1"/>
  <c r="AQ22" i="1" s="1"/>
  <c r="AW22" i="1" s="1"/>
  <c r="Q22" i="1"/>
  <c r="AC22" i="1"/>
  <c r="O101" i="1"/>
  <c r="AQ101" i="1" s="1"/>
  <c r="AW101" i="1" s="1"/>
  <c r="AC101" i="1"/>
  <c r="Q101" i="1"/>
  <c r="AC97" i="1"/>
  <c r="Q97" i="1"/>
  <c r="O92" i="1"/>
  <c r="AQ92" i="1" s="1"/>
  <c r="AW92" i="1" s="1"/>
  <c r="AC92" i="1"/>
  <c r="Q92" i="1"/>
  <c r="AC89" i="1"/>
  <c r="Q89" i="1"/>
  <c r="O84" i="1"/>
  <c r="AQ84" i="1" s="1"/>
  <c r="AW84" i="1" s="1"/>
  <c r="AC84" i="1"/>
  <c r="Q84" i="1"/>
  <c r="O80" i="1"/>
  <c r="AQ80" i="1" s="1"/>
  <c r="AW80" i="1" s="1"/>
  <c r="AC80" i="1"/>
  <c r="Q80" i="1"/>
  <c r="O76" i="1"/>
  <c r="AQ76" i="1" s="1"/>
  <c r="AW76" i="1" s="1"/>
  <c r="AC76" i="1"/>
  <c r="Q76" i="1"/>
  <c r="O72" i="1"/>
  <c r="AQ72" i="1" s="1"/>
  <c r="AW72" i="1" s="1"/>
  <c r="AC72" i="1"/>
  <c r="Q72" i="1"/>
  <c r="O68" i="1"/>
  <c r="AQ68" i="1" s="1"/>
  <c r="AW68" i="1" s="1"/>
  <c r="Q65" i="1"/>
  <c r="AC65" i="1"/>
  <c r="O61" i="1"/>
  <c r="AQ61" i="1" s="1"/>
  <c r="AW61" i="1" s="1"/>
  <c r="Q61" i="1"/>
  <c r="AC61" i="1"/>
  <c r="O57" i="1"/>
  <c r="AQ57" i="1" s="1"/>
  <c r="AW57" i="1" s="1"/>
  <c r="Q57" i="1"/>
  <c r="AC57" i="1"/>
  <c r="O53" i="1"/>
  <c r="AQ53" i="1" s="1"/>
  <c r="AW53" i="1" s="1"/>
  <c r="Q53" i="1"/>
  <c r="AC53" i="1"/>
  <c r="O49" i="1"/>
  <c r="AQ49" i="1" s="1"/>
  <c r="AW49" i="1" s="1"/>
  <c r="Q49" i="1"/>
  <c r="AC49" i="1"/>
  <c r="O45" i="1"/>
  <c r="AQ45" i="1" s="1"/>
  <c r="AW45" i="1" s="1"/>
  <c r="Q45" i="1"/>
  <c r="AC45" i="1"/>
  <c r="O41" i="1"/>
  <c r="AQ41" i="1" s="1"/>
  <c r="AW41" i="1" s="1"/>
  <c r="Q41" i="1"/>
  <c r="AC41" i="1"/>
  <c r="O37" i="1"/>
  <c r="AQ37" i="1" s="1"/>
  <c r="AW37" i="1" s="1"/>
  <c r="Q37" i="1"/>
  <c r="AC37" i="1"/>
  <c r="O33" i="1"/>
  <c r="AQ33" i="1" s="1"/>
  <c r="AW33" i="1" s="1"/>
  <c r="Q33" i="1"/>
  <c r="AC33" i="1"/>
  <c r="O29" i="1"/>
  <c r="AQ29" i="1" s="1"/>
  <c r="AW29" i="1" s="1"/>
  <c r="Q29" i="1"/>
  <c r="AC29" i="1"/>
  <c r="Q25" i="1"/>
  <c r="AC25" i="1"/>
  <c r="O21" i="1"/>
  <c r="AQ21" i="1" s="1"/>
  <c r="AW21" i="1" s="1"/>
  <c r="Q21" i="1"/>
  <c r="AC21" i="1"/>
  <c r="O17" i="1"/>
  <c r="AQ17" i="1" s="1"/>
  <c r="AW17" i="1" s="1"/>
  <c r="Q17" i="1"/>
  <c r="AC17" i="1"/>
  <c r="O13" i="1"/>
  <c r="AQ13" i="1" s="1"/>
  <c r="AW13" i="1" s="1"/>
  <c r="AC13" i="1"/>
  <c r="Q13" i="1"/>
  <c r="O88" i="1"/>
  <c r="AQ88" i="1" s="1"/>
  <c r="AW88" i="1" s="1"/>
  <c r="AC88" i="1"/>
  <c r="Q88" i="1"/>
  <c r="AC56" i="1"/>
  <c r="Q56" i="1"/>
  <c r="AC20" i="1"/>
  <c r="Q20" i="1"/>
  <c r="Q9" i="1"/>
  <c r="AC9" i="1"/>
  <c r="AC5" i="1"/>
  <c r="Q5" i="1"/>
  <c r="AD102" i="1"/>
  <c r="R102" i="1"/>
  <c r="AD97" i="1"/>
  <c r="AJ97" i="1" s="1"/>
  <c r="R97" i="1"/>
  <c r="X97" i="1" s="1"/>
  <c r="AD92" i="1"/>
  <c r="R92" i="1"/>
  <c r="AD86" i="1"/>
  <c r="R86" i="1"/>
  <c r="AD80" i="1"/>
  <c r="R80" i="1"/>
  <c r="AD76" i="1"/>
  <c r="R76" i="1"/>
  <c r="AD72" i="1"/>
  <c r="R72" i="1"/>
  <c r="R66" i="1"/>
  <c r="AD66" i="1"/>
  <c r="AD61" i="1"/>
  <c r="R61" i="1"/>
  <c r="AD57" i="1"/>
  <c r="R57" i="1"/>
  <c r="R50" i="1"/>
  <c r="AD50" i="1"/>
  <c r="AD45" i="1"/>
  <c r="R45" i="1"/>
  <c r="AD40" i="1"/>
  <c r="R40" i="1"/>
  <c r="AD36" i="1"/>
  <c r="R36" i="1"/>
  <c r="AD32" i="1"/>
  <c r="R32" i="1"/>
  <c r="AD28" i="1"/>
  <c r="R28" i="1"/>
  <c r="R23" i="1"/>
  <c r="AD23" i="1"/>
  <c r="R18" i="1"/>
  <c r="AD18" i="1"/>
  <c r="R14" i="1"/>
  <c r="AD14" i="1"/>
  <c r="AD10" i="1"/>
  <c r="R10" i="1"/>
  <c r="R6" i="1"/>
  <c r="AD6" i="1"/>
  <c r="O8" i="1"/>
  <c r="AQ8" i="1" s="1"/>
  <c r="AW8" i="1" s="1"/>
  <c r="AC8" i="1"/>
  <c r="Q8" i="1"/>
  <c r="Q4" i="1"/>
  <c r="AD101" i="1"/>
  <c r="R101" i="1"/>
  <c r="AD96" i="1"/>
  <c r="R96" i="1"/>
  <c r="R90" i="1"/>
  <c r="AD90" i="1"/>
  <c r="AD85" i="1"/>
  <c r="R85" i="1"/>
  <c r="R79" i="1"/>
  <c r="AD79" i="1"/>
  <c r="R75" i="1"/>
  <c r="AD75" i="1"/>
  <c r="R71" i="1"/>
  <c r="AD71" i="1"/>
  <c r="AD64" i="1"/>
  <c r="R64" i="1"/>
  <c r="AD60" i="1"/>
  <c r="R60" i="1"/>
  <c r="R54" i="1"/>
  <c r="AD54" i="1"/>
  <c r="AD49" i="1"/>
  <c r="R49" i="1"/>
  <c r="AD44" i="1"/>
  <c r="R44" i="1"/>
  <c r="R39" i="1"/>
  <c r="AD39" i="1"/>
  <c r="R35" i="1"/>
  <c r="AD35" i="1"/>
  <c r="R31" i="1"/>
  <c r="AD31" i="1"/>
  <c r="R27" i="1"/>
  <c r="AD27" i="1"/>
  <c r="R22" i="1"/>
  <c r="AD22" i="1"/>
  <c r="AD17" i="1"/>
  <c r="R17" i="1"/>
  <c r="AD13" i="1"/>
  <c r="R13" i="1"/>
  <c r="AD9" i="1"/>
  <c r="R9" i="1"/>
  <c r="O34" i="1"/>
  <c r="AQ34" i="1" s="1"/>
  <c r="AW34" i="1" s="1"/>
  <c r="O30" i="1"/>
  <c r="AQ30" i="1" s="1"/>
  <c r="AW30" i="1" s="1"/>
  <c r="O26" i="1"/>
  <c r="AQ26" i="1" s="1"/>
  <c r="AW26" i="1" s="1"/>
  <c r="O4" i="1"/>
  <c r="AQ4" i="1" s="1"/>
  <c r="AW4" i="1" s="1"/>
  <c r="O9" i="1"/>
  <c r="AQ9" i="1" s="1"/>
  <c r="AW9" i="1" s="1"/>
  <c r="AX23" i="1" l="1"/>
  <c r="AY23" i="1"/>
  <c r="AV85" i="1"/>
  <c r="AV30" i="1"/>
  <c r="AX34" i="1"/>
  <c r="AY34" i="1"/>
  <c r="AX76" i="1"/>
  <c r="AY76" i="1"/>
  <c r="AY101" i="1"/>
  <c r="AX101" i="1"/>
  <c r="AX58" i="1"/>
  <c r="AY58" i="1"/>
  <c r="AX86" i="1"/>
  <c r="AY86" i="1"/>
  <c r="AX74" i="1"/>
  <c r="AY74" i="1"/>
  <c r="AY100" i="1"/>
  <c r="AX100" i="1"/>
  <c r="AV33" i="1"/>
  <c r="AV16" i="1"/>
  <c r="AV17" i="1"/>
  <c r="AV76" i="1"/>
  <c r="AU47" i="1"/>
  <c r="AU86" i="1"/>
  <c r="AV80" i="1"/>
  <c r="AU21" i="1"/>
  <c r="AV48" i="1"/>
  <c r="AX33" i="1"/>
  <c r="AY33" i="1"/>
  <c r="AX51" i="1"/>
  <c r="AZ51" i="1" s="1"/>
  <c r="AY51" i="1"/>
  <c r="AX6" i="1"/>
  <c r="AY6" i="1"/>
  <c r="AX93" i="1"/>
  <c r="AY93" i="1"/>
  <c r="AY31" i="1"/>
  <c r="AX31" i="1"/>
  <c r="AX36" i="1"/>
  <c r="AY36" i="1"/>
  <c r="AV14" i="1"/>
  <c r="AV73" i="1"/>
  <c r="AV53" i="1"/>
  <c r="AV54" i="1"/>
  <c r="AU14" i="1"/>
  <c r="AU99" i="1"/>
  <c r="AV22" i="1"/>
  <c r="AU18" i="1"/>
  <c r="AV8" i="1"/>
  <c r="AU53" i="1"/>
  <c r="AV89" i="1"/>
  <c r="AX80" i="1"/>
  <c r="AY80" i="1"/>
  <c r="AY22" i="1"/>
  <c r="AX22" i="1"/>
  <c r="AX66" i="1"/>
  <c r="AY66" i="1"/>
  <c r="AX7" i="1"/>
  <c r="AY7" i="1"/>
  <c r="AX99" i="1"/>
  <c r="AY99" i="1"/>
  <c r="AY79" i="1"/>
  <c r="AX79" i="1"/>
  <c r="AX82" i="1"/>
  <c r="AY82" i="1"/>
  <c r="AV32" i="1"/>
  <c r="AV93" i="1"/>
  <c r="AV74" i="1"/>
  <c r="AU30" i="1"/>
  <c r="AU102" i="1"/>
  <c r="AV39" i="1"/>
  <c r="AU34" i="1"/>
  <c r="AV26" i="1"/>
  <c r="AV67" i="1"/>
  <c r="AZ67" i="1" s="1"/>
  <c r="AU8" i="1"/>
  <c r="AX43" i="1"/>
  <c r="AY43" i="1"/>
  <c r="AY13" i="1"/>
  <c r="AX13" i="1"/>
  <c r="AX57" i="1"/>
  <c r="AY57" i="1"/>
  <c r="AX54" i="1"/>
  <c r="AY54" i="1"/>
  <c r="AV50" i="1"/>
  <c r="AU11" i="1"/>
  <c r="AV96" i="1"/>
  <c r="AU62" i="1"/>
  <c r="AU39" i="1"/>
  <c r="AZ39" i="1" s="1"/>
  <c r="AV60" i="1"/>
  <c r="AU50" i="1"/>
  <c r="AV43" i="1"/>
  <c r="AV10" i="1"/>
  <c r="AU24" i="1"/>
  <c r="AZ24" i="1" s="1"/>
  <c r="AY59" i="1"/>
  <c r="AX59" i="1"/>
  <c r="AX10" i="1"/>
  <c r="AY10" i="1"/>
  <c r="AY39" i="1"/>
  <c r="AX39" i="1"/>
  <c r="AY48" i="1"/>
  <c r="AX48" i="1"/>
  <c r="AX24" i="1"/>
  <c r="AY24" i="1"/>
  <c r="AV72" i="1"/>
  <c r="AU27" i="1"/>
  <c r="AU13" i="1"/>
  <c r="AU78" i="1"/>
  <c r="AV21" i="1"/>
  <c r="AV79" i="1"/>
  <c r="AU66" i="1"/>
  <c r="AV63" i="1"/>
  <c r="AV28" i="1"/>
  <c r="AU40" i="1"/>
  <c r="AX84" i="1"/>
  <c r="AY84" i="1"/>
  <c r="AX73" i="1"/>
  <c r="AY73" i="1"/>
  <c r="AX19" i="1"/>
  <c r="AY19" i="1"/>
  <c r="AX16" i="1"/>
  <c r="AY16" i="1"/>
  <c r="AY90" i="1"/>
  <c r="AX90" i="1"/>
  <c r="AV92" i="1"/>
  <c r="AU43" i="1"/>
  <c r="AU28" i="1"/>
  <c r="AU29" i="1"/>
  <c r="AU96" i="1"/>
  <c r="AV38" i="1"/>
  <c r="AV101" i="1"/>
  <c r="AV11" i="1"/>
  <c r="AV84" i="1"/>
  <c r="AV45" i="1"/>
  <c r="AV13" i="1"/>
  <c r="AY30" i="1"/>
  <c r="AX30" i="1"/>
  <c r="AX88" i="1"/>
  <c r="AY88" i="1"/>
  <c r="AX96" i="1"/>
  <c r="AY96" i="1"/>
  <c r="AX17" i="1"/>
  <c r="AY17" i="1"/>
  <c r="AX61" i="1"/>
  <c r="AY61" i="1"/>
  <c r="AX62" i="1"/>
  <c r="AY62" i="1"/>
  <c r="AU10" i="1"/>
  <c r="AU59" i="1"/>
  <c r="AU44" i="1"/>
  <c r="AU45" i="1"/>
  <c r="AU68" i="1"/>
  <c r="AZ68" i="1" s="1"/>
  <c r="AV59" i="1"/>
  <c r="AU17" i="1"/>
  <c r="AV7" i="1"/>
  <c r="AU4" i="1"/>
  <c r="AV66" i="1"/>
  <c r="AV31" i="1"/>
  <c r="AZ31" i="1" s="1"/>
  <c r="AX41" i="1"/>
  <c r="AY41" i="1"/>
  <c r="AY38" i="1"/>
  <c r="AX38" i="1"/>
  <c r="AX63" i="1"/>
  <c r="AY63" i="1"/>
  <c r="AX14" i="1"/>
  <c r="AY14" i="1"/>
  <c r="AX47" i="1"/>
  <c r="AY47" i="1"/>
  <c r="AY60" i="1"/>
  <c r="AX60" i="1"/>
  <c r="AX44" i="1"/>
  <c r="AY44" i="1"/>
  <c r="AU26" i="1"/>
  <c r="AZ75" i="1"/>
  <c r="AU60" i="1"/>
  <c r="AZ60" i="1" s="1"/>
  <c r="AU61" i="1"/>
  <c r="AZ61" i="1" s="1"/>
  <c r="AU23" i="1"/>
  <c r="AV78" i="1"/>
  <c r="AU33" i="1"/>
  <c r="AV24" i="1"/>
  <c r="AV86" i="1"/>
  <c r="AV49" i="1"/>
  <c r="AY89" i="1"/>
  <c r="AX89" i="1"/>
  <c r="AX27" i="1"/>
  <c r="AY27" i="1"/>
  <c r="AX28" i="1"/>
  <c r="AY28" i="1"/>
  <c r="AX11" i="1"/>
  <c r="AY11" i="1"/>
  <c r="AX95" i="1"/>
  <c r="AY95" i="1"/>
  <c r="AU58" i="1"/>
  <c r="AU92" i="1"/>
  <c r="AU93" i="1"/>
  <c r="AZ93" i="1" s="1"/>
  <c r="AZ97" i="1"/>
  <c r="AV19" i="1"/>
  <c r="AV100" i="1"/>
  <c r="AU49" i="1"/>
  <c r="AV41" i="1"/>
  <c r="AU36" i="1"/>
  <c r="AZ36" i="1" s="1"/>
  <c r="AU6" i="1"/>
  <c r="AV71" i="1"/>
  <c r="AZ71" i="1" s="1"/>
  <c r="AV29" i="1"/>
  <c r="AX37" i="1"/>
  <c r="AY37" i="1"/>
  <c r="AY21" i="1"/>
  <c r="AX21" i="1"/>
  <c r="AY68" i="1"/>
  <c r="AX68" i="1"/>
  <c r="AU74" i="1"/>
  <c r="AU95" i="1"/>
  <c r="AZ95" i="1" s="1"/>
  <c r="AU79" i="1"/>
  <c r="AV88" i="1"/>
  <c r="AV37" i="1"/>
  <c r="AZ37" i="1" s="1"/>
  <c r="AU16" i="1"/>
  <c r="AZ16" i="1" s="1"/>
  <c r="AU84" i="1"/>
  <c r="AZ84" i="1" s="1"/>
  <c r="AV62" i="1"/>
  <c r="AU89" i="1"/>
  <c r="AZ89" i="1" s="1"/>
  <c r="AU22" i="1"/>
  <c r="AV90" i="1"/>
  <c r="AX29" i="1"/>
  <c r="AY29" i="1"/>
  <c r="AX32" i="1"/>
  <c r="AY32" i="1"/>
  <c r="AZ63" i="1"/>
  <c r="AX45" i="1"/>
  <c r="AY45" i="1"/>
  <c r="AX92" i="1"/>
  <c r="AY92" i="1"/>
  <c r="AX18" i="1"/>
  <c r="AY18" i="1"/>
  <c r="AY71" i="1"/>
  <c r="AX71" i="1"/>
  <c r="AX64" i="1"/>
  <c r="AY64" i="1"/>
  <c r="AU76" i="1"/>
  <c r="AZ76" i="1" s="1"/>
  <c r="AU100" i="1"/>
  <c r="AV58" i="1"/>
  <c r="AU32" i="1"/>
  <c r="AZ32" i="1" s="1"/>
  <c r="AU7" i="1"/>
  <c r="AV82" i="1"/>
  <c r="AV9" i="1"/>
  <c r="AU38" i="1"/>
  <c r="AU9" i="1"/>
  <c r="AX85" i="1"/>
  <c r="AY85" i="1"/>
  <c r="AX9" i="1"/>
  <c r="AY9" i="1"/>
  <c r="AX8" i="1"/>
  <c r="AY8" i="1"/>
  <c r="AX102" i="1"/>
  <c r="AY102" i="1"/>
  <c r="AZ102" i="1" s="1"/>
  <c r="AX35" i="1"/>
  <c r="AY35" i="1"/>
  <c r="AX40" i="1"/>
  <c r="AY40" i="1"/>
  <c r="AX77" i="1"/>
  <c r="AY77" i="1"/>
  <c r="AX15" i="1"/>
  <c r="AY15" i="1"/>
  <c r="AY12" i="1"/>
  <c r="AX12" i="1"/>
  <c r="AU77" i="1"/>
  <c r="AU85" i="1"/>
  <c r="AZ85" i="1" s="1"/>
  <c r="AV77" i="1"/>
  <c r="AU48" i="1"/>
  <c r="AZ48" i="1" s="1"/>
  <c r="AV6" i="1"/>
  <c r="AV4" i="1"/>
  <c r="AV27" i="1"/>
  <c r="AU54" i="1"/>
  <c r="AU41" i="1"/>
  <c r="AY4" i="1"/>
  <c r="AX4" i="1"/>
  <c r="AX72" i="1"/>
  <c r="AY72" i="1"/>
  <c r="AX50" i="1"/>
  <c r="AY50" i="1"/>
  <c r="AZ50" i="1" s="1"/>
  <c r="AY78" i="1"/>
  <c r="AX78" i="1"/>
  <c r="AX67" i="1"/>
  <c r="AY67" i="1"/>
  <c r="AU101" i="1"/>
  <c r="AZ101" i="1" s="1"/>
  <c r="AU88" i="1"/>
  <c r="AU90" i="1"/>
  <c r="AV18" i="1"/>
  <c r="AV99" i="1"/>
  <c r="AU64" i="1"/>
  <c r="AV23" i="1"/>
  <c r="AU19" i="1"/>
  <c r="AZ19" i="1" s="1"/>
  <c r="AV44" i="1"/>
  <c r="AU72" i="1"/>
  <c r="AZ72" i="1" s="1"/>
  <c r="AU57" i="1"/>
  <c r="AZ57" i="1" s="1"/>
  <c r="AX53" i="1"/>
  <c r="AY53" i="1"/>
  <c r="AX26" i="1"/>
  <c r="AY26" i="1"/>
  <c r="AY49" i="1"/>
  <c r="AX49" i="1"/>
  <c r="AX75" i="1"/>
  <c r="AY75" i="1"/>
  <c r="AV47" i="1"/>
  <c r="AV36" i="1"/>
  <c r="AU15" i="1"/>
  <c r="AU80" i="1"/>
  <c r="AZ80" i="1" s="1"/>
  <c r="AV40" i="1"/>
  <c r="AU35" i="1"/>
  <c r="AZ35" i="1" s="1"/>
  <c r="AV64" i="1"/>
  <c r="AV12" i="1"/>
  <c r="AZ12" i="1" s="1"/>
  <c r="AU73" i="1"/>
  <c r="AZ73" i="1" s="1"/>
  <c r="AE34" i="1"/>
  <c r="AK34" i="1" s="1"/>
  <c r="S34" i="1"/>
  <c r="Y34" i="1" s="1"/>
  <c r="AE9" i="1"/>
  <c r="AK9" i="1" s="1"/>
  <c r="S9" i="1"/>
  <c r="Y9" i="1" s="1"/>
  <c r="AE4" i="1"/>
  <c r="AK4" i="1" s="1"/>
  <c r="S4" i="1"/>
  <c r="Y4" i="1" s="1"/>
  <c r="AE21" i="1"/>
  <c r="AK21" i="1" s="1"/>
  <c r="S21" i="1"/>
  <c r="Y21" i="1" s="1"/>
  <c r="AE33" i="1"/>
  <c r="AK33" i="1" s="1"/>
  <c r="S33" i="1"/>
  <c r="Y33" i="1" s="1"/>
  <c r="AE49" i="1"/>
  <c r="AK49" i="1" s="1"/>
  <c r="S49" i="1"/>
  <c r="Y49" i="1" s="1"/>
  <c r="S68" i="1"/>
  <c r="AE68" i="1"/>
  <c r="AK68" i="1" s="1"/>
  <c r="S84" i="1"/>
  <c r="X84" i="1" s="1"/>
  <c r="AE84" i="1"/>
  <c r="AK84" i="1" s="1"/>
  <c r="AE73" i="1"/>
  <c r="AK73" i="1" s="1"/>
  <c r="S73" i="1"/>
  <c r="Y73" i="1" s="1"/>
  <c r="S19" i="1"/>
  <c r="Y19" i="1" s="1"/>
  <c r="AE19" i="1"/>
  <c r="AK19" i="1" s="1"/>
  <c r="S51" i="1"/>
  <c r="Y51" i="1" s="1"/>
  <c r="AE51" i="1"/>
  <c r="AK51" i="1" s="1"/>
  <c r="S16" i="1"/>
  <c r="Y16" i="1" s="1"/>
  <c r="AE16" i="1"/>
  <c r="AK16" i="1" s="1"/>
  <c r="AJ51" i="1"/>
  <c r="X4" i="1"/>
  <c r="AE6" i="1"/>
  <c r="AK6" i="1" s="1"/>
  <c r="S6" i="1"/>
  <c r="Y6" i="1" s="1"/>
  <c r="AI34" i="1"/>
  <c r="AE93" i="1"/>
  <c r="AK93" i="1" s="1"/>
  <c r="S93" i="1"/>
  <c r="Y93" i="1" s="1"/>
  <c r="S31" i="1"/>
  <c r="Y31" i="1" s="1"/>
  <c r="AE31" i="1"/>
  <c r="AK31" i="1" s="1"/>
  <c r="AE90" i="1"/>
  <c r="AK90" i="1" s="1"/>
  <c r="S90" i="1"/>
  <c r="Y90" i="1" s="1"/>
  <c r="S36" i="1"/>
  <c r="Y36" i="1" s="1"/>
  <c r="AE36" i="1"/>
  <c r="AK36" i="1" s="1"/>
  <c r="S75" i="1"/>
  <c r="Y75" i="1" s="1"/>
  <c r="AE75" i="1"/>
  <c r="AK75" i="1" s="1"/>
  <c r="AE17" i="1"/>
  <c r="AK17" i="1" s="1"/>
  <c r="S17" i="1"/>
  <c r="Y17" i="1" s="1"/>
  <c r="AE29" i="1"/>
  <c r="AK29" i="1" s="1"/>
  <c r="S29" i="1"/>
  <c r="Y29" i="1" s="1"/>
  <c r="AE45" i="1"/>
  <c r="AK45" i="1" s="1"/>
  <c r="S45" i="1"/>
  <c r="Y45" i="1" s="1"/>
  <c r="AE61" i="1"/>
  <c r="AK61" i="1" s="1"/>
  <c r="S61" i="1"/>
  <c r="Y61" i="1" s="1"/>
  <c r="S80" i="1"/>
  <c r="Y80" i="1" s="1"/>
  <c r="AE80" i="1"/>
  <c r="AK80" i="1" s="1"/>
  <c r="AE92" i="1"/>
  <c r="AK92" i="1" s="1"/>
  <c r="S92" i="1"/>
  <c r="AE22" i="1"/>
  <c r="AK22" i="1" s="1"/>
  <c r="S22" i="1"/>
  <c r="AE66" i="1"/>
  <c r="AK66" i="1" s="1"/>
  <c r="S66" i="1"/>
  <c r="Y66" i="1" s="1"/>
  <c r="X16" i="1"/>
  <c r="AJ34" i="1"/>
  <c r="AE7" i="1"/>
  <c r="AK7" i="1" s="1"/>
  <c r="S7" i="1"/>
  <c r="Y7" i="1" s="1"/>
  <c r="S43" i="1"/>
  <c r="Y43" i="1" s="1"/>
  <c r="AE43" i="1"/>
  <c r="AK43" i="1" s="1"/>
  <c r="AE99" i="1"/>
  <c r="AK99" i="1" s="1"/>
  <c r="S99" i="1"/>
  <c r="Y99" i="1" s="1"/>
  <c r="V68" i="1"/>
  <c r="S79" i="1"/>
  <c r="Y79" i="1" s="1"/>
  <c r="AE79" i="1"/>
  <c r="AK79" i="1" s="1"/>
  <c r="AJ33" i="1"/>
  <c r="X51" i="1"/>
  <c r="AE18" i="1"/>
  <c r="AK18" i="1" s="1"/>
  <c r="S18" i="1"/>
  <c r="W34" i="1"/>
  <c r="V34" i="1"/>
  <c r="AE62" i="1"/>
  <c r="AK62" i="1" s="1"/>
  <c r="S62" i="1"/>
  <c r="Y62" i="1" s="1"/>
  <c r="AE85" i="1"/>
  <c r="AK85" i="1" s="1"/>
  <c r="S85" i="1"/>
  <c r="Y85" i="1" s="1"/>
  <c r="Y97" i="1"/>
  <c r="X21" i="1"/>
  <c r="S23" i="1"/>
  <c r="Y23" i="1" s="1"/>
  <c r="AE23" i="1"/>
  <c r="AK23" i="1" s="1"/>
  <c r="AE82" i="1"/>
  <c r="AK82" i="1" s="1"/>
  <c r="S82" i="1"/>
  <c r="Y82" i="1" s="1"/>
  <c r="S32" i="1"/>
  <c r="Y32" i="1" s="1"/>
  <c r="AE32" i="1"/>
  <c r="AK32" i="1" s="1"/>
  <c r="S71" i="1"/>
  <c r="Y71" i="1" s="1"/>
  <c r="AE71" i="1"/>
  <c r="AK71" i="1" s="1"/>
  <c r="S64" i="1"/>
  <c r="Y64" i="1" s="1"/>
  <c r="AE64" i="1"/>
  <c r="AK64" i="1" s="1"/>
  <c r="AE26" i="1"/>
  <c r="AK26" i="1" s="1"/>
  <c r="S26" i="1"/>
  <c r="Y26" i="1" s="1"/>
  <c r="AJ75" i="1"/>
  <c r="X85" i="1"/>
  <c r="V4" i="1"/>
  <c r="W4" i="1"/>
  <c r="S8" i="1"/>
  <c r="Y8" i="1" s="1"/>
  <c r="AE8" i="1"/>
  <c r="AK8" i="1" s="1"/>
  <c r="AJ36" i="1"/>
  <c r="AJ45" i="1"/>
  <c r="X66" i="1"/>
  <c r="AJ76" i="1"/>
  <c r="AE13" i="1"/>
  <c r="AK13" i="1" s="1"/>
  <c r="S13" i="1"/>
  <c r="Y13" i="1" s="1"/>
  <c r="AI21" i="1"/>
  <c r="AI33" i="1"/>
  <c r="AE41" i="1"/>
  <c r="AK41" i="1" s="1"/>
  <c r="S41" i="1"/>
  <c r="Y41" i="1" s="1"/>
  <c r="AI49" i="1"/>
  <c r="AE57" i="1"/>
  <c r="AK57" i="1" s="1"/>
  <c r="S57" i="1"/>
  <c r="Y57" i="1" s="1"/>
  <c r="S76" i="1"/>
  <c r="V76" i="1" s="1"/>
  <c r="AE76" i="1"/>
  <c r="AK76" i="1" s="1"/>
  <c r="V84" i="1"/>
  <c r="V97" i="1"/>
  <c r="W97" i="1"/>
  <c r="AE101" i="1"/>
  <c r="AK101" i="1" s="1"/>
  <c r="S101" i="1"/>
  <c r="Y101" i="1" s="1"/>
  <c r="AE38" i="1"/>
  <c r="AK38" i="1" s="1"/>
  <c r="S38" i="1"/>
  <c r="Y38" i="1" s="1"/>
  <c r="AE58" i="1"/>
  <c r="AK58" i="1" s="1"/>
  <c r="S58" i="1"/>
  <c r="AE102" i="1"/>
  <c r="AK102" i="1" s="1"/>
  <c r="S102" i="1"/>
  <c r="Y102" i="1" s="1"/>
  <c r="AJ16" i="1"/>
  <c r="X34" i="1"/>
  <c r="V19" i="1"/>
  <c r="W19" i="1"/>
  <c r="S35" i="1"/>
  <c r="Y35" i="1" s="1"/>
  <c r="AE35" i="1"/>
  <c r="AK35" i="1" s="1"/>
  <c r="W51" i="1"/>
  <c r="V51" i="1"/>
  <c r="S63" i="1"/>
  <c r="Y63" i="1" s="1"/>
  <c r="AE63" i="1"/>
  <c r="AK63" i="1" s="1"/>
  <c r="AE86" i="1"/>
  <c r="AK86" i="1" s="1"/>
  <c r="S86" i="1"/>
  <c r="V16" i="1"/>
  <c r="W16" i="1"/>
  <c r="S40" i="1"/>
  <c r="Y40" i="1" s="1"/>
  <c r="AE40" i="1"/>
  <c r="AK40" i="1" s="1"/>
  <c r="AI68" i="1"/>
  <c r="X29" i="1"/>
  <c r="X77" i="1"/>
  <c r="AI6" i="1"/>
  <c r="AE14" i="1"/>
  <c r="AK14" i="1" s="1"/>
  <c r="S14" i="1"/>
  <c r="Y14" i="1" s="1"/>
  <c r="AE54" i="1"/>
  <c r="AK54" i="1" s="1"/>
  <c r="S54" i="1"/>
  <c r="Y54" i="1" s="1"/>
  <c r="AE77" i="1"/>
  <c r="AK77" i="1" s="1"/>
  <c r="S77" i="1"/>
  <c r="Y77" i="1" s="1"/>
  <c r="V93" i="1"/>
  <c r="AK97" i="1"/>
  <c r="AJ21" i="1"/>
  <c r="AJ84" i="1"/>
  <c r="S15" i="1"/>
  <c r="Y15" i="1" s="1"/>
  <c r="AE15" i="1"/>
  <c r="AK15" i="1" s="1"/>
  <c r="W31" i="1"/>
  <c r="V31" i="1"/>
  <c r="S47" i="1"/>
  <c r="Y47" i="1" s="1"/>
  <c r="AE47" i="1"/>
  <c r="AK47" i="1" s="1"/>
  <c r="AE74" i="1"/>
  <c r="AK74" i="1" s="1"/>
  <c r="S74" i="1"/>
  <c r="Y74" i="1" s="1"/>
  <c r="S12" i="1"/>
  <c r="Y12" i="1" s="1"/>
  <c r="AE12" i="1"/>
  <c r="AK12" i="1" s="1"/>
  <c r="W36" i="1"/>
  <c r="V36" i="1"/>
  <c r="S60" i="1"/>
  <c r="AE60" i="1"/>
  <c r="AK60" i="1" s="1"/>
  <c r="S100" i="1"/>
  <c r="AE100" i="1"/>
  <c r="AK100" i="1" s="1"/>
  <c r="S44" i="1"/>
  <c r="Y44" i="1" s="1"/>
  <c r="AE44" i="1"/>
  <c r="AK44" i="1" s="1"/>
  <c r="W75" i="1"/>
  <c r="V75" i="1"/>
  <c r="AE30" i="1"/>
  <c r="AK30" i="1" s="1"/>
  <c r="S30" i="1"/>
  <c r="W30" i="1" s="1"/>
  <c r="AJ17" i="1"/>
  <c r="X54" i="1"/>
  <c r="X75" i="1"/>
  <c r="AJ85" i="1"/>
  <c r="AJ6" i="1"/>
  <c r="AJ14" i="1"/>
  <c r="AJ23" i="1"/>
  <c r="X32" i="1"/>
  <c r="X40" i="1"/>
  <c r="X72" i="1"/>
  <c r="X80" i="1"/>
  <c r="X92" i="1"/>
  <c r="X102" i="1"/>
  <c r="AE88" i="1"/>
  <c r="AK88" i="1" s="1"/>
  <c r="S88" i="1"/>
  <c r="Y88" i="1" s="1"/>
  <c r="AI17" i="1"/>
  <c r="V21" i="1"/>
  <c r="W21" i="1"/>
  <c r="AI29" i="1"/>
  <c r="V33" i="1"/>
  <c r="W33" i="1"/>
  <c r="AE37" i="1"/>
  <c r="AK37" i="1" s="1"/>
  <c r="S37" i="1"/>
  <c r="Y37" i="1" s="1"/>
  <c r="AI45" i="1"/>
  <c r="V49" i="1"/>
  <c r="W49" i="1"/>
  <c r="AE53" i="1"/>
  <c r="AK53" i="1" s="1"/>
  <c r="S53" i="1"/>
  <c r="Y53" i="1" s="1"/>
  <c r="AH61" i="1"/>
  <c r="S72" i="1"/>
  <c r="Y72" i="1" s="1"/>
  <c r="AE72" i="1"/>
  <c r="AK72" i="1" s="1"/>
  <c r="V80" i="1"/>
  <c r="W80" i="1"/>
  <c r="AI84" i="1"/>
  <c r="V92" i="1"/>
  <c r="AI97" i="1"/>
  <c r="AI22" i="1"/>
  <c r="AE50" i="1"/>
  <c r="AK50" i="1" s="1"/>
  <c r="S50" i="1"/>
  <c r="Y50" i="1" s="1"/>
  <c r="AI66" i="1"/>
  <c r="AE89" i="1"/>
  <c r="AK89" i="1" s="1"/>
  <c r="S89" i="1"/>
  <c r="Y89" i="1" s="1"/>
  <c r="X8" i="1"/>
  <c r="X89" i="1"/>
  <c r="W7" i="1"/>
  <c r="V7" i="1"/>
  <c r="S27" i="1"/>
  <c r="Y27" i="1" s="1"/>
  <c r="AE27" i="1"/>
  <c r="AK27" i="1" s="1"/>
  <c r="W43" i="1"/>
  <c r="V43" i="1"/>
  <c r="AI51" i="1"/>
  <c r="S59" i="1"/>
  <c r="Y59" i="1" s="1"/>
  <c r="AE59" i="1"/>
  <c r="AK59" i="1" s="1"/>
  <c r="AE78" i="1"/>
  <c r="AK78" i="1" s="1"/>
  <c r="S78" i="1"/>
  <c r="AI16" i="1"/>
  <c r="S28" i="1"/>
  <c r="Y28" i="1" s="1"/>
  <c r="AE28" i="1"/>
  <c r="AK28" i="1" s="1"/>
  <c r="V79" i="1"/>
  <c r="W79" i="1"/>
  <c r="X19" i="1"/>
  <c r="AJ29" i="1"/>
  <c r="X58" i="1"/>
  <c r="AJ77" i="1"/>
  <c r="AJ99" i="1"/>
  <c r="W6" i="1"/>
  <c r="V6" i="1"/>
  <c r="AE10" i="1"/>
  <c r="AK10" i="1" s="1"/>
  <c r="S10" i="1"/>
  <c r="W10" i="1" s="1"/>
  <c r="AI18" i="1"/>
  <c r="V26" i="1"/>
  <c r="W26" i="1"/>
  <c r="AI62" i="1"/>
  <c r="AI85" i="1"/>
  <c r="AH85" i="1"/>
  <c r="AI93" i="1"/>
  <c r="AH93" i="1"/>
  <c r="X12" i="1"/>
  <c r="S11" i="1"/>
  <c r="Y11" i="1" s="1"/>
  <c r="AE11" i="1"/>
  <c r="AK11" i="1" s="1"/>
  <c r="V23" i="1"/>
  <c r="W23" i="1"/>
  <c r="S39" i="1"/>
  <c r="Y39" i="1" s="1"/>
  <c r="AE39" i="1"/>
  <c r="AK39" i="1" s="1"/>
  <c r="S67" i="1"/>
  <c r="Y67" i="1" s="1"/>
  <c r="AE67" i="1"/>
  <c r="AK67" i="1" s="1"/>
  <c r="AI82" i="1"/>
  <c r="AE95" i="1"/>
  <c r="AK95" i="1" s="1"/>
  <c r="S95" i="1"/>
  <c r="Y95" i="1" s="1"/>
  <c r="V32" i="1"/>
  <c r="W32" i="1"/>
  <c r="AI36" i="1"/>
  <c r="S48" i="1"/>
  <c r="Y48" i="1" s="1"/>
  <c r="AE48" i="1"/>
  <c r="AK48" i="1" s="1"/>
  <c r="V71" i="1"/>
  <c r="W71" i="1"/>
  <c r="X68" i="1"/>
  <c r="S24" i="1"/>
  <c r="Y24" i="1" s="1"/>
  <c r="AE24" i="1"/>
  <c r="AK24" i="1" s="1"/>
  <c r="AI75" i="1"/>
  <c r="AE96" i="1"/>
  <c r="AK96" i="1" s="1"/>
  <c r="S96" i="1"/>
  <c r="Y96" i="1" s="1"/>
  <c r="AH64" i="1"/>
  <c r="AH101" i="1"/>
  <c r="AH80" i="1"/>
  <c r="AH47" i="1"/>
  <c r="AH7" i="1"/>
  <c r="AH18" i="1"/>
  <c r="AH24" i="1"/>
  <c r="AH23" i="1"/>
  <c r="AH92" i="1"/>
  <c r="AH60" i="1"/>
  <c r="AH66" i="1"/>
  <c r="AH10" i="1"/>
  <c r="AH59" i="1"/>
  <c r="AH97" i="1"/>
  <c r="AH88" i="1"/>
  <c r="AH40" i="1"/>
  <c r="AH13" i="1"/>
  <c r="AH100" i="1"/>
  <c r="AH68" i="1"/>
  <c r="AH12" i="1"/>
  <c r="AH16" i="1"/>
  <c r="AH6" i="1"/>
  <c r="AH15" i="1"/>
  <c r="AH76" i="1"/>
  <c r="AH28" i="1"/>
  <c r="AH75" i="1"/>
  <c r="AH32" i="1"/>
  <c r="AH102" i="1"/>
  <c r="AH36" i="1"/>
  <c r="AH72" i="1"/>
  <c r="AH44" i="1"/>
  <c r="AH41" i="1"/>
  <c r="AH38" i="1"/>
  <c r="AH8" i="1"/>
  <c r="AH90" i="1"/>
  <c r="AH34" i="1"/>
  <c r="AH11" i="1"/>
  <c r="AH86" i="1"/>
  <c r="AH84" i="1"/>
  <c r="AH82" i="1"/>
  <c r="AH79" i="1"/>
  <c r="AH71" i="1"/>
  <c r="AH99" i="1"/>
  <c r="AH58" i="1"/>
  <c r="P102" i="1"/>
  <c r="P100" i="1"/>
  <c r="P99" i="1"/>
  <c r="P97" i="1"/>
  <c r="P96" i="1"/>
  <c r="P92" i="1"/>
  <c r="P90" i="1"/>
  <c r="P89" i="1"/>
  <c r="P88" i="1"/>
  <c r="P86" i="1"/>
  <c r="P84" i="1"/>
  <c r="P82" i="1"/>
  <c r="P80" i="1"/>
  <c r="P78" i="1"/>
  <c r="P76" i="1"/>
  <c r="P75" i="1"/>
  <c r="P74" i="1"/>
  <c r="P73" i="1"/>
  <c r="P72" i="1"/>
  <c r="P68" i="1"/>
  <c r="P67" i="1"/>
  <c r="P66" i="1"/>
  <c r="P64" i="1"/>
  <c r="P62" i="1"/>
  <c r="P60" i="1"/>
  <c r="P59" i="1"/>
  <c r="P58" i="1"/>
  <c r="P57" i="1"/>
  <c r="P54" i="1"/>
  <c r="P51" i="1"/>
  <c r="P50" i="1"/>
  <c r="P49" i="1"/>
  <c r="P48" i="1"/>
  <c r="P44" i="1"/>
  <c r="P43" i="1"/>
  <c r="P41" i="1"/>
  <c r="P40" i="1"/>
  <c r="P38" i="1"/>
  <c r="P36" i="1"/>
  <c r="P32" i="1"/>
  <c r="P30" i="1"/>
  <c r="P28" i="1"/>
  <c r="P27" i="1"/>
  <c r="P26" i="1"/>
  <c r="P24" i="1"/>
  <c r="P22" i="1"/>
  <c r="P19" i="1"/>
  <c r="P18" i="1"/>
  <c r="P17" i="1"/>
  <c r="P16" i="1"/>
  <c r="P14" i="1"/>
  <c r="P12" i="1"/>
  <c r="P11" i="1"/>
  <c r="P10" i="1"/>
  <c r="P9" i="1"/>
  <c r="P8" i="1"/>
  <c r="P6" i="1"/>
  <c r="L4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9" i="1"/>
  <c r="E93" i="1"/>
  <c r="E4" i="1"/>
  <c r="AZ28" i="1" l="1"/>
  <c r="V90" i="1"/>
  <c r="X47" i="1"/>
  <c r="AI26" i="1"/>
  <c r="AZ43" i="1"/>
  <c r="AZ99" i="1"/>
  <c r="AZ86" i="1"/>
  <c r="W64" i="1"/>
  <c r="AZ77" i="1"/>
  <c r="AZ4" i="1"/>
  <c r="AZ58" i="1"/>
  <c r="V64" i="1"/>
  <c r="AI19" i="1"/>
  <c r="AZ78" i="1"/>
  <c r="AZ18" i="1"/>
  <c r="AZ90" i="1"/>
  <c r="AZ13" i="1"/>
  <c r="AZ8" i="1"/>
  <c r="AZ21" i="1"/>
  <c r="AH74" i="1"/>
  <c r="X99" i="1"/>
  <c r="AZ17" i="1"/>
  <c r="W90" i="1"/>
  <c r="AJ4" i="1"/>
  <c r="AZ49" i="1"/>
  <c r="AZ27" i="1"/>
  <c r="AZ66" i="1"/>
  <c r="AJ93" i="1"/>
  <c r="AZ9" i="1"/>
  <c r="AZ79" i="1"/>
  <c r="AZ30" i="1"/>
  <c r="AH4" i="1"/>
  <c r="AH31" i="1"/>
  <c r="AI31" i="1"/>
  <c r="AJ63" i="1"/>
  <c r="AI4" i="1"/>
  <c r="X38" i="1"/>
  <c r="AJ19" i="1"/>
  <c r="AJ73" i="1"/>
  <c r="X36" i="1"/>
  <c r="AZ45" i="1"/>
  <c r="AZ47" i="1"/>
  <c r="AZ26" i="1"/>
  <c r="AH39" i="1"/>
  <c r="V99" i="1"/>
  <c r="AJ43" i="1"/>
  <c r="X62" i="1"/>
  <c r="X90" i="1"/>
  <c r="AZ14" i="1"/>
  <c r="AZ44" i="1"/>
  <c r="AZ22" i="1"/>
  <c r="AZ34" i="1"/>
  <c r="AH9" i="1"/>
  <c r="W99" i="1"/>
  <c r="AJ26" i="1"/>
  <c r="AJ49" i="1"/>
  <c r="W102" i="1"/>
  <c r="AZ59" i="1"/>
  <c r="AZ11" i="1"/>
  <c r="AH48" i="1"/>
  <c r="AJ64" i="1"/>
  <c r="W93" i="1"/>
  <c r="X33" i="1"/>
  <c r="AZ15" i="1"/>
  <c r="AZ64" i="1"/>
  <c r="AZ41" i="1"/>
  <c r="AZ7" i="1"/>
  <c r="AZ92" i="1"/>
  <c r="AH67" i="1"/>
  <c r="AH73" i="1"/>
  <c r="X64" i="1"/>
  <c r="X7" i="1"/>
  <c r="AZ33" i="1"/>
  <c r="AZ62" i="1"/>
  <c r="AZ54" i="1"/>
  <c r="X61" i="1"/>
  <c r="AJ95" i="1"/>
  <c r="AI61" i="1"/>
  <c r="AI9" i="1"/>
  <c r="X35" i="1"/>
  <c r="AI73" i="1"/>
  <c r="X17" i="1"/>
  <c r="AJ68" i="1"/>
  <c r="AZ40" i="1"/>
  <c r="AZ53" i="1"/>
  <c r="AZ6" i="1"/>
  <c r="AJ74" i="1"/>
  <c r="W73" i="1"/>
  <c r="AI90" i="1"/>
  <c r="X9" i="1"/>
  <c r="W9" i="1"/>
  <c r="AZ100" i="1"/>
  <c r="AZ23" i="1"/>
  <c r="AZ38" i="1"/>
  <c r="AZ96" i="1"/>
  <c r="AZ10" i="1"/>
  <c r="AZ82" i="1"/>
  <c r="AH96" i="1"/>
  <c r="AH54" i="1"/>
  <c r="AJ30" i="1"/>
  <c r="X67" i="1"/>
  <c r="V73" i="1"/>
  <c r="AJ9" i="1"/>
  <c r="AZ88" i="1"/>
  <c r="AZ29" i="1"/>
  <c r="AZ74" i="1"/>
  <c r="AL48" i="1"/>
  <c r="AM48" i="1"/>
  <c r="Z11" i="1"/>
  <c r="AA11" i="1"/>
  <c r="Z28" i="1"/>
  <c r="AA28" i="1"/>
  <c r="V78" i="1"/>
  <c r="Y78" i="1"/>
  <c r="AA59" i="1"/>
  <c r="Z59" i="1"/>
  <c r="AM27" i="1"/>
  <c r="AL27" i="1"/>
  <c r="AL50" i="1"/>
  <c r="AM50" i="1"/>
  <c r="AL53" i="1"/>
  <c r="AM53" i="1"/>
  <c r="AA37" i="1"/>
  <c r="Z37" i="1"/>
  <c r="Z88" i="1"/>
  <c r="AA88" i="1"/>
  <c r="X27" i="1"/>
  <c r="AL30" i="1"/>
  <c r="AM30" i="1"/>
  <c r="AL44" i="1"/>
  <c r="AM44" i="1"/>
  <c r="W100" i="1"/>
  <c r="Y100" i="1"/>
  <c r="W60" i="1"/>
  <c r="Y60" i="1"/>
  <c r="AM12" i="1"/>
  <c r="AL12" i="1"/>
  <c r="AA74" i="1"/>
  <c r="Z74" i="1"/>
  <c r="AA47" i="1"/>
  <c r="Z47" i="1"/>
  <c r="AL15" i="1"/>
  <c r="AM15" i="1"/>
  <c r="X59" i="1"/>
  <c r="X37" i="1"/>
  <c r="AA40" i="1"/>
  <c r="Z40" i="1"/>
  <c r="V86" i="1"/>
  <c r="Y86" i="1"/>
  <c r="Z63" i="1"/>
  <c r="AA63" i="1"/>
  <c r="AM35" i="1"/>
  <c r="AL35" i="1"/>
  <c r="V58" i="1"/>
  <c r="Y58" i="1"/>
  <c r="AA38" i="1"/>
  <c r="Z38" i="1"/>
  <c r="AL101" i="1"/>
  <c r="AM101" i="1"/>
  <c r="AI89" i="1"/>
  <c r="AI72" i="1"/>
  <c r="W53" i="1"/>
  <c r="AL41" i="1"/>
  <c r="AM41" i="1"/>
  <c r="AL13" i="1"/>
  <c r="AM13" i="1"/>
  <c r="AJ86" i="1"/>
  <c r="AJ10" i="1"/>
  <c r="AJ27" i="1"/>
  <c r="AL26" i="1"/>
  <c r="AM26" i="1"/>
  <c r="AA64" i="1"/>
  <c r="Z64" i="1"/>
  <c r="AI100" i="1"/>
  <c r="W48" i="1"/>
  <c r="AI12" i="1"/>
  <c r="AL82" i="1"/>
  <c r="AM82" i="1"/>
  <c r="W67" i="1"/>
  <c r="AM23" i="1"/>
  <c r="AL23" i="1"/>
  <c r="V11" i="1"/>
  <c r="W77" i="1"/>
  <c r="W54" i="1"/>
  <c r="V18" i="1"/>
  <c r="Y18" i="1"/>
  <c r="AI10" i="1"/>
  <c r="AL79" i="1"/>
  <c r="AM79" i="1"/>
  <c r="W28" i="1"/>
  <c r="AI86" i="1"/>
  <c r="W59" i="1"/>
  <c r="AB59" i="1" s="1"/>
  <c r="W27" i="1"/>
  <c r="X100" i="1"/>
  <c r="Z66" i="1"/>
  <c r="AA66" i="1"/>
  <c r="W38" i="1"/>
  <c r="AI101" i="1"/>
  <c r="V89" i="1"/>
  <c r="W72" i="1"/>
  <c r="W57" i="1"/>
  <c r="Z45" i="1"/>
  <c r="AA45" i="1"/>
  <c r="AI37" i="1"/>
  <c r="AA17" i="1"/>
  <c r="Z17" i="1"/>
  <c r="V88" i="1"/>
  <c r="X57" i="1"/>
  <c r="AJ18" i="1"/>
  <c r="AJ13" i="1"/>
  <c r="V44" i="1"/>
  <c r="AI71" i="1"/>
  <c r="AI32" i="1"/>
  <c r="AL90" i="1"/>
  <c r="AM90" i="1"/>
  <c r="AA31" i="1"/>
  <c r="Z31" i="1"/>
  <c r="X95" i="1"/>
  <c r="AJ12" i="1"/>
  <c r="V85" i="1"/>
  <c r="W62" i="1"/>
  <c r="AI14" i="1"/>
  <c r="X93" i="1"/>
  <c r="AJ15" i="1"/>
  <c r="V40" i="1"/>
  <c r="AI99" i="1"/>
  <c r="V63" i="1"/>
  <c r="W35" i="1"/>
  <c r="AI7" i="1"/>
  <c r="X26" i="1"/>
  <c r="Z73" i="1"/>
  <c r="AA73" i="1"/>
  <c r="AI58" i="1"/>
  <c r="W101" i="1"/>
  <c r="W84" i="1"/>
  <c r="Y84" i="1"/>
  <c r="W68" i="1"/>
  <c r="Y68" i="1"/>
  <c r="AI57" i="1"/>
  <c r="V45" i="1"/>
  <c r="W29" i="1"/>
  <c r="W17" i="1"/>
  <c r="AJ92" i="1"/>
  <c r="X50" i="1"/>
  <c r="X14" i="1"/>
  <c r="X101" i="1"/>
  <c r="X60" i="1"/>
  <c r="AJ22" i="1"/>
  <c r="Z9" i="1"/>
  <c r="AA9" i="1"/>
  <c r="AA96" i="1"/>
  <c r="Z96" i="1"/>
  <c r="AA48" i="1"/>
  <c r="Z48" i="1"/>
  <c r="AA95" i="1"/>
  <c r="Z95" i="1"/>
  <c r="V10" i="1"/>
  <c r="Y10" i="1"/>
  <c r="AL78" i="1"/>
  <c r="AM78" i="1"/>
  <c r="Z27" i="1"/>
  <c r="AA27" i="1"/>
  <c r="AL72" i="1"/>
  <c r="AM72" i="1"/>
  <c r="AM37" i="1"/>
  <c r="AL37" i="1"/>
  <c r="AL88" i="1"/>
  <c r="AM88" i="1"/>
  <c r="AJ96" i="1"/>
  <c r="AI96" i="1"/>
  <c r="Z44" i="1"/>
  <c r="AA44" i="1"/>
  <c r="AI48" i="1"/>
  <c r="Z12" i="1"/>
  <c r="AA12" i="1"/>
  <c r="AL74" i="1"/>
  <c r="AM74" i="1"/>
  <c r="AI39" i="1"/>
  <c r="AA15" i="1"/>
  <c r="Z15" i="1"/>
  <c r="AJ67" i="1"/>
  <c r="AI28" i="1"/>
  <c r="AL86" i="1"/>
  <c r="AM86" i="1"/>
  <c r="AI59" i="1"/>
  <c r="Z35" i="1"/>
  <c r="AA35" i="1"/>
  <c r="AJ100" i="1"/>
  <c r="AL58" i="1"/>
  <c r="AM58" i="1"/>
  <c r="AL38" i="1"/>
  <c r="AM38" i="1"/>
  <c r="V53" i="1"/>
  <c r="W37" i="1"/>
  <c r="AI88" i="1"/>
  <c r="AM8" i="1"/>
  <c r="AL8" i="1"/>
  <c r="X96" i="1"/>
  <c r="AJ54" i="1"/>
  <c r="W96" i="1"/>
  <c r="AI44" i="1"/>
  <c r="AL71" i="1"/>
  <c r="AM71" i="1"/>
  <c r="V48" i="1"/>
  <c r="W95" i="1"/>
  <c r="V74" i="1"/>
  <c r="AI47" i="1"/>
  <c r="Z23" i="1"/>
  <c r="AA23" i="1"/>
  <c r="AA97" i="1"/>
  <c r="Z97" i="1"/>
  <c r="V77" i="1"/>
  <c r="V54" i="1"/>
  <c r="AM18" i="1"/>
  <c r="AL18" i="1"/>
  <c r="AJ24" i="1"/>
  <c r="Z79" i="1"/>
  <c r="AA79" i="1"/>
  <c r="V28" i="1"/>
  <c r="AI78" i="1"/>
  <c r="AL43" i="1"/>
  <c r="AM43" i="1"/>
  <c r="V27" i="1"/>
  <c r="AJ78" i="1"/>
  <c r="AI102" i="1"/>
  <c r="AL66" i="1"/>
  <c r="AM66" i="1"/>
  <c r="V38" i="1"/>
  <c r="W92" i="1"/>
  <c r="Y92" i="1"/>
  <c r="AL80" i="1"/>
  <c r="AM80" i="1"/>
  <c r="V72" i="1"/>
  <c r="V57" i="1"/>
  <c r="AL45" i="1"/>
  <c r="AN45" i="1" s="1"/>
  <c r="AM45" i="1"/>
  <c r="AA29" i="1"/>
  <c r="Z29" i="1"/>
  <c r="AL17" i="1"/>
  <c r="AM17" i="1"/>
  <c r="X86" i="1"/>
  <c r="X45" i="1"/>
  <c r="X10" i="1"/>
  <c r="X79" i="1"/>
  <c r="X39" i="1"/>
  <c r="AL75" i="1"/>
  <c r="AM75" i="1"/>
  <c r="W44" i="1"/>
  <c r="V60" i="1"/>
  <c r="W12" i="1"/>
  <c r="AB12" i="1" s="1"/>
  <c r="V82" i="1"/>
  <c r="W47" i="1"/>
  <c r="AB47" i="1" s="1"/>
  <c r="AI23" i="1"/>
  <c r="X74" i="1"/>
  <c r="AA93" i="1"/>
  <c r="Z93" i="1"/>
  <c r="AH77" i="1"/>
  <c r="AI54" i="1"/>
  <c r="AA6" i="1"/>
  <c r="Z6" i="1"/>
  <c r="AJ82" i="1"/>
  <c r="X41" i="1"/>
  <c r="AJ7" i="1"/>
  <c r="W40" i="1"/>
  <c r="AB40" i="1" s="1"/>
  <c r="W86" i="1"/>
  <c r="AL51" i="1"/>
  <c r="AN51" i="1" s="1"/>
  <c r="AM51" i="1"/>
  <c r="V35" i="1"/>
  <c r="AJ89" i="1"/>
  <c r="AJ8" i="1"/>
  <c r="AL73" i="1"/>
  <c r="AM73" i="1"/>
  <c r="V101" i="1"/>
  <c r="AI80" i="1"/>
  <c r="W61" i="1"/>
  <c r="Z49" i="1"/>
  <c r="AA49" i="1"/>
  <c r="AI41" i="1"/>
  <c r="V29" i="1"/>
  <c r="V17" i="1"/>
  <c r="AJ80" i="1"/>
  <c r="AJ40" i="1"/>
  <c r="X6" i="1"/>
  <c r="AB6" i="1" s="1"/>
  <c r="AJ90" i="1"/>
  <c r="X49" i="1"/>
  <c r="X13" i="1"/>
  <c r="AL9" i="1"/>
  <c r="AM9" i="1"/>
  <c r="AL96" i="1"/>
  <c r="AM96" i="1"/>
  <c r="AL24" i="1"/>
  <c r="AM24" i="1"/>
  <c r="AL95" i="1"/>
  <c r="AM95" i="1"/>
  <c r="AL67" i="1"/>
  <c r="AM67" i="1"/>
  <c r="AL39" i="1"/>
  <c r="AM39" i="1"/>
  <c r="AM10" i="1"/>
  <c r="AL10" i="1"/>
  <c r="AJ88" i="1"/>
  <c r="X11" i="1"/>
  <c r="Z89" i="1"/>
  <c r="AA89" i="1"/>
  <c r="AT72" i="1"/>
  <c r="AA72" i="1"/>
  <c r="Z72" i="1"/>
  <c r="AJ50" i="1"/>
  <c r="AJ44" i="1"/>
  <c r="AI24" i="1"/>
  <c r="AI95" i="1"/>
  <c r="AI67" i="1"/>
  <c r="AI11" i="1"/>
  <c r="AT77" i="1"/>
  <c r="Z77" i="1"/>
  <c r="AA77" i="1"/>
  <c r="AA54" i="1"/>
  <c r="Z54" i="1"/>
  <c r="Z14" i="1"/>
  <c r="AA14" i="1"/>
  <c r="AJ58" i="1"/>
  <c r="W78" i="1"/>
  <c r="AI27" i="1"/>
  <c r="X78" i="1"/>
  <c r="AA102" i="1"/>
  <c r="Z102" i="1"/>
  <c r="V50" i="1"/>
  <c r="AI30" i="1"/>
  <c r="AL76" i="1"/>
  <c r="AM76" i="1"/>
  <c r="Z57" i="1"/>
  <c r="AA57" i="1"/>
  <c r="V37" i="1"/>
  <c r="AJ28" i="1"/>
  <c r="Z8" i="1"/>
  <c r="AA8" i="1"/>
  <c r="X44" i="1"/>
  <c r="V96" i="1"/>
  <c r="V24" i="1"/>
  <c r="Z71" i="1"/>
  <c r="AA71" i="1"/>
  <c r="AL32" i="1"/>
  <c r="AM32" i="1"/>
  <c r="V95" i="1"/>
  <c r="W74" i="1"/>
  <c r="AB74" i="1" s="1"/>
  <c r="W39" i="1"/>
  <c r="AI15" i="1"/>
  <c r="AJ59" i="1"/>
  <c r="AA85" i="1"/>
  <c r="Z85" i="1"/>
  <c r="AA62" i="1"/>
  <c r="Z62" i="1"/>
  <c r="V14" i="1"/>
  <c r="X15" i="1"/>
  <c r="AA99" i="1"/>
  <c r="Z99" i="1"/>
  <c r="AI63" i="1"/>
  <c r="Z43" i="1"/>
  <c r="AA43" i="1"/>
  <c r="Z7" i="1"/>
  <c r="AA7" i="1"/>
  <c r="X53" i="1"/>
  <c r="W58" i="1"/>
  <c r="V22" i="1"/>
  <c r="Y22" i="1"/>
  <c r="AL92" i="1"/>
  <c r="AM92" i="1"/>
  <c r="AA80" i="1"/>
  <c r="Z80" i="1"/>
  <c r="Z61" i="1"/>
  <c r="AA61" i="1"/>
  <c r="AH53" i="1"/>
  <c r="W41" i="1"/>
  <c r="AM29" i="1"/>
  <c r="AL29" i="1"/>
  <c r="AN29" i="1" s="1"/>
  <c r="AI13" i="1"/>
  <c r="X76" i="1"/>
  <c r="AI8" i="1"/>
  <c r="X71" i="1"/>
  <c r="AB71" i="1" s="1"/>
  <c r="X31" i="1"/>
  <c r="AB31" i="1" s="1"/>
  <c r="AA75" i="1"/>
  <c r="Z75" i="1"/>
  <c r="AL36" i="1"/>
  <c r="AM36" i="1"/>
  <c r="V12" i="1"/>
  <c r="W82" i="1"/>
  <c r="V47" i="1"/>
  <c r="V15" i="1"/>
  <c r="AJ48" i="1"/>
  <c r="AL93" i="1"/>
  <c r="AN93" i="1" s="1"/>
  <c r="AM93" i="1"/>
  <c r="AI77" i="1"/>
  <c r="AM6" i="1"/>
  <c r="AL6" i="1"/>
  <c r="AN6" i="1" s="1"/>
  <c r="X73" i="1"/>
  <c r="AB73" i="1" s="1"/>
  <c r="AI79" i="1"/>
  <c r="AM16" i="1"/>
  <c r="AL16" i="1"/>
  <c r="Z51" i="1"/>
  <c r="AA51" i="1"/>
  <c r="AM19" i="1"/>
  <c r="AL19" i="1"/>
  <c r="X63" i="1"/>
  <c r="V102" i="1"/>
  <c r="V66" i="1"/>
  <c r="AI38" i="1"/>
  <c r="AI92" i="1"/>
  <c r="V61" i="1"/>
  <c r="AL49" i="1"/>
  <c r="AM49" i="1"/>
  <c r="AA33" i="1"/>
  <c r="Z33" i="1"/>
  <c r="Z21" i="1"/>
  <c r="AA21" i="1"/>
  <c r="W13" i="1"/>
  <c r="V9" i="1"/>
  <c r="AJ72" i="1"/>
  <c r="AJ32" i="1"/>
  <c r="V8" i="1"/>
  <c r="AJ79" i="1"/>
  <c r="AJ39" i="1"/>
  <c r="AA4" i="1"/>
  <c r="Z4" i="1"/>
  <c r="Z34" i="1"/>
  <c r="AB34" i="1" s="1"/>
  <c r="AA34" i="1"/>
  <c r="AN75" i="1"/>
  <c r="Z24" i="1"/>
  <c r="AA24" i="1"/>
  <c r="AA67" i="1"/>
  <c r="Z67" i="1"/>
  <c r="Z39" i="1"/>
  <c r="AA39" i="1"/>
  <c r="AM11" i="1"/>
  <c r="AL11" i="1"/>
  <c r="X48" i="1"/>
  <c r="AJ37" i="1"/>
  <c r="AL28" i="1"/>
  <c r="AM28" i="1"/>
  <c r="AB99" i="1"/>
  <c r="AL59" i="1"/>
  <c r="AM59" i="1"/>
  <c r="AL89" i="1"/>
  <c r="AM89" i="1"/>
  <c r="Z50" i="1"/>
  <c r="AA50" i="1"/>
  <c r="AA53" i="1"/>
  <c r="Z53" i="1"/>
  <c r="V30" i="1"/>
  <c r="Y30" i="1"/>
  <c r="AB75" i="1"/>
  <c r="AM100" i="1"/>
  <c r="AL100" i="1"/>
  <c r="AL60" i="1"/>
  <c r="AM60" i="1"/>
  <c r="AL47" i="1"/>
  <c r="AM47" i="1"/>
  <c r="AL97" i="1"/>
  <c r="AN97" i="1" s="1"/>
  <c r="AM97" i="1"/>
  <c r="AL77" i="1"/>
  <c r="AM77" i="1"/>
  <c r="AL54" i="1"/>
  <c r="AM54" i="1"/>
  <c r="AM14" i="1"/>
  <c r="AL14" i="1"/>
  <c r="X88" i="1"/>
  <c r="AJ47" i="1"/>
  <c r="AJ11" i="1"/>
  <c r="AL40" i="1"/>
  <c r="AM40" i="1"/>
  <c r="AL63" i="1"/>
  <c r="AM63" i="1"/>
  <c r="AB51" i="1"/>
  <c r="AJ53" i="1"/>
  <c r="AM102" i="1"/>
  <c r="AL102" i="1"/>
  <c r="AN73" i="1"/>
  <c r="W50" i="1"/>
  <c r="Z101" i="1"/>
  <c r="AA101" i="1"/>
  <c r="AH89" i="1"/>
  <c r="W76" i="1"/>
  <c r="Y76" i="1"/>
  <c r="AL57" i="1"/>
  <c r="AM57" i="1"/>
  <c r="AA41" i="1"/>
  <c r="Z41" i="1"/>
  <c r="Z13" i="1"/>
  <c r="AA13" i="1"/>
  <c r="AJ57" i="1"/>
  <c r="X18" i="1"/>
  <c r="AJ35" i="1"/>
  <c r="AA26" i="1"/>
  <c r="Z26" i="1"/>
  <c r="AL64" i="1"/>
  <c r="AM64" i="1"/>
  <c r="W24" i="1"/>
  <c r="AI60" i="1"/>
  <c r="AA32" i="1"/>
  <c r="Z32" i="1"/>
  <c r="Z82" i="1"/>
  <c r="AA82" i="1"/>
  <c r="V67" i="1"/>
  <c r="V39" i="1"/>
  <c r="W11" i="1"/>
  <c r="AJ38" i="1"/>
  <c r="AL85" i="1"/>
  <c r="AM85" i="1"/>
  <c r="AL62" i="1"/>
  <c r="AM62" i="1"/>
  <c r="W14" i="1"/>
  <c r="AB14" i="1" s="1"/>
  <c r="X82" i="1"/>
  <c r="AJ41" i="1"/>
  <c r="AI40" i="1"/>
  <c r="AL99" i="1"/>
  <c r="AM99" i="1"/>
  <c r="V59" i="1"/>
  <c r="AI35" i="1"/>
  <c r="AM7" i="1"/>
  <c r="AL7" i="1"/>
  <c r="AI50" i="1"/>
  <c r="AL22" i="1"/>
  <c r="AM22" i="1"/>
  <c r="W89" i="1"/>
  <c r="AB89" i="1" s="1"/>
  <c r="AI76" i="1"/>
  <c r="AL61" i="1"/>
  <c r="AM61" i="1"/>
  <c r="AI53" i="1"/>
  <c r="V41" i="1"/>
  <c r="W88" i="1"/>
  <c r="AJ66" i="1"/>
  <c r="X28" i="1"/>
  <c r="AJ101" i="1"/>
  <c r="AJ60" i="1"/>
  <c r="X22" i="1"/>
  <c r="AI64" i="1"/>
  <c r="V100" i="1"/>
  <c r="AA36" i="1"/>
  <c r="Z36" i="1"/>
  <c r="AT90" i="1"/>
  <c r="AA90" i="1"/>
  <c r="Z90" i="1"/>
  <c r="AI74" i="1"/>
  <c r="AM31" i="1"/>
  <c r="AL31" i="1"/>
  <c r="W15" i="1"/>
  <c r="AB15" i="1" s="1"/>
  <c r="X30" i="1"/>
  <c r="W85" i="1"/>
  <c r="AB85" i="1" s="1"/>
  <c r="V62" i="1"/>
  <c r="W18" i="1"/>
  <c r="AJ62" i="1"/>
  <c r="X24" i="1"/>
  <c r="AA16" i="1"/>
  <c r="Z16" i="1"/>
  <c r="W63" i="1"/>
  <c r="AB63" i="1" s="1"/>
  <c r="AI43" i="1"/>
  <c r="Z19" i="1"/>
  <c r="AA19" i="1"/>
  <c r="X43" i="1"/>
  <c r="W66" i="1"/>
  <c r="AB66" i="1" s="1"/>
  <c r="W22" i="1"/>
  <c r="AL84" i="1"/>
  <c r="AM84" i="1"/>
  <c r="AL68" i="1"/>
  <c r="AM68" i="1"/>
  <c r="AH57" i="1"/>
  <c r="W45" i="1"/>
  <c r="AB45" i="1" s="1"/>
  <c r="AM33" i="1"/>
  <c r="AL33" i="1"/>
  <c r="AN33" i="1" s="1"/>
  <c r="AM21" i="1"/>
  <c r="AL21" i="1"/>
  <c r="AN21" i="1" s="1"/>
  <c r="V13" i="1"/>
  <c r="AJ102" i="1"/>
  <c r="AJ61" i="1"/>
  <c r="X23" i="1"/>
  <c r="AB23" i="1" s="1"/>
  <c r="W8" i="1"/>
  <c r="AB8" i="1" s="1"/>
  <c r="AJ71" i="1"/>
  <c r="AJ31" i="1"/>
  <c r="AN31" i="1" s="1"/>
  <c r="AL4" i="1"/>
  <c r="AM4" i="1"/>
  <c r="AN4" i="1" s="1"/>
  <c r="AL34" i="1"/>
  <c r="AM34" i="1"/>
  <c r="P13" i="1"/>
  <c r="P21" i="1"/>
  <c r="P29" i="1"/>
  <c r="P37" i="1"/>
  <c r="P53" i="1"/>
  <c r="P61" i="1"/>
  <c r="P77" i="1"/>
  <c r="P85" i="1"/>
  <c r="P93" i="1"/>
  <c r="P101" i="1"/>
  <c r="P7" i="1"/>
  <c r="P15" i="1"/>
  <c r="P23" i="1"/>
  <c r="P31" i="1"/>
  <c r="P39" i="1"/>
  <c r="P47" i="1"/>
  <c r="P63" i="1"/>
  <c r="P71" i="1"/>
  <c r="P79" i="1"/>
  <c r="P95" i="1"/>
  <c r="AN64" i="1" l="1"/>
  <c r="AN7" i="1"/>
  <c r="AB11" i="1"/>
  <c r="AB93" i="1"/>
  <c r="AN67" i="1"/>
  <c r="AN86" i="1"/>
  <c r="AN12" i="1"/>
  <c r="AB102" i="1"/>
  <c r="AB79" i="1"/>
  <c r="AB88" i="1"/>
  <c r="AN53" i="1"/>
  <c r="AN14" i="1"/>
  <c r="AB37" i="1"/>
  <c r="AN49" i="1"/>
  <c r="AB43" i="1"/>
  <c r="AN61" i="1"/>
  <c r="AB38" i="1"/>
  <c r="AN43" i="1"/>
  <c r="AN9" i="1"/>
  <c r="AN17" i="1"/>
  <c r="AB17" i="1"/>
  <c r="AN85" i="1"/>
  <c r="AB49" i="1"/>
  <c r="AB95" i="1"/>
  <c r="AT71" i="1"/>
  <c r="AT88" i="1"/>
  <c r="AT96" i="1"/>
  <c r="AT57" i="1"/>
  <c r="AT48" i="1"/>
  <c r="AT67" i="1"/>
  <c r="AT39" i="1"/>
  <c r="AB10" i="1"/>
  <c r="AN84" i="1"/>
  <c r="AN22" i="1"/>
  <c r="AT82" i="1"/>
  <c r="AT13" i="1"/>
  <c r="AT41" i="1"/>
  <c r="AT101" i="1"/>
  <c r="AT53" i="1"/>
  <c r="AH21" i="1"/>
  <c r="AH33" i="1"/>
  <c r="AH51" i="1"/>
  <c r="AN16" i="1"/>
  <c r="AT61" i="1"/>
  <c r="AT7" i="1"/>
  <c r="AB7" i="1"/>
  <c r="AT99" i="1"/>
  <c r="AH62" i="1"/>
  <c r="AT85" i="1"/>
  <c r="AT8" i="1"/>
  <c r="AH49" i="1"/>
  <c r="AT49" i="1"/>
  <c r="AN80" i="1"/>
  <c r="AN8" i="1"/>
  <c r="AT6" i="1"/>
  <c r="AB44" i="1"/>
  <c r="AN102" i="1"/>
  <c r="AT23" i="1"/>
  <c r="AB96" i="1"/>
  <c r="AB97" i="1"/>
  <c r="AN48" i="1"/>
  <c r="AN96" i="1"/>
  <c r="AB9" i="1"/>
  <c r="Z68" i="1"/>
  <c r="AA68" i="1"/>
  <c r="AB101" i="1"/>
  <c r="AT73" i="1"/>
  <c r="AT31" i="1"/>
  <c r="AN71" i="1"/>
  <c r="AN101" i="1"/>
  <c r="AT66" i="1"/>
  <c r="AB77" i="1"/>
  <c r="AB67" i="1"/>
  <c r="AB48" i="1"/>
  <c r="AT64" i="1"/>
  <c r="AN10" i="1"/>
  <c r="AN89" i="1"/>
  <c r="AT74" i="1"/>
  <c r="AH37" i="1"/>
  <c r="AT37" i="1"/>
  <c r="AN27" i="1"/>
  <c r="AT59" i="1"/>
  <c r="AN34" i="1"/>
  <c r="AN35" i="1"/>
  <c r="AB32" i="1"/>
  <c r="AB24" i="1"/>
  <c r="AH26" i="1"/>
  <c r="AB50" i="1"/>
  <c r="AN54" i="1"/>
  <c r="AH50" i="1"/>
  <c r="AT24" i="1"/>
  <c r="AT34" i="1"/>
  <c r="AB21" i="1"/>
  <c r="AT33" i="1"/>
  <c r="AN79" i="1"/>
  <c r="AN77" i="1"/>
  <c r="AN36" i="1"/>
  <c r="AT75" i="1"/>
  <c r="AB41" i="1"/>
  <c r="AN92" i="1"/>
  <c r="AN63" i="1"/>
  <c r="AT62" i="1"/>
  <c r="AT102" i="1"/>
  <c r="AN95" i="1"/>
  <c r="AT89" i="1"/>
  <c r="AN24" i="1"/>
  <c r="AT93" i="1"/>
  <c r="AT79" i="1"/>
  <c r="AT97" i="1"/>
  <c r="AN47" i="1"/>
  <c r="AN38" i="1"/>
  <c r="AN59" i="1"/>
  <c r="AT15" i="1"/>
  <c r="AH27" i="1"/>
  <c r="AN78" i="1"/>
  <c r="AT9" i="1"/>
  <c r="AB29" i="1"/>
  <c r="AB68" i="1"/>
  <c r="AB26" i="1"/>
  <c r="AN99" i="1"/>
  <c r="AN90" i="1"/>
  <c r="AN37" i="1"/>
  <c r="AB57" i="1"/>
  <c r="AB28" i="1"/>
  <c r="AA18" i="1"/>
  <c r="Z18" i="1"/>
  <c r="AN82" i="1"/>
  <c r="AN100" i="1"/>
  <c r="AN26" i="1"/>
  <c r="AT38" i="1"/>
  <c r="AA86" i="1"/>
  <c r="Z86" i="1"/>
  <c r="AT40" i="1"/>
  <c r="AT47" i="1"/>
  <c r="Z100" i="1"/>
  <c r="AA100" i="1"/>
  <c r="AB100" i="1" s="1"/>
  <c r="AN30" i="1"/>
  <c r="AN50" i="1"/>
  <c r="Z78" i="1"/>
  <c r="AA78" i="1"/>
  <c r="AT28" i="1"/>
  <c r="AT11" i="1"/>
  <c r="AN68" i="1"/>
  <c r="AH19" i="1"/>
  <c r="AT19" i="1"/>
  <c r="AN62" i="1"/>
  <c r="AT26" i="1"/>
  <c r="AB19" i="1"/>
  <c r="AN40" i="1"/>
  <c r="AN60" i="1"/>
  <c r="AN28" i="1"/>
  <c r="AT4" i="1"/>
  <c r="AB4" i="1"/>
  <c r="AT21" i="1"/>
  <c r="AN19" i="1"/>
  <c r="AT51" i="1"/>
  <c r="AT80" i="1"/>
  <c r="AB80" i="1"/>
  <c r="AH43" i="1"/>
  <c r="AT43" i="1"/>
  <c r="AH14" i="1"/>
  <c r="AT14" i="1"/>
  <c r="AB33" i="1"/>
  <c r="AN66" i="1"/>
  <c r="AH35" i="1"/>
  <c r="AT35" i="1"/>
  <c r="AN39" i="1"/>
  <c r="AN88" i="1"/>
  <c r="Z84" i="1"/>
  <c r="AA84" i="1"/>
  <c r="AB62" i="1"/>
  <c r="AH45" i="1"/>
  <c r="AT45" i="1"/>
  <c r="AB72" i="1"/>
  <c r="AB27" i="1"/>
  <c r="AN23" i="1"/>
  <c r="AB53" i="1"/>
  <c r="AA58" i="1"/>
  <c r="Z58" i="1"/>
  <c r="AH63" i="1"/>
  <c r="AT63" i="1"/>
  <c r="AN15" i="1"/>
  <c r="AB64" i="1"/>
  <c r="AT16" i="1"/>
  <c r="AB16" i="1"/>
  <c r="AT36" i="1"/>
  <c r="AB36" i="1"/>
  <c r="AT32" i="1"/>
  <c r="Z76" i="1"/>
  <c r="AB76" i="1" s="1"/>
  <c r="AA76" i="1"/>
  <c r="Z30" i="1"/>
  <c r="AA30" i="1"/>
  <c r="AT50" i="1"/>
  <c r="AB13" i="1"/>
  <c r="AB82" i="1"/>
  <c r="AA22" i="1"/>
  <c r="Z22" i="1"/>
  <c r="AB39" i="1"/>
  <c r="AN76" i="1"/>
  <c r="AT54" i="1"/>
  <c r="AN11" i="1"/>
  <c r="AN41" i="1"/>
  <c r="AB61" i="1"/>
  <c r="AH29" i="1"/>
  <c r="AT29" i="1"/>
  <c r="AA92" i="1"/>
  <c r="Z92" i="1"/>
  <c r="AN58" i="1"/>
  <c r="AN74" i="1"/>
  <c r="AT12" i="1"/>
  <c r="AT44" i="1"/>
  <c r="AN72" i="1"/>
  <c r="AT27" i="1"/>
  <c r="AA10" i="1"/>
  <c r="Z10" i="1"/>
  <c r="AH95" i="1"/>
  <c r="AT95" i="1"/>
  <c r="AN57" i="1"/>
  <c r="AB84" i="1"/>
  <c r="AB35" i="1"/>
  <c r="AN32" i="1"/>
  <c r="AN18" i="1"/>
  <c r="AH17" i="1"/>
  <c r="AT17" i="1"/>
  <c r="AB54" i="1"/>
  <c r="AN13" i="1"/>
  <c r="AA60" i="1"/>
  <c r="Z60" i="1"/>
  <c r="AN44" i="1"/>
  <c r="AB90" i="1"/>
  <c r="AT92" i="1" l="1"/>
  <c r="AT86" i="1"/>
  <c r="AT84" i="1"/>
  <c r="AT76" i="1"/>
  <c r="AB60" i="1"/>
  <c r="AB18" i="1"/>
  <c r="AT58" i="1"/>
  <c r="AB92" i="1"/>
  <c r="AB30" i="1"/>
  <c r="AT60" i="1"/>
  <c r="AH22" i="1"/>
  <c r="AT22" i="1"/>
  <c r="AT10" i="1"/>
  <c r="AH30" i="1"/>
  <c r="AT30" i="1"/>
  <c r="AB22" i="1"/>
  <c r="AH78" i="1"/>
  <c r="AT78" i="1"/>
  <c r="AT100" i="1"/>
  <c r="AT18" i="1"/>
  <c r="AB86" i="1"/>
  <c r="AB58" i="1"/>
  <c r="AT68" i="1"/>
  <c r="AB78" i="1"/>
  <c r="C57" i="2" l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" i="2"/>
  <c r="C9" i="2"/>
  <c r="C10" i="2"/>
  <c r="C13" i="1" s="1"/>
  <c r="C11" i="2"/>
  <c r="C46" i="1" s="1"/>
  <c r="C12" i="2"/>
  <c r="C47" i="1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7" i="2"/>
  <c r="B103" i="1"/>
  <c r="B102" i="1"/>
  <c r="B101" i="1"/>
  <c r="D101" i="1" s="1"/>
  <c r="B100" i="1"/>
  <c r="B99" i="1"/>
  <c r="B98" i="1"/>
  <c r="B97" i="1"/>
  <c r="B96" i="1"/>
  <c r="B95" i="1"/>
  <c r="B94" i="1"/>
  <c r="B92" i="1"/>
  <c r="B91" i="1"/>
  <c r="B90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D52" i="1" l="1"/>
  <c r="D20" i="1"/>
  <c r="D18" i="1"/>
  <c r="I3" i="9"/>
  <c r="I4" i="9"/>
  <c r="I20" i="9"/>
  <c r="I36" i="9"/>
  <c r="I21" i="9"/>
  <c r="I37" i="9"/>
  <c r="I5" i="9"/>
  <c r="I6" i="9"/>
  <c r="I22" i="9"/>
  <c r="I38" i="9"/>
  <c r="I2" i="9"/>
  <c r="I39" i="9"/>
  <c r="I56" i="9"/>
  <c r="I7" i="9"/>
  <c r="I23" i="9"/>
  <c r="I8" i="9"/>
  <c r="I24" i="9"/>
  <c r="I40" i="9"/>
  <c r="I25" i="9"/>
  <c r="I41" i="9"/>
  <c r="I9" i="9"/>
  <c r="I10" i="9"/>
  <c r="I26" i="9"/>
  <c r="I42" i="9"/>
  <c r="I11" i="9"/>
  <c r="I27" i="9"/>
  <c r="I43" i="9"/>
  <c r="I57" i="9"/>
  <c r="I12" i="9"/>
  <c r="I28" i="9"/>
  <c r="I44" i="9"/>
  <c r="I13" i="9"/>
  <c r="I29" i="9"/>
  <c r="I45" i="9"/>
  <c r="I14" i="9"/>
  <c r="I30" i="9"/>
  <c r="I46" i="9"/>
  <c r="I15" i="9"/>
  <c r="I31" i="9"/>
  <c r="I47" i="9"/>
  <c r="I16" i="9"/>
  <c r="I32" i="9"/>
  <c r="I48" i="9"/>
  <c r="I51" i="9"/>
  <c r="I17" i="9"/>
  <c r="I33" i="9"/>
  <c r="I49" i="9"/>
  <c r="I35" i="9"/>
  <c r="I18" i="9"/>
  <c r="I34" i="9"/>
  <c r="I50" i="9"/>
  <c r="I19" i="9"/>
  <c r="I61" i="9"/>
  <c r="I79" i="9"/>
  <c r="I100" i="9"/>
  <c r="I89" i="9"/>
  <c r="I76" i="9"/>
  <c r="I67" i="9"/>
  <c r="I72" i="9"/>
  <c r="I60" i="9"/>
  <c r="I90" i="9"/>
  <c r="I80" i="9"/>
  <c r="I85" i="9"/>
  <c r="I62" i="9"/>
  <c r="I96" i="9"/>
  <c r="I101" i="9"/>
  <c r="I95" i="9"/>
  <c r="I77" i="9"/>
  <c r="I68" i="9"/>
  <c r="I58" i="9"/>
  <c r="I91" i="9"/>
  <c r="I81" i="9"/>
  <c r="I53" i="9"/>
  <c r="I63" i="9"/>
  <c r="I97" i="9"/>
  <c r="I86" i="9"/>
  <c r="I78" i="9"/>
  <c r="I69" i="9"/>
  <c r="I59" i="9"/>
  <c r="I84" i="9"/>
  <c r="I92" i="9"/>
  <c r="I82" i="9"/>
  <c r="I73" i="9"/>
  <c r="I64" i="9"/>
  <c r="I98" i="9"/>
  <c r="I87" i="9"/>
  <c r="I54" i="9"/>
  <c r="I66" i="9"/>
  <c r="I52" i="9"/>
  <c r="I93" i="9"/>
  <c r="I70" i="9"/>
  <c r="I74" i="9"/>
  <c r="I99" i="9"/>
  <c r="I65" i="9"/>
  <c r="I83" i="9"/>
  <c r="I88" i="9"/>
  <c r="I55" i="9"/>
  <c r="I94" i="9"/>
  <c r="I71" i="9"/>
  <c r="I75" i="9"/>
  <c r="G6" i="1"/>
  <c r="G22" i="1"/>
  <c r="G38" i="1"/>
  <c r="G89" i="1"/>
  <c r="F17" i="1"/>
  <c r="F33" i="1"/>
  <c r="F49" i="1"/>
  <c r="G51" i="1"/>
  <c r="G7" i="1"/>
  <c r="G23" i="1"/>
  <c r="G39" i="1"/>
  <c r="G93" i="1"/>
  <c r="F18" i="1"/>
  <c r="F34" i="1"/>
  <c r="F50" i="1"/>
  <c r="F14" i="1"/>
  <c r="G8" i="1"/>
  <c r="G24" i="1"/>
  <c r="G40" i="1"/>
  <c r="G4" i="1"/>
  <c r="F19" i="1"/>
  <c r="F35" i="1"/>
  <c r="F51" i="1"/>
  <c r="G9" i="1"/>
  <c r="G25" i="1"/>
  <c r="G41" i="1"/>
  <c r="F7" i="1"/>
  <c r="F20" i="1"/>
  <c r="F36" i="1"/>
  <c r="F52" i="1"/>
  <c r="G35" i="1"/>
  <c r="G37" i="1"/>
  <c r="G10" i="1"/>
  <c r="G26" i="1"/>
  <c r="G42" i="1"/>
  <c r="F6" i="1"/>
  <c r="F21" i="1"/>
  <c r="F37" i="1"/>
  <c r="F53" i="1"/>
  <c r="G11" i="1"/>
  <c r="G27" i="1"/>
  <c r="G43" i="1"/>
  <c r="F5" i="1"/>
  <c r="F22" i="1"/>
  <c r="F38" i="1"/>
  <c r="F89" i="1"/>
  <c r="F16" i="1"/>
  <c r="G12" i="1"/>
  <c r="G28" i="1"/>
  <c r="G44" i="1"/>
  <c r="F4" i="1"/>
  <c r="F23" i="1"/>
  <c r="F39" i="1"/>
  <c r="F93" i="1"/>
  <c r="F30" i="1"/>
  <c r="G13" i="1"/>
  <c r="G29" i="1"/>
  <c r="G45" i="1"/>
  <c r="F8" i="1"/>
  <c r="F24" i="1"/>
  <c r="F40" i="1"/>
  <c r="F46" i="1"/>
  <c r="F48" i="1"/>
  <c r="G14" i="1"/>
  <c r="G30" i="1"/>
  <c r="G46" i="1"/>
  <c r="F9" i="1"/>
  <c r="F25" i="1"/>
  <c r="F41" i="1"/>
  <c r="G21" i="1"/>
  <c r="G15" i="1"/>
  <c r="G31" i="1"/>
  <c r="G47" i="1"/>
  <c r="F10" i="1"/>
  <c r="F26" i="1"/>
  <c r="F42" i="1"/>
  <c r="G53" i="1"/>
  <c r="G16" i="1"/>
  <c r="G32" i="1"/>
  <c r="G48" i="1"/>
  <c r="F11" i="1"/>
  <c r="F27" i="1"/>
  <c r="F43" i="1"/>
  <c r="G19" i="1"/>
  <c r="G17" i="1"/>
  <c r="G33" i="1"/>
  <c r="G49" i="1"/>
  <c r="F12" i="1"/>
  <c r="F28" i="1"/>
  <c r="F44" i="1"/>
  <c r="G5" i="1"/>
  <c r="G18" i="1"/>
  <c r="G34" i="1"/>
  <c r="G50" i="1"/>
  <c r="F13" i="1"/>
  <c r="F29" i="1"/>
  <c r="F45" i="1"/>
  <c r="F32" i="1"/>
  <c r="G20" i="1"/>
  <c r="G36" i="1"/>
  <c r="G52" i="1"/>
  <c r="F15" i="1"/>
  <c r="F31" i="1"/>
  <c r="F47" i="1"/>
  <c r="C44" i="1"/>
  <c r="C28" i="1"/>
  <c r="C12" i="1"/>
  <c r="D49" i="1"/>
  <c r="D33" i="1"/>
  <c r="D17" i="1"/>
  <c r="D35" i="1"/>
  <c r="C43" i="1"/>
  <c r="C27" i="1"/>
  <c r="C11" i="1"/>
  <c r="D48" i="1"/>
  <c r="D32" i="1"/>
  <c r="D16" i="1"/>
  <c r="C31" i="1"/>
  <c r="C42" i="1"/>
  <c r="C26" i="1"/>
  <c r="C10" i="1"/>
  <c r="D47" i="1"/>
  <c r="D31" i="1"/>
  <c r="D15" i="1"/>
  <c r="C15" i="1"/>
  <c r="D51" i="1"/>
  <c r="C41" i="1"/>
  <c r="C25" i="1"/>
  <c r="C9" i="1"/>
  <c r="D46" i="1"/>
  <c r="D30" i="1"/>
  <c r="D14" i="1"/>
  <c r="D19" i="1"/>
  <c r="C40" i="1"/>
  <c r="C24" i="1"/>
  <c r="C8" i="1"/>
  <c r="D45" i="1"/>
  <c r="D29" i="1"/>
  <c r="D13" i="1"/>
  <c r="C30" i="1"/>
  <c r="C93" i="1"/>
  <c r="C39" i="1"/>
  <c r="C23" i="1"/>
  <c r="C7" i="1"/>
  <c r="D44" i="1"/>
  <c r="D28" i="1"/>
  <c r="D12" i="1"/>
  <c r="C14" i="1"/>
  <c r="C45" i="1"/>
  <c r="C89" i="1"/>
  <c r="C38" i="1"/>
  <c r="C22" i="1"/>
  <c r="C6" i="1"/>
  <c r="D43" i="1"/>
  <c r="D27" i="1"/>
  <c r="D11" i="1"/>
  <c r="C29" i="1"/>
  <c r="C53" i="1"/>
  <c r="C37" i="1"/>
  <c r="C21" i="1"/>
  <c r="C5" i="1"/>
  <c r="D42" i="1"/>
  <c r="D26" i="1"/>
  <c r="D10" i="1"/>
  <c r="D85" i="1"/>
  <c r="D50" i="1"/>
  <c r="C52" i="1"/>
  <c r="C36" i="1"/>
  <c r="C20" i="1"/>
  <c r="C4" i="1"/>
  <c r="D41" i="1"/>
  <c r="D25" i="1"/>
  <c r="D9" i="1"/>
  <c r="D36" i="1"/>
  <c r="D34" i="1"/>
  <c r="D97" i="1"/>
  <c r="C51" i="1"/>
  <c r="C35" i="1"/>
  <c r="C19" i="1"/>
  <c r="D4" i="1"/>
  <c r="D40" i="1"/>
  <c r="D24" i="1"/>
  <c r="D8" i="1"/>
  <c r="C103" i="1"/>
  <c r="C50" i="1"/>
  <c r="C34" i="1"/>
  <c r="C18" i="1"/>
  <c r="D93" i="1"/>
  <c r="D39" i="1"/>
  <c r="D23" i="1"/>
  <c r="D7" i="1"/>
  <c r="C49" i="1"/>
  <c r="C33" i="1"/>
  <c r="C17" i="1"/>
  <c r="D89" i="1"/>
  <c r="D38" i="1"/>
  <c r="D22" i="1"/>
  <c r="D6" i="1"/>
  <c r="C48" i="1"/>
  <c r="C32" i="1"/>
  <c r="C16" i="1"/>
  <c r="D53" i="1"/>
  <c r="D37" i="1"/>
  <c r="D21" i="1"/>
  <c r="D5" i="1"/>
  <c r="F60" i="1"/>
  <c r="G60" i="1"/>
  <c r="E60" i="1"/>
  <c r="F72" i="1"/>
  <c r="G72" i="1"/>
  <c r="E72" i="1"/>
  <c r="D76" i="1"/>
  <c r="F76" i="1"/>
  <c r="G76" i="1"/>
  <c r="E76" i="1"/>
  <c r="C80" i="1"/>
  <c r="F80" i="1"/>
  <c r="G80" i="1"/>
  <c r="E80" i="1"/>
  <c r="F84" i="1"/>
  <c r="G84" i="1"/>
  <c r="E84" i="1"/>
  <c r="F88" i="1"/>
  <c r="G88" i="1"/>
  <c r="E88" i="1"/>
  <c r="E94" i="1"/>
  <c r="G94" i="1"/>
  <c r="F94" i="1"/>
  <c r="G98" i="1"/>
  <c r="F98" i="1"/>
  <c r="E98" i="1"/>
  <c r="E102" i="1"/>
  <c r="G102" i="1"/>
  <c r="F102" i="1"/>
  <c r="C56" i="1"/>
  <c r="F56" i="1"/>
  <c r="G56" i="1"/>
  <c r="E56" i="1"/>
  <c r="C57" i="1"/>
  <c r="G57" i="1"/>
  <c r="E57" i="1"/>
  <c r="F57" i="1"/>
  <c r="C69" i="1"/>
  <c r="G69" i="1"/>
  <c r="E69" i="1"/>
  <c r="F69" i="1"/>
  <c r="G73" i="1"/>
  <c r="E73" i="1"/>
  <c r="F73" i="1"/>
  <c r="C77" i="1"/>
  <c r="G77" i="1"/>
  <c r="E77" i="1"/>
  <c r="F77" i="1"/>
  <c r="G81" i="1"/>
  <c r="E81" i="1"/>
  <c r="F81" i="1"/>
  <c r="G85" i="1"/>
  <c r="E85" i="1"/>
  <c r="F85" i="1"/>
  <c r="G90" i="1"/>
  <c r="F90" i="1"/>
  <c r="E90" i="1"/>
  <c r="C95" i="1"/>
  <c r="G95" i="1"/>
  <c r="E95" i="1"/>
  <c r="F95" i="1"/>
  <c r="G99" i="1"/>
  <c r="E99" i="1"/>
  <c r="F99" i="1"/>
  <c r="G103" i="1"/>
  <c r="E103" i="1"/>
  <c r="F103" i="1"/>
  <c r="D64" i="1"/>
  <c r="F64" i="1"/>
  <c r="G64" i="1"/>
  <c r="E64" i="1"/>
  <c r="G65" i="1"/>
  <c r="E65" i="1"/>
  <c r="F65" i="1"/>
  <c r="E54" i="1"/>
  <c r="G54" i="1"/>
  <c r="F54" i="1"/>
  <c r="E58" i="1"/>
  <c r="G58" i="1"/>
  <c r="F58" i="1"/>
  <c r="E62" i="1"/>
  <c r="G62" i="1"/>
  <c r="F62" i="1"/>
  <c r="G66" i="1"/>
  <c r="F66" i="1"/>
  <c r="E66" i="1"/>
  <c r="C70" i="1"/>
  <c r="G70" i="1"/>
  <c r="F70" i="1"/>
  <c r="E70" i="1"/>
  <c r="E74" i="1"/>
  <c r="G74" i="1"/>
  <c r="F74" i="1"/>
  <c r="G78" i="1"/>
  <c r="F78" i="1"/>
  <c r="E78" i="1"/>
  <c r="G82" i="1"/>
  <c r="F82" i="1"/>
  <c r="E82" i="1"/>
  <c r="E86" i="1"/>
  <c r="G86" i="1"/>
  <c r="F86" i="1"/>
  <c r="C91" i="1"/>
  <c r="G91" i="1"/>
  <c r="E91" i="1"/>
  <c r="F91" i="1"/>
  <c r="F96" i="1"/>
  <c r="G96" i="1"/>
  <c r="E96" i="1"/>
  <c r="C100" i="1"/>
  <c r="F100" i="1"/>
  <c r="G100" i="1"/>
  <c r="E100" i="1"/>
  <c r="F68" i="1"/>
  <c r="G68" i="1"/>
  <c r="E68" i="1"/>
  <c r="G61" i="1"/>
  <c r="E61" i="1"/>
  <c r="F61" i="1"/>
  <c r="G55" i="1"/>
  <c r="E55" i="1"/>
  <c r="F55" i="1"/>
  <c r="C59" i="1"/>
  <c r="G59" i="1"/>
  <c r="E59" i="1"/>
  <c r="F59" i="1"/>
  <c r="D63" i="1"/>
  <c r="G63" i="1"/>
  <c r="E63" i="1"/>
  <c r="F63" i="1"/>
  <c r="G67" i="1"/>
  <c r="E67" i="1"/>
  <c r="F67" i="1"/>
  <c r="D71" i="1"/>
  <c r="G71" i="1"/>
  <c r="E71" i="1"/>
  <c r="F71" i="1"/>
  <c r="G75" i="1"/>
  <c r="E75" i="1"/>
  <c r="F75" i="1"/>
  <c r="C79" i="1"/>
  <c r="G79" i="1"/>
  <c r="E79" i="1"/>
  <c r="F79" i="1"/>
  <c r="C83" i="1"/>
  <c r="G83" i="1"/>
  <c r="E83" i="1"/>
  <c r="F83" i="1"/>
  <c r="G87" i="1"/>
  <c r="E87" i="1"/>
  <c r="F87" i="1"/>
  <c r="D92" i="1"/>
  <c r="F92" i="1"/>
  <c r="G92" i="1"/>
  <c r="E92" i="1"/>
  <c r="C97" i="1"/>
  <c r="G97" i="1"/>
  <c r="E97" i="1"/>
  <c r="F97" i="1"/>
  <c r="C101" i="1"/>
  <c r="G101" i="1"/>
  <c r="E101" i="1"/>
  <c r="F101" i="1"/>
  <c r="D81" i="1"/>
  <c r="D77" i="1"/>
  <c r="D73" i="1"/>
  <c r="D69" i="1"/>
  <c r="D65" i="1"/>
  <c r="D61" i="1"/>
  <c r="D57" i="1"/>
  <c r="D100" i="1"/>
  <c r="D96" i="1"/>
  <c r="D88" i="1"/>
  <c r="D84" i="1"/>
  <c r="D80" i="1"/>
  <c r="D72" i="1"/>
  <c r="D68" i="1"/>
  <c r="D60" i="1"/>
  <c r="D56" i="1"/>
  <c r="D103" i="1"/>
  <c r="D99" i="1"/>
  <c r="D95" i="1"/>
  <c r="D91" i="1"/>
  <c r="D87" i="1"/>
  <c r="D83" i="1"/>
  <c r="D79" i="1"/>
  <c r="D75" i="1"/>
  <c r="D67" i="1"/>
  <c r="D59" i="1"/>
  <c r="D55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C96" i="1"/>
  <c r="C92" i="1"/>
  <c r="C88" i="1"/>
  <c r="C84" i="1"/>
  <c r="C76" i="1"/>
  <c r="C72" i="1"/>
  <c r="C68" i="1"/>
  <c r="C64" i="1"/>
  <c r="C60" i="1"/>
  <c r="C99" i="1"/>
  <c r="C87" i="1"/>
  <c r="C75" i="1"/>
  <c r="C71" i="1"/>
  <c r="C67" i="1"/>
  <c r="C63" i="1"/>
  <c r="C55" i="1"/>
  <c r="C102" i="1"/>
  <c r="C98" i="1"/>
  <c r="C94" i="1"/>
  <c r="C90" i="1"/>
  <c r="C86" i="1"/>
  <c r="C82" i="1"/>
  <c r="C78" i="1"/>
  <c r="C74" i="1"/>
  <c r="C66" i="1"/>
  <c r="C62" i="1"/>
  <c r="C58" i="1"/>
  <c r="C54" i="1"/>
  <c r="C85" i="1"/>
  <c r="C81" i="1"/>
  <c r="C73" i="1"/>
  <c r="C65" i="1"/>
  <c r="C61" i="1"/>
  <c r="H103" i="1" l="1"/>
  <c r="J5" i="1"/>
  <c r="J46" i="1"/>
  <c r="J65" i="1"/>
  <c r="J83" i="1"/>
  <c r="J42" i="1"/>
  <c r="J81" i="1"/>
  <c r="J20" i="1"/>
  <c r="J52" i="1"/>
  <c r="J69" i="1"/>
  <c r="J91" i="1"/>
  <c r="J56" i="1"/>
  <c r="J25" i="1"/>
  <c r="J55" i="1"/>
  <c r="J70" i="1"/>
  <c r="J98" i="1"/>
  <c r="H87" i="1"/>
  <c r="H98" i="1"/>
  <c r="H94" i="1"/>
  <c r="I34" i="1"/>
  <c r="I56" i="1"/>
  <c r="I81" i="1"/>
  <c r="I69" i="1"/>
  <c r="I70" i="1"/>
  <c r="I4" i="1"/>
  <c r="P4" i="1" s="1"/>
  <c r="I35" i="1"/>
  <c r="I65" i="1"/>
  <c r="I83" i="1"/>
  <c r="I45" i="1"/>
  <c r="I33" i="1"/>
  <c r="I98" i="1"/>
  <c r="I91" i="1"/>
  <c r="I55" i="1"/>
  <c r="K4" i="1"/>
  <c r="K91" i="1"/>
  <c r="K69" i="1"/>
  <c r="K45" i="1"/>
  <c r="K98" i="1"/>
  <c r="K83" i="1"/>
  <c r="K65" i="1"/>
  <c r="K35" i="1"/>
  <c r="K55" i="1"/>
  <c r="K81" i="1"/>
  <c r="K56" i="1"/>
  <c r="K34" i="1"/>
  <c r="K70" i="1"/>
  <c r="K33" i="1"/>
  <c r="N103" i="1" l="1"/>
  <c r="M103" i="1"/>
  <c r="N25" i="1"/>
  <c r="AP25" i="1" s="1"/>
  <c r="N52" i="1"/>
  <c r="AP52" i="1" s="1"/>
  <c r="N83" i="1"/>
  <c r="AP83" i="1" s="1"/>
  <c r="N56" i="1"/>
  <c r="AP56" i="1" s="1"/>
  <c r="N20" i="1"/>
  <c r="AP20" i="1" s="1"/>
  <c r="N65" i="1"/>
  <c r="AP65" i="1" s="1"/>
  <c r="N70" i="1"/>
  <c r="AP70" i="1" s="1"/>
  <c r="N91" i="1"/>
  <c r="AP91" i="1" s="1"/>
  <c r="N81" i="1"/>
  <c r="AP81" i="1" s="1"/>
  <c r="N46" i="1"/>
  <c r="AP46" i="1" s="1"/>
  <c r="N55" i="1"/>
  <c r="AP55" i="1" s="1"/>
  <c r="N69" i="1"/>
  <c r="AP69" i="1" s="1"/>
  <c r="N42" i="1"/>
  <c r="AP42" i="1" s="1"/>
  <c r="N5" i="1"/>
  <c r="AP5" i="1" s="1"/>
  <c r="M87" i="1"/>
  <c r="AO87" i="1" s="1"/>
  <c r="N87" i="1"/>
  <c r="AP87" i="1" s="1"/>
  <c r="Q103" i="1"/>
  <c r="R103" i="1"/>
  <c r="N94" i="1"/>
  <c r="AP94" i="1" s="1"/>
  <c r="M94" i="1"/>
  <c r="AO94" i="1" s="1"/>
  <c r="N98" i="1"/>
  <c r="AP98" i="1" s="1"/>
  <c r="M98" i="1"/>
  <c r="AO98" i="1" s="1"/>
  <c r="P35" i="1"/>
  <c r="P33" i="1"/>
  <c r="P34" i="1"/>
  <c r="O103" i="1" l="1"/>
  <c r="AC103" i="1"/>
  <c r="AO103" i="1"/>
  <c r="AP103" i="1"/>
  <c r="AD103" i="1"/>
  <c r="AD98" i="1"/>
  <c r="R98" i="1"/>
  <c r="O94" i="1"/>
  <c r="AQ94" i="1" s="1"/>
  <c r="AW94" i="1" s="1"/>
  <c r="AC94" i="1"/>
  <c r="Q94" i="1"/>
  <c r="R87" i="1"/>
  <c r="AD87" i="1"/>
  <c r="O69" i="1"/>
  <c r="AQ69" i="1" s="1"/>
  <c r="AW69" i="1" s="1"/>
  <c r="AD69" i="1"/>
  <c r="R69" i="1"/>
  <c r="O91" i="1"/>
  <c r="AQ91" i="1" s="1"/>
  <c r="AW91" i="1" s="1"/>
  <c r="AD91" i="1"/>
  <c r="R91" i="1"/>
  <c r="O56" i="1"/>
  <c r="AQ56" i="1" s="1"/>
  <c r="AW56" i="1" s="1"/>
  <c r="AD56" i="1"/>
  <c r="R56" i="1"/>
  <c r="AD94" i="1"/>
  <c r="R94" i="1"/>
  <c r="AC87" i="1"/>
  <c r="Q87" i="1"/>
  <c r="O55" i="1"/>
  <c r="AQ55" i="1" s="1"/>
  <c r="AW55" i="1" s="1"/>
  <c r="R55" i="1"/>
  <c r="AD55" i="1"/>
  <c r="O70" i="1"/>
  <c r="AQ70" i="1" s="1"/>
  <c r="AW70" i="1" s="1"/>
  <c r="R70" i="1"/>
  <c r="AD70" i="1"/>
  <c r="O83" i="1"/>
  <c r="AQ83" i="1" s="1"/>
  <c r="AW83" i="1" s="1"/>
  <c r="AD83" i="1"/>
  <c r="R83" i="1"/>
  <c r="AC98" i="1"/>
  <c r="Q98" i="1"/>
  <c r="O5" i="1"/>
  <c r="AQ5" i="1" s="1"/>
  <c r="AW5" i="1" s="1"/>
  <c r="AD5" i="1"/>
  <c r="R5" i="1"/>
  <c r="O46" i="1"/>
  <c r="AQ46" i="1" s="1"/>
  <c r="AW46" i="1" s="1"/>
  <c r="R46" i="1"/>
  <c r="AD46" i="1"/>
  <c r="O65" i="1"/>
  <c r="AQ65" i="1" s="1"/>
  <c r="AW65" i="1" s="1"/>
  <c r="AD65" i="1"/>
  <c r="R65" i="1"/>
  <c r="O52" i="1"/>
  <c r="AQ52" i="1" s="1"/>
  <c r="AW52" i="1" s="1"/>
  <c r="AD52" i="1"/>
  <c r="R52" i="1"/>
  <c r="O42" i="1"/>
  <c r="AQ42" i="1" s="1"/>
  <c r="AW42" i="1" s="1"/>
  <c r="R42" i="1"/>
  <c r="AD42" i="1"/>
  <c r="O81" i="1"/>
  <c r="AD81" i="1"/>
  <c r="R81" i="1"/>
  <c r="O20" i="1"/>
  <c r="AQ20" i="1" s="1"/>
  <c r="AW20" i="1" s="1"/>
  <c r="AD20" i="1"/>
  <c r="R20" i="1"/>
  <c r="O25" i="1"/>
  <c r="AQ25" i="1" s="1"/>
  <c r="AW25" i="1" s="1"/>
  <c r="AD25" i="1"/>
  <c r="R25" i="1"/>
  <c r="P5" i="1"/>
  <c r="O98" i="1"/>
  <c r="AQ98" i="1" s="1"/>
  <c r="AW98" i="1" s="1"/>
  <c r="O87" i="1"/>
  <c r="P94" i="1"/>
  <c r="P45" i="1"/>
  <c r="P91" i="1" l="1"/>
  <c r="P70" i="1"/>
  <c r="AV69" i="1"/>
  <c r="AV5" i="1"/>
  <c r="P52" i="1"/>
  <c r="P69" i="1"/>
  <c r="AU65" i="1"/>
  <c r="AV91" i="1"/>
  <c r="P46" i="1"/>
  <c r="P56" i="1"/>
  <c r="AV83" i="1"/>
  <c r="P65" i="1"/>
  <c r="AE103" i="1"/>
  <c r="AK103" i="1" s="1"/>
  <c r="AL103" i="1" s="1"/>
  <c r="AQ103" i="1"/>
  <c r="AW103" i="1" s="1"/>
  <c r="AX98" i="1"/>
  <c r="AY98" i="1"/>
  <c r="AX25" i="1"/>
  <c r="AY25" i="1"/>
  <c r="AX65" i="1"/>
  <c r="AY65" i="1"/>
  <c r="AY56" i="1"/>
  <c r="AX56" i="1"/>
  <c r="AV94" i="1"/>
  <c r="AU5" i="1"/>
  <c r="AV65" i="1"/>
  <c r="P98" i="1"/>
  <c r="AV55" i="1"/>
  <c r="AU83" i="1"/>
  <c r="AU98" i="1"/>
  <c r="AX55" i="1"/>
  <c r="AY55" i="1"/>
  <c r="AX20" i="1"/>
  <c r="AY20" i="1"/>
  <c r="AX46" i="1"/>
  <c r="AY46" i="1"/>
  <c r="AX91" i="1"/>
  <c r="AY91" i="1"/>
  <c r="AX94" i="1"/>
  <c r="AY94" i="1"/>
  <c r="AU55" i="1"/>
  <c r="AU56" i="1"/>
  <c r="AV20" i="1"/>
  <c r="AV70" i="1"/>
  <c r="AX42" i="1"/>
  <c r="AY42" i="1"/>
  <c r="P55" i="1"/>
  <c r="AX83" i="1"/>
  <c r="AY83" i="1"/>
  <c r="P25" i="1"/>
  <c r="AV52" i="1"/>
  <c r="AV56" i="1"/>
  <c r="AU20" i="1"/>
  <c r="AU70" i="1"/>
  <c r="AX52" i="1"/>
  <c r="AY52" i="1"/>
  <c r="AX5" i="1"/>
  <c r="AY5" i="1"/>
  <c r="AX70" i="1"/>
  <c r="AY70" i="1"/>
  <c r="AX69" i="1"/>
  <c r="AY69" i="1"/>
  <c r="AV25" i="1"/>
  <c r="AV46" i="1"/>
  <c r="AU69" i="1"/>
  <c r="AU42" i="1"/>
  <c r="AU91" i="1"/>
  <c r="AU52" i="1"/>
  <c r="AV42" i="1"/>
  <c r="P87" i="1"/>
  <c r="AQ87" i="1"/>
  <c r="P81" i="1"/>
  <c r="AQ81" i="1"/>
  <c r="AU25" i="1"/>
  <c r="AU46" i="1"/>
  <c r="AU94" i="1"/>
  <c r="AV98" i="1"/>
  <c r="P103" i="1"/>
  <c r="S103" i="1"/>
  <c r="S20" i="1"/>
  <c r="Y20" i="1" s="1"/>
  <c r="AE20" i="1"/>
  <c r="AK20" i="1" s="1"/>
  <c r="P20" i="1"/>
  <c r="AE5" i="1"/>
  <c r="AK5" i="1" s="1"/>
  <c r="S5" i="1"/>
  <c r="Y5" i="1" s="1"/>
  <c r="AE70" i="1"/>
  <c r="AK70" i="1" s="1"/>
  <c r="S70" i="1"/>
  <c r="AE69" i="1"/>
  <c r="AK69" i="1" s="1"/>
  <c r="S69" i="1"/>
  <c r="Y69" i="1" s="1"/>
  <c r="AE98" i="1"/>
  <c r="AK98" i="1" s="1"/>
  <c r="S98" i="1"/>
  <c r="Y98" i="1" s="1"/>
  <c r="AE25" i="1"/>
  <c r="AK25" i="1" s="1"/>
  <c r="S25" i="1"/>
  <c r="Y25" i="1" s="1"/>
  <c r="AE46" i="1"/>
  <c r="AK46" i="1" s="1"/>
  <c r="S46" i="1"/>
  <c r="X46" i="1" s="1"/>
  <c r="AE83" i="1"/>
  <c r="AK83" i="1" s="1"/>
  <c r="S83" i="1"/>
  <c r="Y83" i="1" s="1"/>
  <c r="P83" i="1"/>
  <c r="AE91" i="1"/>
  <c r="AK91" i="1" s="1"/>
  <c r="S91" i="1"/>
  <c r="Y91" i="1" s="1"/>
  <c r="AE94" i="1"/>
  <c r="AK94" i="1" s="1"/>
  <c r="S94" i="1"/>
  <c r="S87" i="1"/>
  <c r="Y87" i="1" s="1"/>
  <c r="AE87" i="1"/>
  <c r="AK87" i="1" s="1"/>
  <c r="AE42" i="1"/>
  <c r="AK42" i="1" s="1"/>
  <c r="S42" i="1"/>
  <c r="W42" i="1" s="1"/>
  <c r="P42" i="1"/>
  <c r="AE65" i="1"/>
  <c r="AK65" i="1" s="1"/>
  <c r="S65" i="1"/>
  <c r="Y65" i="1" s="1"/>
  <c r="X5" i="1"/>
  <c r="W5" i="1"/>
  <c r="X94" i="1"/>
  <c r="S56" i="1"/>
  <c r="Y56" i="1" s="1"/>
  <c r="AE56" i="1"/>
  <c r="AK56" i="1" s="1"/>
  <c r="AE81" i="1"/>
  <c r="AK81" i="1" s="1"/>
  <c r="S81" i="1"/>
  <c r="Y81" i="1" s="1"/>
  <c r="S52" i="1"/>
  <c r="AE52" i="1"/>
  <c r="AK52" i="1" s="1"/>
  <c r="X70" i="1"/>
  <c r="W70" i="1"/>
  <c r="S55" i="1"/>
  <c r="Y55" i="1" s="1"/>
  <c r="AE55" i="1"/>
  <c r="AK55" i="1" s="1"/>
  <c r="V91" i="1"/>
  <c r="AI69" i="1"/>
  <c r="AH69" i="1"/>
  <c r="W94" i="1"/>
  <c r="X20" i="1" l="1"/>
  <c r="AJ69" i="1"/>
  <c r="AI103" i="1"/>
  <c r="AI20" i="1"/>
  <c r="AU103" i="1"/>
  <c r="X55" i="1"/>
  <c r="AZ65" i="1"/>
  <c r="AI70" i="1"/>
  <c r="V83" i="1"/>
  <c r="W25" i="1"/>
  <c r="AJ70" i="1"/>
  <c r="AJ52" i="1"/>
  <c r="W69" i="1"/>
  <c r="AJ91" i="1"/>
  <c r="AV103" i="1"/>
  <c r="AI52" i="1"/>
  <c r="X83" i="1"/>
  <c r="AH98" i="1"/>
  <c r="AI5" i="1"/>
  <c r="V69" i="1"/>
  <c r="V5" i="1"/>
  <c r="AI65" i="1"/>
  <c r="AJ103" i="1"/>
  <c r="AZ20" i="1"/>
  <c r="AH81" i="1"/>
  <c r="AH87" i="1"/>
  <c r="AZ70" i="1"/>
  <c r="W103" i="1"/>
  <c r="X103" i="1"/>
  <c r="Y103" i="1"/>
  <c r="AI98" i="1"/>
  <c r="AW87" i="1"/>
  <c r="AV87" i="1"/>
  <c r="AU87" i="1"/>
  <c r="W83" i="1"/>
  <c r="AH20" i="1"/>
  <c r="AZ42" i="1"/>
  <c r="AZ83" i="1"/>
  <c r="AI94" i="1"/>
  <c r="AZ46" i="1"/>
  <c r="W46" i="1"/>
  <c r="AJ94" i="1"/>
  <c r="AZ52" i="1"/>
  <c r="AJ5" i="1"/>
  <c r="V25" i="1"/>
  <c r="V20" i="1"/>
  <c r="AZ91" i="1"/>
  <c r="AJ98" i="1"/>
  <c r="X25" i="1"/>
  <c r="AH70" i="1"/>
  <c r="W20" i="1"/>
  <c r="AJ56" i="1"/>
  <c r="W81" i="1"/>
  <c r="AZ25" i="1"/>
  <c r="AZ56" i="1"/>
  <c r="V81" i="1"/>
  <c r="AW81" i="1"/>
  <c r="AU81" i="1"/>
  <c r="AV81" i="1"/>
  <c r="AZ69" i="1"/>
  <c r="AZ55" i="1"/>
  <c r="AZ94" i="1"/>
  <c r="AZ5" i="1"/>
  <c r="AZ98" i="1"/>
  <c r="AL55" i="1"/>
  <c r="AM55" i="1"/>
  <c r="AL46" i="1"/>
  <c r="AM46" i="1"/>
  <c r="AM25" i="1"/>
  <c r="AL25" i="1"/>
  <c r="W87" i="1"/>
  <c r="AI83" i="1"/>
  <c r="X65" i="1"/>
  <c r="AI25" i="1"/>
  <c r="AH55" i="1"/>
  <c r="W91" i="1"/>
  <c r="AA98" i="1"/>
  <c r="Z98" i="1"/>
  <c r="AJ25" i="1"/>
  <c r="W52" i="1"/>
  <c r="Y52" i="1"/>
  <c r="Z56" i="1"/>
  <c r="AA56" i="1"/>
  <c r="AL42" i="1"/>
  <c r="AM42" i="1"/>
  <c r="AA91" i="1"/>
  <c r="Z91" i="1"/>
  <c r="AI46" i="1"/>
  <c r="V94" i="1"/>
  <c r="Y94" i="1"/>
  <c r="AJ55" i="1"/>
  <c r="W98" i="1"/>
  <c r="X52" i="1"/>
  <c r="V56" i="1"/>
  <c r="AJ83" i="1"/>
  <c r="AL20" i="1"/>
  <c r="AM20" i="1"/>
  <c r="X91" i="1"/>
  <c r="AJ46" i="1"/>
  <c r="Z81" i="1"/>
  <c r="AA81" i="1"/>
  <c r="AJ20" i="1"/>
  <c r="X98" i="1"/>
  <c r="X69" i="1"/>
  <c r="W55" i="1"/>
  <c r="AL65" i="1"/>
  <c r="AM65" i="1"/>
  <c r="AI81" i="1"/>
  <c r="AL94" i="1"/>
  <c r="AM94" i="1"/>
  <c r="AI56" i="1"/>
  <c r="AI87" i="1"/>
  <c r="V98" i="1"/>
  <c r="AH65" i="1"/>
  <c r="X81" i="1"/>
  <c r="AM98" i="1"/>
  <c r="AL98" i="1"/>
  <c r="AL69" i="1"/>
  <c r="AM69" i="1"/>
  <c r="W56" i="1"/>
  <c r="V70" i="1"/>
  <c r="Y70" i="1"/>
  <c r="AA5" i="1"/>
  <c r="Z5" i="1"/>
  <c r="V65" i="1"/>
  <c r="AH42" i="1"/>
  <c r="Z20" i="1"/>
  <c r="AA20" i="1"/>
  <c r="V103" i="1"/>
  <c r="Z87" i="1"/>
  <c r="AA87" i="1"/>
  <c r="AL83" i="1"/>
  <c r="AM83" i="1"/>
  <c r="V52" i="1"/>
  <c r="AA55" i="1"/>
  <c r="Z55" i="1"/>
  <c r="Z65" i="1"/>
  <c r="AA65" i="1"/>
  <c r="AL91" i="1"/>
  <c r="AM91" i="1"/>
  <c r="AA69" i="1"/>
  <c r="Z69" i="1"/>
  <c r="V87" i="1"/>
  <c r="AI42" i="1"/>
  <c r="AL52" i="1"/>
  <c r="AM52" i="1"/>
  <c r="AL81" i="1"/>
  <c r="AM81" i="1"/>
  <c r="X87" i="1"/>
  <c r="AL56" i="1"/>
  <c r="AM56" i="1"/>
  <c r="V55" i="1"/>
  <c r="AH52" i="1"/>
  <c r="V42" i="1"/>
  <c r="Y42" i="1"/>
  <c r="AJ81" i="1"/>
  <c r="AL87" i="1"/>
  <c r="AM87" i="1"/>
  <c r="AJ87" i="1"/>
  <c r="AH56" i="1"/>
  <c r="AI55" i="1"/>
  <c r="Z83" i="1"/>
  <c r="AA83" i="1"/>
  <c r="V46" i="1"/>
  <c r="Y46" i="1"/>
  <c r="AJ65" i="1"/>
  <c r="X42" i="1"/>
  <c r="Z25" i="1"/>
  <c r="AA25" i="1"/>
  <c r="AH94" i="1"/>
  <c r="AI91" i="1"/>
  <c r="X56" i="1"/>
  <c r="AL70" i="1"/>
  <c r="AM70" i="1"/>
  <c r="AL5" i="1"/>
  <c r="AM5" i="1"/>
  <c r="W65" i="1"/>
  <c r="AJ42" i="1"/>
  <c r="AH25" i="1"/>
  <c r="AN56" i="1" l="1"/>
  <c r="AN98" i="1"/>
  <c r="AN94" i="1"/>
  <c r="AB98" i="1"/>
  <c r="AB91" i="1"/>
  <c r="AB69" i="1"/>
  <c r="AN65" i="1"/>
  <c r="AA103" i="1"/>
  <c r="Z103" i="1"/>
  <c r="AN69" i="1"/>
  <c r="AB65" i="1"/>
  <c r="AN55" i="1"/>
  <c r="AX81" i="1"/>
  <c r="AY81" i="1"/>
  <c r="AX87" i="1"/>
  <c r="AY87" i="1"/>
  <c r="AT87" i="1"/>
  <c r="AT56" i="1"/>
  <c r="AA46" i="1"/>
  <c r="Z46" i="1"/>
  <c r="AN70" i="1"/>
  <c r="AH83" i="1"/>
  <c r="AT83" i="1"/>
  <c r="AB5" i="1"/>
  <c r="AN52" i="1"/>
  <c r="AT65" i="1"/>
  <c r="AB103" i="1"/>
  <c r="AT81" i="1"/>
  <c r="Z94" i="1"/>
  <c r="AA94" i="1"/>
  <c r="AH91" i="1"/>
  <c r="AT91" i="1"/>
  <c r="AT98" i="1"/>
  <c r="AN25" i="1"/>
  <c r="Z42" i="1"/>
  <c r="AA42" i="1"/>
  <c r="Z70" i="1"/>
  <c r="AA70" i="1"/>
  <c r="AN20" i="1"/>
  <c r="AB83" i="1"/>
  <c r="AB55" i="1"/>
  <c r="AB20" i="1"/>
  <c r="AB81" i="1"/>
  <c r="AN42" i="1"/>
  <c r="AN83" i="1"/>
  <c r="AN46" i="1"/>
  <c r="AB25" i="1"/>
  <c r="AT69" i="1"/>
  <c r="AN5" i="1"/>
  <c r="AN91" i="1"/>
  <c r="AT25" i="1"/>
  <c r="AT55" i="1"/>
  <c r="AT20" i="1"/>
  <c r="AH5" i="1"/>
  <c r="AT5" i="1"/>
  <c r="AB56" i="1"/>
  <c r="AN87" i="1"/>
  <c r="AN81" i="1"/>
  <c r="Z52" i="1"/>
  <c r="AA52" i="1"/>
  <c r="AB87" i="1"/>
  <c r="AZ87" i="1" l="1"/>
  <c r="AZ81" i="1"/>
  <c r="AB52" i="1"/>
  <c r="AT94" i="1"/>
  <c r="AB94" i="1"/>
  <c r="AT52" i="1"/>
  <c r="AT70" i="1"/>
  <c r="AB70" i="1"/>
  <c r="AT42" i="1"/>
  <c r="AB46" i="1"/>
  <c r="AH46" i="1"/>
  <c r="AT46" i="1"/>
  <c r="AB42" i="1"/>
  <c r="AM103" i="1" l="1"/>
  <c r="AH103" i="1"/>
  <c r="AN103" i="1" l="1"/>
  <c r="AX103" i="1" l="1"/>
  <c r="AT103" i="1"/>
  <c r="G41" i="7"/>
  <c r="G42" i="7"/>
  <c r="G30" i="7"/>
  <c r="G54" i="7"/>
  <c r="G61" i="7"/>
  <c r="G98" i="7"/>
  <c r="G82" i="7"/>
  <c r="G60" i="7"/>
  <c r="G53" i="7"/>
  <c r="G48" i="7"/>
  <c r="G22" i="7"/>
  <c r="G64" i="7"/>
  <c r="G81" i="7"/>
  <c r="G36" i="7"/>
  <c r="G50" i="7"/>
  <c r="G58" i="7"/>
  <c r="G52" i="7"/>
  <c r="G75" i="7"/>
  <c r="G68" i="7"/>
  <c r="G69" i="7"/>
  <c r="G55" i="7"/>
  <c r="G70" i="7"/>
  <c r="G43" i="7"/>
  <c r="G71" i="7"/>
  <c r="G100" i="7"/>
  <c r="G95" i="7"/>
  <c r="G67" i="7"/>
  <c r="G34" i="7"/>
  <c r="G80" i="7"/>
  <c r="G73" i="7"/>
  <c r="G83" i="7"/>
  <c r="G63" i="7"/>
  <c r="G74" i="7"/>
  <c r="G26" i="7"/>
  <c r="G27" i="7"/>
  <c r="G66" i="7"/>
  <c r="G40" i="7"/>
  <c r="G23" i="7"/>
  <c r="G94" i="7"/>
  <c r="G86" i="7"/>
  <c r="G44" i="7"/>
  <c r="G31" i="7"/>
  <c r="G78" i="7"/>
  <c r="G97" i="7"/>
  <c r="G56" i="7"/>
  <c r="G76" i="7"/>
  <c r="G96" i="7"/>
  <c r="G89" i="7"/>
  <c r="G35" i="7"/>
  <c r="G38" i="7"/>
  <c r="G59" i="7"/>
  <c r="G87" i="7"/>
  <c r="G88" i="7"/>
  <c r="G33" i="7"/>
  <c r="G79" i="7"/>
  <c r="G72" i="7"/>
  <c r="G37" i="7"/>
  <c r="G24" i="7"/>
  <c r="G45" i="7"/>
  <c r="G90" i="7"/>
  <c r="G101" i="7"/>
  <c r="G91" i="7"/>
  <c r="G25" i="7"/>
  <c r="G85" i="7"/>
  <c r="G51" i="7"/>
  <c r="G92" i="7"/>
  <c r="G77" i="7"/>
  <c r="G84" i="7"/>
  <c r="G32" i="7"/>
  <c r="G29" i="7"/>
  <c r="G47" i="7"/>
  <c r="G39" i="7"/>
  <c r="G46" i="7"/>
  <c r="G99" i="7"/>
  <c r="G65" i="7"/>
  <c r="G49" i="7"/>
  <c r="G93" i="7"/>
  <c r="G28" i="7"/>
  <c r="G62" i="7"/>
  <c r="G57" i="7"/>
  <c r="G6" i="7"/>
  <c r="G9" i="7"/>
  <c r="G19" i="7"/>
  <c r="G4" i="7"/>
  <c r="G3" i="7"/>
  <c r="G12" i="7"/>
  <c r="G20" i="7"/>
  <c r="G21" i="7"/>
  <c r="G2" i="7"/>
  <c r="G14" i="7"/>
  <c r="G13" i="7"/>
  <c r="G15" i="7"/>
  <c r="G7" i="7"/>
  <c r="G17" i="7"/>
  <c r="G18" i="7"/>
  <c r="G16" i="7"/>
  <c r="G11" i="7"/>
  <c r="G8" i="7"/>
  <c r="G5" i="7"/>
  <c r="G10" i="7"/>
  <c r="AY103" i="1" l="1"/>
  <c r="AZ103" i="1" s="1"/>
</calcChain>
</file>

<file path=xl/sharedStrings.xml><?xml version="1.0" encoding="utf-8"?>
<sst xmlns="http://schemas.openxmlformats.org/spreadsheetml/2006/main" count="1683" uniqueCount="248">
  <si>
    <t>Data copied from AHEAD and CDC ATLAS</t>
  </si>
  <si>
    <t>Data calculated</t>
  </si>
  <si>
    <t>Location_name</t>
  </si>
  <si>
    <t>FIPS</t>
  </si>
  <si>
    <t>Aware</t>
  </si>
  <si>
    <t>LTC</t>
  </si>
  <si>
    <t>Care</t>
  </si>
  <si>
    <t>VLS</t>
  </si>
  <si>
    <t>Prep</t>
  </si>
  <si>
    <t>Unaware</t>
  </si>
  <si>
    <t>Aware no ART</t>
  </si>
  <si>
    <t>ART no VLS</t>
  </si>
  <si>
    <t>Total</t>
  </si>
  <si>
    <t>Maricopa County</t>
  </si>
  <si>
    <t>Alameda County</t>
  </si>
  <si>
    <t>Los Angeles County</t>
  </si>
  <si>
    <t>Orange County (CA)</t>
  </si>
  <si>
    <t>Riverside County</t>
  </si>
  <si>
    <t>Sacramento County</t>
  </si>
  <si>
    <t>San Bernardino County</t>
  </si>
  <si>
    <t>San Diego County</t>
  </si>
  <si>
    <t>San Francisco County</t>
  </si>
  <si>
    <t>Broward County</t>
  </si>
  <si>
    <t>Duval County</t>
  </si>
  <si>
    <t>Hillsborough County</t>
  </si>
  <si>
    <t>Miami-Dade County</t>
  </si>
  <si>
    <t>Orange County (FL)</t>
  </si>
  <si>
    <t>Palm Beach County</t>
  </si>
  <si>
    <t>Pinellas County</t>
  </si>
  <si>
    <t>Cobb County</t>
  </si>
  <si>
    <t>DeKalb County</t>
  </si>
  <si>
    <t>Fulton County</t>
  </si>
  <si>
    <t>Gwinnett County</t>
  </si>
  <si>
    <t>Cook County</t>
  </si>
  <si>
    <t>Marion County</t>
  </si>
  <si>
    <t>East Baton Rouge Parish</t>
  </si>
  <si>
    <t>Orleans Parish</t>
  </si>
  <si>
    <t>Baltimore City</t>
  </si>
  <si>
    <t>Montgomery County</t>
  </si>
  <si>
    <t>Prince George's County</t>
  </si>
  <si>
    <t>Suffolk County</t>
  </si>
  <si>
    <t>Wayne County</t>
  </si>
  <si>
    <t>Clark County</t>
  </si>
  <si>
    <t>Essex County</t>
  </si>
  <si>
    <t>Hudson County</t>
  </si>
  <si>
    <t>Bronx County</t>
  </si>
  <si>
    <t>Kings County</t>
  </si>
  <si>
    <t>New York County</t>
  </si>
  <si>
    <t>Queens County</t>
  </si>
  <si>
    <t>Mecklenburg County</t>
  </si>
  <si>
    <t>Cuyahoga County</t>
  </si>
  <si>
    <t>Franklin County</t>
  </si>
  <si>
    <t>Hamilton County</t>
  </si>
  <si>
    <t>Philadelphia County</t>
  </si>
  <si>
    <t>San Juan Municipio</t>
  </si>
  <si>
    <t>Shelby County</t>
  </si>
  <si>
    <t>Bexar County</t>
  </si>
  <si>
    <t>Dallas County</t>
  </si>
  <si>
    <t>Harris County</t>
  </si>
  <si>
    <t>Tarrant County</t>
  </si>
  <si>
    <t>Travis County</t>
  </si>
  <si>
    <t>King County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</si>
  <si>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</si>
  <si>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</si>
  <si>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</si>
  <si>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</si>
  <si>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</si>
  <si>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</si>
  <si>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</si>
  <si>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</si>
  <si>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</si>
  <si>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</si>
  <si>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</si>
  <si>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</si>
  <si>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</si>
  <si>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</si>
  <si>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</si>
  <si>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</si>
  <si>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</si>
  <si>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</si>
  <si>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</si>
  <si>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</si>
  <si>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</si>
  <si>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</si>
  <si>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</si>
  <si>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</si>
  <si>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</si>
  <si>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</si>
  <si>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</si>
  <si>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</si>
  <si>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</si>
  <si>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</si>
  <si>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</si>
  <si>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</si>
  <si>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</si>
  <si>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</si>
  <si>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</si>
  <si>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</si>
  <si>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</si>
  <si>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</si>
  <si>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</si>
  <si>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</si>
  <si>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</si>
  <si>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</si>
  <si>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</si>
  <si>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</si>
  <si>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</si>
  <si>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</si>
  <si>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</si>
  <si>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</si>
  <si>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</si>
  <si>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</si>
  <si>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</si>
  <si>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American Samoa</t>
  </si>
  <si>
    <t>Guam</t>
  </si>
  <si>
    <t>Northern Mariana Islands</t>
  </si>
  <si>
    <t>Puerto Rico</t>
  </si>
  <si>
    <t>U.S. Virgin Islands</t>
  </si>
  <si>
    <t>National</t>
  </si>
  <si>
    <t>-</t>
  </si>
  <si>
    <t>Data for the year 2020 are preliminary. Due to the impact of the COVID-19 pandemic, interpret with caution.</t>
  </si>
  <si>
    <t>year</t>
  </si>
  <si>
    <t>indicator</t>
  </si>
  <si>
    <t>Incidence</t>
  </si>
  <si>
    <t>Knowledge of status</t>
  </si>
  <si>
    <t>Diagnoses</t>
  </si>
  <si>
    <t>Linkage to care</t>
  </si>
  <si>
    <t>Viral suppression</t>
  </si>
  <si>
    <t>PrEP coverage</t>
  </si>
  <si>
    <t>metric</t>
  </si>
  <si>
    <t>Estimated incidence</t>
  </si>
  <si>
    <t>Living diagnosed or undiagnosed</t>
  </si>
  <si>
    <t>Living diagnosed</t>
  </si>
  <si>
    <t>New diagnoses</t>
  </si>
  <si>
    <t>Total diagnoses</t>
  </si>
  <si>
    <t>At least one CD4 or VL test</t>
  </si>
  <si>
    <t>No CD4 or VL test</t>
  </si>
  <si>
    <t>Total persons alive</t>
  </si>
  <si>
    <t>VL below 200 copies per milliliter</t>
  </si>
  <si>
    <t>Number prescribed PrEP</t>
  </si>
  <si>
    <t>Number with PrEP indications</t>
  </si>
  <si>
    <t>statistic</t>
  </si>
  <si>
    <t>count</t>
  </si>
  <si>
    <t>relative_standard_error</t>
  </si>
  <si>
    <t>count_lower_confidence_bound</t>
  </si>
  <si>
    <t>count_upper_confidence_bound</t>
  </si>
  <si>
    <t>percentage</t>
  </si>
  <si>
    <t>percentage_lower_confidence_bound</t>
  </si>
  <si>
    <t>percentage_upper_confidence_bound</t>
  </si>
  <si>
    <t>state</t>
  </si>
  <si>
    <t>county</t>
  </si>
  <si>
    <t>State</t>
  </si>
  <si>
    <t>Indicator</t>
  </si>
  <si>
    <t>Year</t>
  </si>
  <si>
    <t>Geography</t>
  </si>
  <si>
    <t>Age Group</t>
  </si>
  <si>
    <t>Race/Ethnicity</t>
  </si>
  <si>
    <t>Sex</t>
  </si>
  <si>
    <t>Transmission Category</t>
  </si>
  <si>
    <t>Cases</t>
  </si>
  <si>
    <t>Percent</t>
  </si>
  <si>
    <t>Population</t>
  </si>
  <si>
    <t>Receipt of HIV medical care</t>
  </si>
  <si>
    <t>Ages 13 years and older</t>
  </si>
  <si>
    <t>All races/ethnicities</t>
  </si>
  <si>
    <t>Both sexes</t>
  </si>
  <si>
    <t>All transmission categories</t>
  </si>
  <si>
    <t>Data not available</t>
  </si>
  <si>
    <t>NA</t>
  </si>
  <si>
    <t>Alameda County, CA</t>
  </si>
  <si>
    <t>Baltimore City, MD</t>
  </si>
  <si>
    <t>Bexar County, TX</t>
  </si>
  <si>
    <t>Bronx County, NY</t>
  </si>
  <si>
    <t>Broward County, FL</t>
  </si>
  <si>
    <t>Clark County, NV</t>
  </si>
  <si>
    <t>Cobb County, GA</t>
  </si>
  <si>
    <t>Cook County, IL</t>
  </si>
  <si>
    <t>Cuyahoga County, OH</t>
  </si>
  <si>
    <t>Dallas County, TX</t>
  </si>
  <si>
    <t>Dekalb County, GA</t>
  </si>
  <si>
    <t>District of Columbia, DC</t>
  </si>
  <si>
    <t>Duval County, FL</t>
  </si>
  <si>
    <t>East Baton Rouge Parish, LA</t>
  </si>
  <si>
    <t>Essex County, NJ</t>
  </si>
  <si>
    <t>Franklin County, OH</t>
  </si>
  <si>
    <t>Fulton County, GA</t>
  </si>
  <si>
    <t>Gwinnett County, GA</t>
  </si>
  <si>
    <t>Hamilton County, OH</t>
  </si>
  <si>
    <t>Harris County, TX</t>
  </si>
  <si>
    <t>Hillsborough County, FL</t>
  </si>
  <si>
    <t>Hudson County, NJ</t>
  </si>
  <si>
    <t>King County, WA</t>
  </si>
  <si>
    <t>Kings County, NY</t>
  </si>
  <si>
    <t>Los Angeles County, CA</t>
  </si>
  <si>
    <t>Maricopa County, AZ</t>
  </si>
  <si>
    <t>Marion County, IN</t>
  </si>
  <si>
    <t>Mecklenburg County, NC</t>
  </si>
  <si>
    <t>Miami-Dade County, FL</t>
  </si>
  <si>
    <t>Montgomery County, MD</t>
  </si>
  <si>
    <t>New York County, NY</t>
  </si>
  <si>
    <t>Orange County, FL</t>
  </si>
  <si>
    <t>Orange County, CA</t>
  </si>
  <si>
    <t>Orleans Parish, LA</t>
  </si>
  <si>
    <t>Palm Beach County, FL</t>
  </si>
  <si>
    <t>Philadelphia County, PA</t>
  </si>
  <si>
    <t>Pinellas County, FL</t>
  </si>
  <si>
    <t>Prince George's County, MD</t>
  </si>
  <si>
    <t>Queens County, NY</t>
  </si>
  <si>
    <t>Riverside County, CA</t>
  </si>
  <si>
    <t>Sacramento County, CA</t>
  </si>
  <si>
    <t>San Bernardino County, CA</t>
  </si>
  <si>
    <t>San Diego County, CA</t>
  </si>
  <si>
    <t>San Francisco County, CA</t>
  </si>
  <si>
    <t>San Juan Municipio, PR</t>
  </si>
  <si>
    <t>Shelby County, TN</t>
  </si>
  <si>
    <t>Suffolk County, MA</t>
  </si>
  <si>
    <t>Tarrant County, TX</t>
  </si>
  <si>
    <t>Travis County, TX</t>
  </si>
  <si>
    <t>Wayne County, MI</t>
  </si>
  <si>
    <t>Data copied from AHEAD and CDC ATLAS - missing values filled</t>
  </si>
  <si>
    <t>ART</t>
  </si>
  <si>
    <t>Data calculated - HM</t>
  </si>
  <si>
    <t>unaware</t>
  </si>
  <si>
    <t>aware no care</t>
  </si>
  <si>
    <t xml:space="preserve">ART no VLS </t>
  </si>
  <si>
    <t>ART VLS</t>
  </si>
  <si>
    <t>prop ART no VLS Among ART</t>
  </si>
  <si>
    <t>HM</t>
  </si>
  <si>
    <t>HF</t>
  </si>
  <si>
    <t>MSM</t>
  </si>
  <si>
    <t>prop ART VLS Among ART</t>
  </si>
  <si>
    <t>Data calculated - HM normalized and ART no VLS and ART VLS proportions adjusted</t>
  </si>
  <si>
    <t>Data calculated - HF</t>
  </si>
  <si>
    <t>Data calculated - HF normalized and ART no VLS and ART VLS proportions adjusted</t>
  </si>
  <si>
    <t>Data calculated - MSM</t>
  </si>
  <si>
    <t>Data calculated - MSM normalized and ART no VLS and ART VLS proportions adjusted</t>
  </si>
  <si>
    <t>Location</t>
  </si>
  <si>
    <t>Aware_no_ART</t>
  </si>
  <si>
    <t>ART_no_VLS</t>
  </si>
  <si>
    <t>Num_people_prep</t>
  </si>
  <si>
    <t>HIV Prevalence</t>
  </si>
  <si>
    <t>Diagnosed or undiagnosed</t>
  </si>
  <si>
    <t>Total Population</t>
  </si>
  <si>
    <t>p_hm</t>
  </si>
  <si>
    <t>HIV Prevalnce</t>
  </si>
  <si>
    <t>p_hf</t>
  </si>
  <si>
    <t>p_msm</t>
  </si>
  <si>
    <t>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</si>
</sst>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2" tint="-0.749992370372631"/>
      <name val="Arial"/>
      <family val="2"/>
    </font>
    <font>
      <b/>
      <i/>
      <sz val="14"/>
      <color theme="2" tint="-0.749992370372631"/>
      <name val="Arial"/>
      <family val="2"/>
    </font>
    <font>
      <sz val="14"/>
      <color rgb="FF595959"/>
      <name val="Arial"/>
      <family val="2"/>
    </font>
    <font>
      <b/>
      <sz val="11"/>
      <name val="Calibri"/>
    </font>
    <font>
      <sz val="14"/>
      <color theme="1" tint="0.249977111117893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0" xfId="0" applyFont="1" applyFill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4" fillId="0" borderId="6" xfId="0" applyFont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4" fillId="0" borderId="7" xfId="0" applyFont="1" applyFill="1" applyBorder="1" applyAlignment="1">
      <alignment horizontal="center" vertical="top"/>
    </xf>
    <xf numFmtId="0" fontId="0" fillId="3" borderId="0" xfId="0" applyFill="1"/>
    <xf numFmtId="3" fontId="0" fillId="0" borderId="0" xfId="0" applyNumberFormat="1"/>
    <xf numFmtId="0" fontId="1" fillId="4" borderId="0" xfId="0" applyFont="1" applyFill="1" applyAlignment="1">
      <alignment horizontal="left"/>
    </xf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0" xfId="0" applyFill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/>
    <xf numFmtId="0" fontId="1" fillId="5" borderId="0" xfId="0" applyFont="1" applyFill="1" applyBorder="1"/>
    <xf numFmtId="0" fontId="0" fillId="5" borderId="0" xfId="0" applyFill="1" applyBorder="1"/>
    <xf numFmtId="0" fontId="0" fillId="0" borderId="5" xfId="0" applyFill="1" applyBorder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64" fontId="0" fillId="6" borderId="0" xfId="0" applyNumberFormat="1" applyFill="1"/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apudi/Desktop/Generic%20simulation%20model%20numpy/Removed%20locations%20jur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H14" t="str">
            <v>Alabama^</v>
          </cell>
          <cell r="I14">
            <v>1</v>
          </cell>
        </row>
        <row r="15">
          <cell r="H15" t="str">
            <v>Alaska</v>
          </cell>
          <cell r="I15">
            <v>2</v>
          </cell>
        </row>
        <row r="16">
          <cell r="H16" t="str">
            <v>Arizona</v>
          </cell>
          <cell r="I16">
            <v>4</v>
          </cell>
        </row>
        <row r="17">
          <cell r="H17" t="str">
            <v>Arkansas</v>
          </cell>
          <cell r="I17">
            <v>5</v>
          </cell>
        </row>
        <row r="18">
          <cell r="H18" t="str">
            <v>California</v>
          </cell>
          <cell r="I18">
            <v>6</v>
          </cell>
        </row>
        <row r="19">
          <cell r="H19" t="str">
            <v>Colorado</v>
          </cell>
          <cell r="I19">
            <v>8</v>
          </cell>
        </row>
        <row r="20">
          <cell r="H20" t="str">
            <v>Connecticut</v>
          </cell>
          <cell r="I20">
            <v>9</v>
          </cell>
        </row>
        <row r="21">
          <cell r="H21" t="str">
            <v>Delaware</v>
          </cell>
          <cell r="I21">
            <v>10</v>
          </cell>
        </row>
        <row r="22">
          <cell r="H22" t="str">
            <v>District of Columbia</v>
          </cell>
          <cell r="I22">
            <v>11</v>
          </cell>
        </row>
        <row r="23">
          <cell r="H23" t="str">
            <v>Florida</v>
          </cell>
          <cell r="I23">
            <v>12</v>
          </cell>
        </row>
        <row r="24">
          <cell r="H24" t="str">
            <v>Georgia</v>
          </cell>
          <cell r="I24">
            <v>13</v>
          </cell>
        </row>
        <row r="25">
          <cell r="H25" t="str">
            <v>Hawaii</v>
          </cell>
          <cell r="I25">
            <v>15</v>
          </cell>
        </row>
        <row r="26">
          <cell r="H26" t="str">
            <v>Idaho</v>
          </cell>
          <cell r="I26">
            <v>16</v>
          </cell>
        </row>
        <row r="27">
          <cell r="H27" t="str">
            <v>Illinois</v>
          </cell>
          <cell r="I27">
            <v>17</v>
          </cell>
        </row>
        <row r="28">
          <cell r="H28" t="str">
            <v>Indiana</v>
          </cell>
          <cell r="I28">
            <v>18</v>
          </cell>
        </row>
        <row r="29">
          <cell r="H29" t="str">
            <v>Iowa</v>
          </cell>
          <cell r="I29">
            <v>19</v>
          </cell>
        </row>
        <row r="30">
          <cell r="H30" t="str">
            <v>Kansas</v>
          </cell>
          <cell r="I30">
            <v>20</v>
          </cell>
        </row>
        <row r="31">
          <cell r="H31" t="str">
            <v>Kentucky</v>
          </cell>
          <cell r="I31">
            <v>21</v>
          </cell>
        </row>
        <row r="32">
          <cell r="H32" t="str">
            <v>Louisiana</v>
          </cell>
          <cell r="I32">
            <v>22</v>
          </cell>
        </row>
        <row r="33">
          <cell r="H33" t="str">
            <v>Maine</v>
          </cell>
          <cell r="I33">
            <v>23</v>
          </cell>
        </row>
        <row r="34">
          <cell r="H34" t="str">
            <v>Maryland</v>
          </cell>
          <cell r="I34">
            <v>24</v>
          </cell>
        </row>
        <row r="35">
          <cell r="H35" t="str">
            <v>Massachusetts</v>
          </cell>
          <cell r="I35">
            <v>25</v>
          </cell>
        </row>
        <row r="36">
          <cell r="H36" t="str">
            <v>Michigan</v>
          </cell>
          <cell r="I36">
            <v>26</v>
          </cell>
        </row>
        <row r="37">
          <cell r="H37" t="str">
            <v>Minnesota</v>
          </cell>
          <cell r="I37">
            <v>27</v>
          </cell>
        </row>
        <row r="38">
          <cell r="H38" t="str">
            <v>Mississippi</v>
          </cell>
          <cell r="I38">
            <v>28</v>
          </cell>
        </row>
        <row r="39">
          <cell r="H39" t="str">
            <v>Missouri</v>
          </cell>
          <cell r="I39">
            <v>29</v>
          </cell>
        </row>
        <row r="40">
          <cell r="H40" t="str">
            <v>Montana</v>
          </cell>
          <cell r="I40">
            <v>30</v>
          </cell>
        </row>
        <row r="41">
          <cell r="H41" t="str">
            <v>Nebraska</v>
          </cell>
          <cell r="I41">
            <v>31</v>
          </cell>
        </row>
        <row r="42">
          <cell r="H42" t="str">
            <v>Nevada</v>
          </cell>
          <cell r="I42">
            <v>32</v>
          </cell>
        </row>
        <row r="43">
          <cell r="H43" t="str">
            <v>New Hampshire</v>
          </cell>
          <cell r="I43">
            <v>33</v>
          </cell>
        </row>
        <row r="44">
          <cell r="H44" t="str">
            <v>New Jersey</v>
          </cell>
          <cell r="I44">
            <v>34</v>
          </cell>
        </row>
        <row r="45">
          <cell r="H45" t="str">
            <v>New Mexico</v>
          </cell>
          <cell r="I45">
            <v>35</v>
          </cell>
        </row>
        <row r="46">
          <cell r="H46" t="str">
            <v>New York</v>
          </cell>
          <cell r="I46">
            <v>36</v>
          </cell>
        </row>
        <row r="47">
          <cell r="H47" t="str">
            <v>North Carolina</v>
          </cell>
          <cell r="I47">
            <v>37</v>
          </cell>
        </row>
        <row r="48">
          <cell r="H48" t="str">
            <v>North Dakota</v>
          </cell>
          <cell r="I48">
            <v>38</v>
          </cell>
        </row>
        <row r="49">
          <cell r="H49" t="str">
            <v>Ohio</v>
          </cell>
          <cell r="I49">
            <v>39</v>
          </cell>
        </row>
        <row r="50">
          <cell r="H50" t="str">
            <v>Oklahoma^</v>
          </cell>
          <cell r="I50">
            <v>40</v>
          </cell>
        </row>
        <row r="51">
          <cell r="H51" t="str">
            <v>Oregon</v>
          </cell>
          <cell r="I51">
            <v>41</v>
          </cell>
        </row>
        <row r="52">
          <cell r="H52" t="str">
            <v>Pennsylvania</v>
          </cell>
          <cell r="I52">
            <v>42</v>
          </cell>
        </row>
        <row r="53">
          <cell r="H53" t="str">
            <v>Rhode Island</v>
          </cell>
          <cell r="I53">
            <v>44</v>
          </cell>
        </row>
        <row r="54">
          <cell r="H54" t="str">
            <v>South Carolina^</v>
          </cell>
          <cell r="I54">
            <v>45</v>
          </cell>
        </row>
        <row r="55">
          <cell r="H55" t="str">
            <v>South Dakota</v>
          </cell>
          <cell r="I55">
            <v>46</v>
          </cell>
        </row>
        <row r="56">
          <cell r="H56" t="str">
            <v>Tennessee</v>
          </cell>
          <cell r="I56">
            <v>47</v>
          </cell>
        </row>
        <row r="57">
          <cell r="H57" t="str">
            <v>Texas</v>
          </cell>
          <cell r="I57">
            <v>48</v>
          </cell>
        </row>
        <row r="58">
          <cell r="H58" t="str">
            <v>Utah</v>
          </cell>
          <cell r="I58">
            <v>49</v>
          </cell>
        </row>
        <row r="59">
          <cell r="H59" t="str">
            <v>Vermont</v>
          </cell>
          <cell r="I59">
            <v>50</v>
          </cell>
        </row>
        <row r="60">
          <cell r="H60" t="str">
            <v>Virginia</v>
          </cell>
          <cell r="I60">
            <v>51</v>
          </cell>
        </row>
        <row r="61">
          <cell r="H61" t="str">
            <v>Washington</v>
          </cell>
          <cell r="I61">
            <v>53</v>
          </cell>
        </row>
        <row r="62">
          <cell r="H62" t="str">
            <v>West Virginia</v>
          </cell>
          <cell r="I62">
            <v>54</v>
          </cell>
        </row>
        <row r="63">
          <cell r="H63" t="str">
            <v>Wisconsin</v>
          </cell>
          <cell r="I63">
            <v>55</v>
          </cell>
        </row>
        <row r="64">
          <cell r="H64" t="str">
            <v>Wyoming</v>
          </cell>
          <cell r="I64">
            <v>56</v>
          </cell>
        </row>
        <row r="65">
          <cell r="H65" t="str">
            <v>American Samoa</v>
          </cell>
          <cell r="I65">
            <v>60</v>
          </cell>
        </row>
        <row r="66">
          <cell r="H66" t="str">
            <v>Guam</v>
          </cell>
          <cell r="I66">
            <v>66</v>
          </cell>
        </row>
        <row r="67">
          <cell r="H67" t="str">
            <v>Northern Mariana Islands</v>
          </cell>
          <cell r="I67">
            <v>69</v>
          </cell>
        </row>
        <row r="68">
          <cell r="H68" t="str">
            <v>Puerto Rico</v>
          </cell>
          <cell r="I68">
            <v>72</v>
          </cell>
        </row>
        <row r="69">
          <cell r="H69" t="str">
            <v>U.S. Virgin Islands^</v>
          </cell>
          <cell r="I69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workbookViewId="0">
      <selection activeCell="N1" sqref="N1"/>
    </sheetView>
  </sheetViews>
  <sheetFormatPr defaultRowHeight="17.25" x14ac:dyDescent="0.45"/>
  <cols>
    <col min="1" max="1" width="32.265625" bestFit="1" customWidth="1"/>
    <col min="3" max="3" width="12" bestFit="1" customWidth="1"/>
    <col min="4" max="4" width="20.86328125" bestFit="1" customWidth="1"/>
    <col min="5" max="6" width="18.86328125" bestFit="1" customWidth="1"/>
    <col min="7" max="7" width="7.265625" bestFit="1" customWidth="1"/>
    <col min="8" max="8" width="9.1328125" style="35"/>
    <col min="9" max="9" width="24.3984375" bestFit="1" customWidth="1"/>
    <col min="10" max="10" width="20.3984375" style="38" bestFit="1" customWidth="1"/>
    <col min="11" max="11" width="19.265625" customWidth="1"/>
    <col min="12" max="12" width="10.73046875" bestFit="1" customWidth="1"/>
    <col min="13" max="13" width="12" bestFit="1" customWidth="1"/>
  </cols>
  <sheetData>
    <row r="1" spans="1:13" ht="42.75" customHeight="1" x14ac:dyDescent="0.45">
      <c r="A1" s="1" t="s">
        <v>236</v>
      </c>
      <c r="B1" s="1" t="s">
        <v>3</v>
      </c>
      <c r="C1" s="1" t="s">
        <v>9</v>
      </c>
      <c r="D1" s="1" t="s">
        <v>237</v>
      </c>
      <c r="E1" s="1" t="s">
        <v>238</v>
      </c>
      <c r="F1" s="1" t="s">
        <v>7</v>
      </c>
      <c r="G1" s="1" t="s">
        <v>12</v>
      </c>
      <c r="H1" s="34" t="s">
        <v>5</v>
      </c>
      <c r="I1" s="1" t="s">
        <v>239</v>
      </c>
      <c r="J1" s="37" t="s">
        <v>240</v>
      </c>
      <c r="K1" s="39" t="s">
        <v>241</v>
      </c>
      <c r="L1" s="36" t="s">
        <v>242</v>
      </c>
      <c r="M1" t="s">
        <v>243</v>
      </c>
    </row>
    <row r="2" spans="1:13" x14ac:dyDescent="0.45">
      <c r="A2" s="1" t="s">
        <v>13</v>
      </c>
      <c r="B2" s="1">
        <v>4013</v>
      </c>
      <c r="C2" s="1">
        <v>0.20084958020602842</v>
      </c>
      <c r="D2" s="1">
        <v>0.28873230235494202</v>
      </c>
      <c r="E2" s="3">
        <v>8.6766961683099122E-2</v>
      </c>
      <c r="F2" s="3">
        <v>0.42365115575593043</v>
      </c>
      <c r="G2" s="1">
        <f>SUM(C2:F2)</f>
        <v>1</v>
      </c>
      <c r="H2" s="35">
        <v>0.80244186046511645</v>
      </c>
      <c r="I2">
        <v>0</v>
      </c>
      <c r="J2" s="38">
        <v>354</v>
      </c>
      <c r="K2">
        <f>J2 / (1-C2)</f>
        <v>442.97042362971479</v>
      </c>
      <c r="L2">
        <v>4155501</v>
      </c>
      <c r="M2">
        <f>K2/L2</f>
        <v>1.0659856022889053E-4</v>
      </c>
    </row>
    <row r="3" spans="1:13" x14ac:dyDescent="0.45">
      <c r="A3" s="6" t="s">
        <v>14</v>
      </c>
      <c r="B3" s="1">
        <v>6001</v>
      </c>
      <c r="C3" s="1">
        <v>0.17988962815077159</v>
      </c>
      <c r="D3" s="1">
        <v>0.25457634672950086</v>
      </c>
      <c r="E3" s="3">
        <v>9.6136221289036997E-2</v>
      </c>
      <c r="F3" s="3">
        <v>0.46939780383069052</v>
      </c>
      <c r="G3" s="1">
        <f t="shared" ref="G3:G71" si="0">SUM(C3:F3)</f>
        <v>1</v>
      </c>
      <c r="H3" s="35">
        <v>0.85799999999999998</v>
      </c>
      <c r="I3">
        <v>0</v>
      </c>
      <c r="J3" s="38">
        <v>335</v>
      </c>
      <c r="K3">
        <f t="shared" ref="K3:K71" si="1">J3 / (1-C3)</f>
        <v>408.48160381708647</v>
      </c>
      <c r="L3">
        <v>1629615</v>
      </c>
      <c r="M3">
        <f t="shared" ref="M3:M66" si="2">K3/L3</f>
        <v>2.5066141623456245E-4</v>
      </c>
    </row>
    <row r="4" spans="1:13" x14ac:dyDescent="0.45">
      <c r="A4" s="1" t="s">
        <v>15</v>
      </c>
      <c r="B4" s="1">
        <v>6037</v>
      </c>
      <c r="C4" s="1">
        <v>0.13227120323700217</v>
      </c>
      <c r="D4" s="1">
        <v>0.29740370237381036</v>
      </c>
      <c r="E4" s="3">
        <v>9.6950664408356632E-2</v>
      </c>
      <c r="F4" s="3">
        <v>0.47337442998083079</v>
      </c>
      <c r="G4" s="1">
        <f t="shared" si="0"/>
        <v>1</v>
      </c>
      <c r="H4" s="35">
        <v>0.69900000000000007</v>
      </c>
      <c r="I4">
        <v>0</v>
      </c>
      <c r="J4" s="38">
        <v>981</v>
      </c>
      <c r="K4">
        <f t="shared" si="1"/>
        <v>1130.5375638788898</v>
      </c>
      <c r="L4">
        <v>10105722</v>
      </c>
      <c r="M4">
        <f t="shared" si="2"/>
        <v>1.1187103344806931E-4</v>
      </c>
    </row>
    <row r="5" spans="1:13" x14ac:dyDescent="0.45">
      <c r="A5" s="6" t="s">
        <v>16</v>
      </c>
      <c r="B5" s="6">
        <v>6059</v>
      </c>
      <c r="C5" s="1">
        <v>0.19662469950966116</v>
      </c>
      <c r="D5" s="1">
        <v>0.26687042065276889</v>
      </c>
      <c r="E5" s="3">
        <v>9.1201500811190814E-2</v>
      </c>
      <c r="F5" s="3">
        <v>0.44530337902637918</v>
      </c>
      <c r="G5" s="1">
        <f t="shared" si="0"/>
        <v>1</v>
      </c>
      <c r="H5" s="35">
        <v>0.76900000000000002</v>
      </c>
      <c r="I5">
        <v>0</v>
      </c>
      <c r="J5" s="38">
        <v>153</v>
      </c>
      <c r="K5">
        <f t="shared" si="1"/>
        <v>190.44648236834851</v>
      </c>
      <c r="L5">
        <v>3155816</v>
      </c>
      <c r="M5">
        <f t="shared" si="2"/>
        <v>6.0347777680431469E-5</v>
      </c>
    </row>
    <row r="6" spans="1:13" x14ac:dyDescent="0.45">
      <c r="A6" s="1" t="s">
        <v>17</v>
      </c>
      <c r="B6" s="1">
        <v>6065</v>
      </c>
      <c r="C6" s="1">
        <v>0.1960585840481725</v>
      </c>
      <c r="D6" s="1">
        <v>0.30792411308495804</v>
      </c>
      <c r="E6" s="3">
        <v>8.4318939398041262E-2</v>
      </c>
      <c r="F6" s="3">
        <v>0.41169836346882821</v>
      </c>
      <c r="G6" s="1">
        <f t="shared" si="0"/>
        <v>1</v>
      </c>
      <c r="H6" s="35">
        <v>0.755</v>
      </c>
      <c r="I6">
        <v>0</v>
      </c>
      <c r="J6" s="38">
        <v>221</v>
      </c>
      <c r="K6">
        <f t="shared" si="1"/>
        <v>274.89565236335881</v>
      </c>
      <c r="L6">
        <v>2355002</v>
      </c>
      <c r="M6">
        <f t="shared" si="2"/>
        <v>1.1672841567156155E-4</v>
      </c>
    </row>
    <row r="7" spans="1:13" x14ac:dyDescent="0.45">
      <c r="A7" s="1" t="s">
        <v>18</v>
      </c>
      <c r="B7" s="1">
        <v>6067</v>
      </c>
      <c r="C7" s="1">
        <v>0.20870497089258649</v>
      </c>
      <c r="D7" s="1">
        <v>0.14509405960693858</v>
      </c>
      <c r="E7" s="3">
        <v>0.10984895097679749</v>
      </c>
      <c r="F7" s="3">
        <v>0.53635201852367753</v>
      </c>
      <c r="G7" s="1">
        <f t="shared" si="0"/>
        <v>1</v>
      </c>
      <c r="H7" s="35">
        <v>0.83499999999999996</v>
      </c>
      <c r="I7">
        <v>0</v>
      </c>
      <c r="J7" s="38">
        <v>309</v>
      </c>
      <c r="K7">
        <f t="shared" si="1"/>
        <v>390.49910416921773</v>
      </c>
      <c r="L7">
        <v>1495400</v>
      </c>
      <c r="M7">
        <f t="shared" si="2"/>
        <v>2.6113354565281377E-4</v>
      </c>
    </row>
    <row r="8" spans="1:13" x14ac:dyDescent="0.45">
      <c r="A8" s="1" t="s">
        <v>19</v>
      </c>
      <c r="B8" s="1">
        <v>6071</v>
      </c>
      <c r="C8" s="1">
        <v>0.28223722295024156</v>
      </c>
      <c r="D8" s="1">
        <v>0.17388961144168408</v>
      </c>
      <c r="E8" s="3">
        <v>9.2454049941553235E-2</v>
      </c>
      <c r="F8" s="3">
        <v>0.45141911566652121</v>
      </c>
      <c r="G8" s="1">
        <f t="shared" si="0"/>
        <v>1</v>
      </c>
      <c r="H8" s="35">
        <v>0.65599999999999992</v>
      </c>
      <c r="I8">
        <v>0</v>
      </c>
      <c r="J8" s="38">
        <v>211</v>
      </c>
      <c r="K8">
        <f t="shared" si="1"/>
        <v>293.96899191022351</v>
      </c>
      <c r="L8">
        <v>2121220</v>
      </c>
      <c r="M8">
        <f t="shared" si="2"/>
        <v>1.3858486715674165E-4</v>
      </c>
    </row>
    <row r="9" spans="1:13" x14ac:dyDescent="0.45">
      <c r="A9" s="1" t="s">
        <v>20</v>
      </c>
      <c r="B9" s="1">
        <v>6073</v>
      </c>
      <c r="C9" s="1">
        <v>0.18645880851513147</v>
      </c>
      <c r="D9" s="1">
        <v>0.2797813011886176</v>
      </c>
      <c r="E9" s="3">
        <v>9.0734874736969229E-2</v>
      </c>
      <c r="F9" s="3">
        <v>0.4430250155592817</v>
      </c>
      <c r="G9" s="1">
        <f t="shared" si="0"/>
        <v>1</v>
      </c>
      <c r="H9" s="35">
        <v>0.75800000000000001</v>
      </c>
      <c r="I9">
        <v>0</v>
      </c>
      <c r="J9" s="38">
        <v>513</v>
      </c>
      <c r="K9">
        <f t="shared" si="1"/>
        <v>630.57655269265069</v>
      </c>
      <c r="L9">
        <v>3283665</v>
      </c>
      <c r="M9">
        <f t="shared" si="2"/>
        <v>1.9203437399754563E-4</v>
      </c>
    </row>
    <row r="10" spans="1:13" x14ac:dyDescent="0.45">
      <c r="A10" s="1" t="s">
        <v>21</v>
      </c>
      <c r="B10" s="1">
        <v>6075</v>
      </c>
      <c r="C10" s="1">
        <v>6.1877614903140171E-2</v>
      </c>
      <c r="D10" s="1">
        <v>0.30388004609122993</v>
      </c>
      <c r="E10" s="3">
        <v>0.10781608028025036</v>
      </c>
      <c r="F10" s="3">
        <v>0.52642625872537963</v>
      </c>
      <c r="G10" s="1">
        <f t="shared" si="0"/>
        <v>1</v>
      </c>
      <c r="H10" s="35">
        <v>0.84400000000000008</v>
      </c>
      <c r="I10">
        <v>0</v>
      </c>
      <c r="K10">
        <f t="shared" si="1"/>
        <v>0</v>
      </c>
      <c r="L10">
        <v>864263</v>
      </c>
      <c r="M10">
        <f t="shared" si="2"/>
        <v>0</v>
      </c>
    </row>
    <row r="11" spans="1:13" x14ac:dyDescent="0.45">
      <c r="A11" s="1" t="s">
        <v>22</v>
      </c>
      <c r="B11" s="1">
        <v>12011</v>
      </c>
      <c r="C11" s="1">
        <v>0.15338321520391254</v>
      </c>
      <c r="D11" s="1">
        <v>0.23759230579326859</v>
      </c>
      <c r="E11" s="3">
        <v>0.10352924754873973</v>
      </c>
      <c r="F11" s="3">
        <v>0.50549523145407915</v>
      </c>
      <c r="G11" s="1">
        <f t="shared" si="0"/>
        <v>1</v>
      </c>
      <c r="H11" s="35">
        <v>0.80599999999999994</v>
      </c>
      <c r="I11">
        <v>0</v>
      </c>
      <c r="J11" s="38">
        <v>2778</v>
      </c>
      <c r="K11">
        <f t="shared" si="1"/>
        <v>3281.2956816927476</v>
      </c>
      <c r="L11">
        <v>1935878</v>
      </c>
      <c r="M11">
        <f t="shared" si="2"/>
        <v>1.6949909455517072E-3</v>
      </c>
    </row>
    <row r="12" spans="1:13" x14ac:dyDescent="0.45">
      <c r="A12" s="1" t="s">
        <v>23</v>
      </c>
      <c r="B12" s="1">
        <v>12031</v>
      </c>
      <c r="C12" s="1">
        <v>0.2214295886542654</v>
      </c>
      <c r="D12" s="1">
        <v>0.3157188597354077</v>
      </c>
      <c r="E12" s="3">
        <v>7.8681029280535719E-2</v>
      </c>
      <c r="F12" s="3">
        <v>0.3841705223297911</v>
      </c>
      <c r="G12" s="1">
        <f t="shared" si="0"/>
        <v>1</v>
      </c>
      <c r="H12" s="35">
        <v>0.70299999999999996</v>
      </c>
      <c r="I12">
        <v>0</v>
      </c>
      <c r="J12" s="38">
        <v>852</v>
      </c>
      <c r="K12">
        <f t="shared" si="1"/>
        <v>1094.3133563569988</v>
      </c>
      <c r="L12">
        <v>912043</v>
      </c>
      <c r="M12">
        <f t="shared" si="2"/>
        <v>1.1998484242047786E-3</v>
      </c>
    </row>
    <row r="13" spans="1:13" x14ac:dyDescent="0.45">
      <c r="A13" s="1" t="s">
        <v>24</v>
      </c>
      <c r="B13" s="1">
        <v>12057</v>
      </c>
      <c r="C13" s="1">
        <v>0.18478047643827147</v>
      </c>
      <c r="D13" s="1">
        <v>0.26984508138246593</v>
      </c>
      <c r="E13" s="3">
        <v>9.2709254845684763E-2</v>
      </c>
      <c r="F13" s="3">
        <v>0.45266518733357791</v>
      </c>
      <c r="G13" s="1">
        <f t="shared" si="0"/>
        <v>1</v>
      </c>
      <c r="H13" s="35">
        <v>0.76300000000000001</v>
      </c>
      <c r="I13">
        <v>0</v>
      </c>
      <c r="J13" s="38">
        <v>621</v>
      </c>
      <c r="K13">
        <f t="shared" si="1"/>
        <v>761.75800756932904</v>
      </c>
      <c r="L13">
        <v>1351087</v>
      </c>
      <c r="M13">
        <f t="shared" si="2"/>
        <v>5.6381121835183748E-4</v>
      </c>
    </row>
    <row r="14" spans="1:13" x14ac:dyDescent="0.45">
      <c r="A14" s="1" t="s">
        <v>25</v>
      </c>
      <c r="B14" s="1">
        <v>12086</v>
      </c>
      <c r="C14" s="1">
        <v>0.14256821471224251</v>
      </c>
      <c r="D14" s="1">
        <v>0.2593285516331964</v>
      </c>
      <c r="E14" s="3">
        <v>0.10167272395702533</v>
      </c>
      <c r="F14" s="3">
        <v>0.49643050969753577</v>
      </c>
      <c r="G14" s="1">
        <f t="shared" si="0"/>
        <v>1</v>
      </c>
      <c r="H14" s="35">
        <v>0.81099999999999994</v>
      </c>
      <c r="I14">
        <v>0</v>
      </c>
      <c r="J14" s="38">
        <v>3491</v>
      </c>
      <c r="K14">
        <f t="shared" si="1"/>
        <v>4071.4609137430175</v>
      </c>
      <c r="L14">
        <v>2702602</v>
      </c>
      <c r="M14">
        <f t="shared" si="2"/>
        <v>1.5064966701508462E-3</v>
      </c>
    </row>
    <row r="15" spans="1:13" x14ac:dyDescent="0.45">
      <c r="A15" s="1" t="s">
        <v>26</v>
      </c>
      <c r="B15" s="1">
        <v>12095</v>
      </c>
      <c r="C15" s="1">
        <v>0.17896484446336194</v>
      </c>
      <c r="D15" s="1">
        <v>0.32374345084671635</v>
      </c>
      <c r="E15" s="3">
        <v>8.4535577425516539E-2</v>
      </c>
      <c r="F15" s="3">
        <v>0.41275612726440508</v>
      </c>
      <c r="G15" s="1">
        <f t="shared" si="0"/>
        <v>1</v>
      </c>
      <c r="H15" s="35">
        <v>0.70499999999999996</v>
      </c>
      <c r="I15">
        <v>0</v>
      </c>
      <c r="J15" s="38">
        <v>734</v>
      </c>
      <c r="K15">
        <f t="shared" si="1"/>
        <v>893.99338755506653</v>
      </c>
      <c r="L15">
        <v>1290216</v>
      </c>
      <c r="M15">
        <f t="shared" si="2"/>
        <v>6.929021090693857E-4</v>
      </c>
    </row>
    <row r="16" spans="1:13" x14ac:dyDescent="0.45">
      <c r="A16" s="1" t="s">
        <v>27</v>
      </c>
      <c r="B16" s="1">
        <v>12099</v>
      </c>
      <c r="C16" s="1">
        <v>0.15649720288259275</v>
      </c>
      <c r="D16" s="1">
        <v>0.24697443432351873</v>
      </c>
      <c r="E16" s="3">
        <v>0.10140500861747308</v>
      </c>
      <c r="F16" s="3">
        <v>0.49512335417641534</v>
      </c>
      <c r="G16" s="1">
        <f t="shared" si="0"/>
        <v>0.99999999999999978</v>
      </c>
      <c r="H16" s="35">
        <v>0.7609999999999999</v>
      </c>
      <c r="I16">
        <v>0</v>
      </c>
      <c r="J16" s="38">
        <v>1707</v>
      </c>
      <c r="K16">
        <f t="shared" si="1"/>
        <v>2023.7040183310767</v>
      </c>
      <c r="L16">
        <v>1426772</v>
      </c>
      <c r="M16">
        <f t="shared" si="2"/>
        <v>1.4183794035284381E-3</v>
      </c>
    </row>
    <row r="17" spans="1:13" x14ac:dyDescent="0.45">
      <c r="A17" s="1" t="s">
        <v>28</v>
      </c>
      <c r="B17" s="1">
        <v>12103</v>
      </c>
      <c r="C17" s="1">
        <v>0.15200447041237328</v>
      </c>
      <c r="D17" s="1">
        <v>0.30735668588395476</v>
      </c>
      <c r="E17" s="3">
        <v>9.1904241313759752E-2</v>
      </c>
      <c r="F17" s="3">
        <v>0.44873460238991236</v>
      </c>
      <c r="G17" s="1">
        <f t="shared" si="0"/>
        <v>1</v>
      </c>
      <c r="H17" s="35">
        <v>0.75599999999999989</v>
      </c>
      <c r="I17">
        <v>0</v>
      </c>
      <c r="J17" s="38">
        <v>308</v>
      </c>
      <c r="K17">
        <f t="shared" si="1"/>
        <v>363.20946190574597</v>
      </c>
      <c r="L17">
        <v>949842</v>
      </c>
      <c r="M17">
        <f t="shared" si="2"/>
        <v>3.8238934676056223E-4</v>
      </c>
    </row>
    <row r="18" spans="1:13" x14ac:dyDescent="0.45">
      <c r="A18" s="1" t="s">
        <v>29</v>
      </c>
      <c r="B18" s="1">
        <v>13067</v>
      </c>
      <c r="C18" s="1">
        <v>0.22981883443385306</v>
      </c>
      <c r="D18" s="1">
        <v>0.23907746344871811</v>
      </c>
      <c r="E18" s="3">
        <v>9.0283344177883071E-2</v>
      </c>
      <c r="F18" s="3">
        <v>0.44082035793954577</v>
      </c>
      <c r="G18" s="1">
        <f t="shared" si="0"/>
        <v>1</v>
      </c>
      <c r="H18" s="35">
        <v>0.81700000000000006</v>
      </c>
      <c r="I18">
        <v>0</v>
      </c>
      <c r="J18" s="38">
        <v>189</v>
      </c>
      <c r="K18">
        <f t="shared" si="1"/>
        <v>245.39680850422945</v>
      </c>
      <c r="L18">
        <v>739072</v>
      </c>
      <c r="M18">
        <f t="shared" si="2"/>
        <v>3.3203369699329627E-4</v>
      </c>
    </row>
    <row r="19" spans="1:13" x14ac:dyDescent="0.45">
      <c r="A19" s="1" t="s">
        <v>30</v>
      </c>
      <c r="B19" s="1">
        <v>13089</v>
      </c>
      <c r="C19" s="1">
        <v>0.20428361497228645</v>
      </c>
      <c r="D19" s="1">
        <v>0.2242790233353778</v>
      </c>
      <c r="E19" s="3">
        <v>9.7139740875622049E-2</v>
      </c>
      <c r="F19" s="3">
        <v>0.47429762081671367</v>
      </c>
      <c r="G19" s="1">
        <f t="shared" si="0"/>
        <v>1</v>
      </c>
      <c r="H19" s="35">
        <v>0.75800000000000001</v>
      </c>
      <c r="I19">
        <v>0</v>
      </c>
      <c r="J19" s="38">
        <v>438</v>
      </c>
      <c r="K19">
        <f t="shared" si="1"/>
        <v>550.44738080232582</v>
      </c>
      <c r="L19">
        <v>736066</v>
      </c>
      <c r="M19">
        <f t="shared" si="2"/>
        <v>7.478234027958442E-4</v>
      </c>
    </row>
    <row r="20" spans="1:13" x14ac:dyDescent="0.45">
      <c r="A20" s="1" t="s">
        <v>31</v>
      </c>
      <c r="B20" s="1">
        <v>13121</v>
      </c>
      <c r="C20" s="1">
        <v>0.2254271954760351</v>
      </c>
      <c r="D20" s="1">
        <v>0.26547559638776308</v>
      </c>
      <c r="E20" s="3">
        <v>8.6542417759305143E-2</v>
      </c>
      <c r="F20" s="3">
        <v>0.42255479037689669</v>
      </c>
      <c r="G20" s="1">
        <f t="shared" si="0"/>
        <v>1</v>
      </c>
      <c r="H20" s="35">
        <v>0.79799999999999993</v>
      </c>
      <c r="I20">
        <v>0</v>
      </c>
      <c r="J20" s="38">
        <v>678</v>
      </c>
      <c r="K20">
        <f t="shared" si="1"/>
        <v>875.32120420453384</v>
      </c>
      <c r="L20">
        <v>1010420</v>
      </c>
      <c r="M20">
        <f t="shared" si="2"/>
        <v>8.6629441638579388E-4</v>
      </c>
    </row>
    <row r="21" spans="1:13" x14ac:dyDescent="0.45">
      <c r="A21" s="1" t="s">
        <v>32</v>
      </c>
      <c r="B21" s="1">
        <v>13135</v>
      </c>
      <c r="C21" s="1">
        <v>0.20617080239064656</v>
      </c>
      <c r="D21" s="1">
        <v>0.27854624508310066</v>
      </c>
      <c r="E21" s="3">
        <v>8.7593944396262946E-2</v>
      </c>
      <c r="F21" s="3">
        <v>0.42768900812998983</v>
      </c>
      <c r="G21" s="1">
        <f t="shared" si="0"/>
        <v>1</v>
      </c>
      <c r="H21" s="35">
        <v>0.75700000000000001</v>
      </c>
      <c r="I21">
        <v>0</v>
      </c>
      <c r="J21" s="38">
        <v>180</v>
      </c>
      <c r="K21">
        <f t="shared" si="1"/>
        <v>226.74902931521893</v>
      </c>
      <c r="L21">
        <v>889954</v>
      </c>
      <c r="M21">
        <f t="shared" si="2"/>
        <v>2.5478735902666758E-4</v>
      </c>
    </row>
    <row r="22" spans="1:13" x14ac:dyDescent="0.45">
      <c r="A22" s="1" t="s">
        <v>33</v>
      </c>
      <c r="B22" s="1">
        <v>17031</v>
      </c>
      <c r="C22" s="1">
        <v>0.15846195470875732</v>
      </c>
      <c r="D22" s="1">
        <v>0.29723922391849866</v>
      </c>
      <c r="E22" s="1">
        <v>9.2526407987166076E-2</v>
      </c>
      <c r="F22" s="1">
        <v>0.45177241338557794</v>
      </c>
      <c r="G22" s="1">
        <f t="shared" si="0"/>
        <v>1</v>
      </c>
      <c r="H22" s="35">
        <v>0.81900000000000006</v>
      </c>
      <c r="I22">
        <v>0</v>
      </c>
      <c r="J22" s="37">
        <v>1244</v>
      </c>
      <c r="K22">
        <f t="shared" si="1"/>
        <v>1478.2457037571864</v>
      </c>
      <c r="L22">
        <v>5238541</v>
      </c>
      <c r="M22">
        <f t="shared" si="2"/>
        <v>2.8218652937090429E-4</v>
      </c>
    </row>
    <row r="23" spans="1:13" x14ac:dyDescent="0.45">
      <c r="A23" s="1" t="s">
        <v>34</v>
      </c>
      <c r="B23" s="1">
        <v>18097</v>
      </c>
      <c r="C23" s="1">
        <v>0.21922495289670493</v>
      </c>
      <c r="D23" s="1">
        <v>0.24236598625246103</v>
      </c>
      <c r="E23" s="1">
        <v>9.1525196219662069E-2</v>
      </c>
      <c r="F23" s="1">
        <v>0.44688386463117191</v>
      </c>
      <c r="G23" s="1">
        <f t="shared" si="0"/>
        <v>0.99999999999999989</v>
      </c>
      <c r="H23" s="35">
        <v>0.68099999999999994</v>
      </c>
      <c r="I23">
        <v>0</v>
      </c>
      <c r="J23" s="37">
        <v>395</v>
      </c>
      <c r="K23">
        <f t="shared" si="1"/>
        <v>505.90756129497856</v>
      </c>
      <c r="L23">
        <v>939964</v>
      </c>
      <c r="M23">
        <f t="shared" si="2"/>
        <v>5.3822014597897214E-4</v>
      </c>
    </row>
    <row r="24" spans="1:13" x14ac:dyDescent="0.45">
      <c r="A24" s="1" t="s">
        <v>35</v>
      </c>
      <c r="B24" s="1">
        <v>22033</v>
      </c>
      <c r="C24" s="1">
        <v>0.20266612714824503</v>
      </c>
      <c r="D24" s="1">
        <v>0.23055674242660998</v>
      </c>
      <c r="E24" s="1">
        <v>9.6347539161028659E-2</v>
      </c>
      <c r="F24" s="1">
        <v>0.47042959126411621</v>
      </c>
      <c r="G24" s="1">
        <f t="shared" si="0"/>
        <v>0.99999999999999989</v>
      </c>
      <c r="H24" s="35">
        <v>0.80700000000000005</v>
      </c>
      <c r="I24">
        <v>0</v>
      </c>
      <c r="J24" s="37">
        <v>618</v>
      </c>
      <c r="K24">
        <f t="shared" si="1"/>
        <v>775.08308757741975</v>
      </c>
      <c r="L24">
        <v>446167</v>
      </c>
      <c r="M24">
        <f t="shared" si="2"/>
        <v>1.7372039787286369E-3</v>
      </c>
    </row>
    <row r="25" spans="1:13" x14ac:dyDescent="0.45">
      <c r="A25" s="1" t="s">
        <v>36</v>
      </c>
      <c r="B25" s="1">
        <v>22071</v>
      </c>
      <c r="C25" s="1">
        <v>0.17206505005670916</v>
      </c>
      <c r="D25" s="1">
        <v>0.30484162976646489</v>
      </c>
      <c r="E25" s="1">
        <v>8.8921643879322831E-2</v>
      </c>
      <c r="F25" s="1">
        <v>0.43417167629750314</v>
      </c>
      <c r="G25" s="1">
        <f t="shared" si="0"/>
        <v>1</v>
      </c>
      <c r="H25" s="35">
        <v>0.81700000000000006</v>
      </c>
      <c r="I25">
        <v>0</v>
      </c>
      <c r="J25" s="37">
        <v>581</v>
      </c>
      <c r="K25">
        <f t="shared" si="1"/>
        <v>701.74595243236854</v>
      </c>
      <c r="L25">
        <v>388182</v>
      </c>
      <c r="M25">
        <f t="shared" si="2"/>
        <v>1.8077756115233796E-3</v>
      </c>
    </row>
    <row r="26" spans="1:13" x14ac:dyDescent="0.45">
      <c r="A26" s="1" t="s">
        <v>37</v>
      </c>
      <c r="B26" s="1">
        <v>24510</v>
      </c>
      <c r="C26" s="1">
        <v>3.0846914303398927E-2</v>
      </c>
      <c r="D26" s="1">
        <v>0.22380613237259542</v>
      </c>
      <c r="E26" s="1">
        <v>0.12670296827268049</v>
      </c>
      <c r="F26" s="1">
        <v>0.61864398505132512</v>
      </c>
      <c r="G26" s="1">
        <f t="shared" si="0"/>
        <v>1</v>
      </c>
      <c r="H26" s="35">
        <v>0.84</v>
      </c>
      <c r="I26">
        <v>0</v>
      </c>
      <c r="J26" s="37">
        <v>1081</v>
      </c>
      <c r="K26">
        <f t="shared" si="1"/>
        <v>1115.4068598182364</v>
      </c>
      <c r="L26">
        <v>619796</v>
      </c>
      <c r="M26">
        <f t="shared" si="2"/>
        <v>1.7996354604067086E-3</v>
      </c>
    </row>
    <row r="27" spans="1:13" x14ac:dyDescent="0.45">
      <c r="A27" s="1" t="s">
        <v>38</v>
      </c>
      <c r="B27" s="1">
        <v>24031</v>
      </c>
      <c r="C27" s="1">
        <v>0.1928676087360707</v>
      </c>
      <c r="D27" s="1">
        <v>0.32098120479139247</v>
      </c>
      <c r="E27" s="1">
        <v>8.2641779215242087E-2</v>
      </c>
      <c r="F27" s="1">
        <v>0.40350940725729484</v>
      </c>
      <c r="G27" s="1">
        <f t="shared" si="0"/>
        <v>1</v>
      </c>
      <c r="H27" s="35">
        <v>0.79599999999999993</v>
      </c>
      <c r="I27">
        <v>0</v>
      </c>
      <c r="J27" s="37">
        <v>627</v>
      </c>
      <c r="K27">
        <f t="shared" si="1"/>
        <v>776.82423204221686</v>
      </c>
      <c r="L27">
        <v>1039198</v>
      </c>
      <c r="M27">
        <f t="shared" si="2"/>
        <v>7.4752283207070924E-4</v>
      </c>
    </row>
    <row r="28" spans="1:13" x14ac:dyDescent="0.45">
      <c r="A28" s="1" t="s">
        <v>39</v>
      </c>
      <c r="B28" s="1">
        <v>24033</v>
      </c>
      <c r="C28" s="1">
        <v>0.13186644461164618</v>
      </c>
      <c r="D28" s="1">
        <v>0.2004777328595975</v>
      </c>
      <c r="E28" s="1">
        <v>0.11349610288426046</v>
      </c>
      <c r="F28" s="1">
        <v>0.55415971964449584</v>
      </c>
      <c r="G28" s="1">
        <f t="shared" si="0"/>
        <v>1</v>
      </c>
      <c r="H28" s="35">
        <v>0.877</v>
      </c>
      <c r="I28">
        <v>0</v>
      </c>
      <c r="J28" s="37">
        <v>965</v>
      </c>
      <c r="K28">
        <f t="shared" si="1"/>
        <v>1111.5801180710191</v>
      </c>
      <c r="L28">
        <v>905161</v>
      </c>
      <c r="M28">
        <f t="shared" si="2"/>
        <v>1.2280468536216421E-3</v>
      </c>
    </row>
    <row r="29" spans="1:13" x14ac:dyDescent="0.45">
      <c r="A29" s="1" t="s">
        <v>40</v>
      </c>
      <c r="B29" s="1">
        <v>25025</v>
      </c>
      <c r="C29" s="1">
        <v>0.10400950134669307</v>
      </c>
      <c r="D29" s="1">
        <v>0.23935520044320771</v>
      </c>
      <c r="E29" s="1">
        <v>0.11162270266860529</v>
      </c>
      <c r="F29" s="1">
        <v>0.54501259554149395</v>
      </c>
      <c r="G29" s="1">
        <f t="shared" si="0"/>
        <v>1</v>
      </c>
      <c r="H29" s="35">
        <v>0.88099999999999989</v>
      </c>
      <c r="I29">
        <v>0</v>
      </c>
      <c r="K29">
        <f t="shared" si="1"/>
        <v>0</v>
      </c>
      <c r="L29">
        <v>780685</v>
      </c>
      <c r="M29">
        <f t="shared" si="2"/>
        <v>0</v>
      </c>
    </row>
    <row r="30" spans="1:13" x14ac:dyDescent="0.45">
      <c r="A30" s="1" t="s">
        <v>41</v>
      </c>
      <c r="B30" s="1">
        <v>26163</v>
      </c>
      <c r="C30" s="1">
        <v>0.23778561372675955</v>
      </c>
      <c r="D30" s="1">
        <v>0.15460416665027382</v>
      </c>
      <c r="E30" s="1">
        <v>0.10328883486504173</v>
      </c>
      <c r="F30" s="1">
        <v>0.50432138475792498</v>
      </c>
      <c r="G30" s="1">
        <f t="shared" si="0"/>
        <v>1</v>
      </c>
      <c r="H30" s="35">
        <v>0.80599999999999994</v>
      </c>
      <c r="I30">
        <v>0</v>
      </c>
      <c r="J30" s="37">
        <v>371</v>
      </c>
      <c r="K30">
        <f t="shared" si="1"/>
        <v>486.73969775611533</v>
      </c>
      <c r="L30">
        <v>1763822</v>
      </c>
      <c r="M30">
        <f t="shared" si="2"/>
        <v>2.7595737991481869E-4</v>
      </c>
    </row>
    <row r="31" spans="1:13" x14ac:dyDescent="0.45">
      <c r="A31" s="1" t="s">
        <v>42</v>
      </c>
      <c r="B31" s="1">
        <v>32003</v>
      </c>
      <c r="C31" s="1">
        <v>0.2790905618919573</v>
      </c>
      <c r="D31" s="1">
        <v>0.21803763710546162</v>
      </c>
      <c r="E31" s="1">
        <v>8.5484148775957183E-2</v>
      </c>
      <c r="F31" s="1">
        <v>0.41738765222662372</v>
      </c>
      <c r="G31" s="1">
        <f t="shared" si="0"/>
        <v>0.99999999999999978</v>
      </c>
      <c r="H31" s="35">
        <v>0.80244186046511645</v>
      </c>
      <c r="I31">
        <v>0</v>
      </c>
      <c r="J31" s="37">
        <v>270</v>
      </c>
      <c r="K31">
        <f t="shared" si="1"/>
        <v>374.52693185511475</v>
      </c>
      <c r="L31">
        <v>2112436</v>
      </c>
      <c r="M31">
        <f t="shared" si="2"/>
        <v>1.7729622665733531E-4</v>
      </c>
    </row>
    <row r="32" spans="1:13" x14ac:dyDescent="0.45">
      <c r="A32" s="1" t="s">
        <v>43</v>
      </c>
      <c r="B32" s="1">
        <v>34013</v>
      </c>
      <c r="C32" s="1">
        <v>0.11504451912300821</v>
      </c>
      <c r="D32" s="1">
        <v>0.21328395655659205</v>
      </c>
      <c r="E32" s="1">
        <v>0.11417873978836271</v>
      </c>
      <c r="F32" s="1">
        <v>0.5574927845320371</v>
      </c>
      <c r="G32" s="1">
        <f t="shared" si="0"/>
        <v>1</v>
      </c>
      <c r="H32" s="35">
        <v>0.80244186046511645</v>
      </c>
      <c r="I32">
        <v>0</v>
      </c>
      <c r="J32" s="37">
        <v>1099</v>
      </c>
      <c r="K32">
        <f t="shared" si="1"/>
        <v>1241.8703807686347</v>
      </c>
      <c r="L32">
        <v>800401</v>
      </c>
      <c r="M32">
        <f t="shared" si="2"/>
        <v>1.5515602563822817E-3</v>
      </c>
    </row>
    <row r="33" spans="1:13" x14ac:dyDescent="0.45">
      <c r="A33" s="1" t="s">
        <v>44</v>
      </c>
      <c r="B33" s="1">
        <v>34017</v>
      </c>
      <c r="C33" s="1">
        <v>0.13191890425856656</v>
      </c>
      <c r="D33" s="1">
        <v>0.25311948033914267</v>
      </c>
      <c r="E33" s="1">
        <v>0.10453851283317948</v>
      </c>
      <c r="F33" s="1">
        <v>0.51042310256911128</v>
      </c>
      <c r="G33" s="1">
        <f t="shared" si="0"/>
        <v>1</v>
      </c>
      <c r="H33" s="35">
        <v>0.80244186046511645</v>
      </c>
      <c r="I33">
        <v>0</v>
      </c>
      <c r="J33" s="37">
        <v>360</v>
      </c>
      <c r="K33">
        <f t="shared" si="1"/>
        <v>414.70779834517856</v>
      </c>
      <c r="L33">
        <v>679756</v>
      </c>
      <c r="M33">
        <f t="shared" si="2"/>
        <v>6.1008332158183015E-4</v>
      </c>
    </row>
    <row r="34" spans="1:13" x14ac:dyDescent="0.45">
      <c r="A34" s="1" t="s">
        <v>45</v>
      </c>
      <c r="B34" s="1">
        <v>36005</v>
      </c>
      <c r="C34" s="1">
        <v>0.11792339871797666</v>
      </c>
      <c r="D34" s="1">
        <v>0.26465941602795573</v>
      </c>
      <c r="E34" s="1">
        <v>0.10495593989534632</v>
      </c>
      <c r="F34" s="1">
        <v>0.51246124535872128</v>
      </c>
      <c r="G34" s="1">
        <f t="shared" si="0"/>
        <v>1</v>
      </c>
      <c r="H34" s="35">
        <v>0.83599999999999997</v>
      </c>
      <c r="I34">
        <v>0</v>
      </c>
      <c r="J34" s="37">
        <v>2273</v>
      </c>
      <c r="K34">
        <f t="shared" si="1"/>
        <v>2576.8737054087906</v>
      </c>
      <c r="L34">
        <v>1455846</v>
      </c>
      <c r="M34">
        <f t="shared" si="2"/>
        <v>1.7700180550750495E-3</v>
      </c>
    </row>
    <row r="35" spans="1:13" x14ac:dyDescent="0.45">
      <c r="A35" s="1" t="s">
        <v>46</v>
      </c>
      <c r="B35" s="1">
        <v>36047</v>
      </c>
      <c r="C35" s="1">
        <v>0.1231595046593459</v>
      </c>
      <c r="D35" s="1">
        <v>0.13881973822726024</v>
      </c>
      <c r="E35" s="1">
        <v>0.12545757402790245</v>
      </c>
      <c r="F35" s="1">
        <v>0.6125631830854914</v>
      </c>
      <c r="G35" s="1">
        <f t="shared" si="0"/>
        <v>1</v>
      </c>
      <c r="H35" s="35">
        <v>0.85099999999999998</v>
      </c>
      <c r="I35">
        <v>0</v>
      </c>
      <c r="J35" s="37">
        <v>2235</v>
      </c>
      <c r="K35">
        <f t="shared" si="1"/>
        <v>2548.9242477694856</v>
      </c>
      <c r="L35">
        <v>2635121</v>
      </c>
      <c r="M35">
        <f t="shared" si="2"/>
        <v>9.6728926215133414E-4</v>
      </c>
    </row>
    <row r="36" spans="1:13" x14ac:dyDescent="0.45">
      <c r="A36" s="1" t="s">
        <v>47</v>
      </c>
      <c r="B36" s="1">
        <v>36061</v>
      </c>
      <c r="C36" s="1">
        <v>9.4170911821084904E-2</v>
      </c>
      <c r="D36" s="1">
        <v>0.47822624619249543</v>
      </c>
      <c r="E36" s="1">
        <v>7.2689033046817453E-2</v>
      </c>
      <c r="F36" s="1">
        <v>0.35491380893960228</v>
      </c>
      <c r="G36" s="1">
        <f t="shared" si="0"/>
        <v>1</v>
      </c>
      <c r="H36" s="35">
        <v>0.85099999999999998</v>
      </c>
      <c r="I36">
        <v>0</v>
      </c>
      <c r="J36" s="37">
        <v>1235</v>
      </c>
      <c r="K36">
        <f t="shared" si="1"/>
        <v>1363.3918540669215</v>
      </c>
      <c r="L36">
        <v>1653877</v>
      </c>
      <c r="M36">
        <f t="shared" si="2"/>
        <v>8.2436109460795538E-4</v>
      </c>
    </row>
    <row r="37" spans="1:13" x14ac:dyDescent="0.45">
      <c r="A37" s="1" t="s">
        <v>48</v>
      </c>
      <c r="B37" s="1">
        <v>36081</v>
      </c>
      <c r="C37" s="1">
        <v>0.1158937349391365</v>
      </c>
      <c r="D37" s="1">
        <v>0.37028913563250365</v>
      </c>
      <c r="E37" s="1">
        <v>8.7344766296537132E-2</v>
      </c>
      <c r="F37" s="1">
        <v>0.42647236313182263</v>
      </c>
      <c r="G37" s="1">
        <f t="shared" si="0"/>
        <v>1</v>
      </c>
      <c r="H37" s="35">
        <v>0.84699999999999998</v>
      </c>
      <c r="I37">
        <v>0</v>
      </c>
      <c r="J37" s="37">
        <v>1315</v>
      </c>
      <c r="K37">
        <f t="shared" si="1"/>
        <v>1487.3777643793453</v>
      </c>
      <c r="L37">
        <v>2339280</v>
      </c>
      <c r="M37">
        <f t="shared" si="2"/>
        <v>6.3582716236591829E-4</v>
      </c>
    </row>
    <row r="38" spans="1:13" x14ac:dyDescent="0.45">
      <c r="A38" s="1" t="s">
        <v>49</v>
      </c>
      <c r="B38" s="1">
        <v>37119</v>
      </c>
      <c r="C38" s="1">
        <v>0.17169577902209748</v>
      </c>
      <c r="D38" s="1">
        <v>0.2130753135067317</v>
      </c>
      <c r="E38" s="1">
        <v>0.10458395032825721</v>
      </c>
      <c r="F38" s="1">
        <v>0.51064495714291369</v>
      </c>
      <c r="G38" s="1">
        <f t="shared" si="0"/>
        <v>1</v>
      </c>
      <c r="H38" s="35">
        <v>0.71400000000000008</v>
      </c>
      <c r="I38">
        <v>0</v>
      </c>
      <c r="J38" s="37">
        <v>426</v>
      </c>
      <c r="K38">
        <f t="shared" si="1"/>
        <v>514.30378985279231</v>
      </c>
      <c r="L38">
        <v>1034290</v>
      </c>
      <c r="M38">
        <f t="shared" si="2"/>
        <v>4.972529849972371E-4</v>
      </c>
    </row>
    <row r="39" spans="1:13" x14ac:dyDescent="0.45">
      <c r="A39" s="1" t="s">
        <v>50</v>
      </c>
      <c r="B39" s="1">
        <v>39035</v>
      </c>
      <c r="C39" s="1">
        <v>0.19016989201105694</v>
      </c>
      <c r="D39" s="1">
        <v>0.29352359704250802</v>
      </c>
      <c r="E39" s="1">
        <v>8.7767941069167035E-2</v>
      </c>
      <c r="F39" s="1">
        <v>0.42853856987726796</v>
      </c>
      <c r="G39" s="1">
        <f t="shared" si="0"/>
        <v>1</v>
      </c>
      <c r="H39" s="35">
        <v>0.85799999999999998</v>
      </c>
      <c r="I39">
        <v>0</v>
      </c>
      <c r="J39" s="37">
        <v>301</v>
      </c>
      <c r="K39">
        <f t="shared" si="1"/>
        <v>371.68289624039227</v>
      </c>
      <c r="L39">
        <v>1257401</v>
      </c>
      <c r="M39">
        <f t="shared" si="2"/>
        <v>2.9559615129969854E-4</v>
      </c>
    </row>
    <row r="40" spans="1:13" x14ac:dyDescent="0.45">
      <c r="A40" s="1" t="s">
        <v>51</v>
      </c>
      <c r="B40" s="1">
        <v>39049</v>
      </c>
      <c r="C40" s="1">
        <v>0.19428347556018877</v>
      </c>
      <c r="D40" s="1">
        <v>0.25010824924573322</v>
      </c>
      <c r="E40" s="1">
        <v>9.444892388706394E-2</v>
      </c>
      <c r="F40" s="1">
        <v>0.46115935130701413</v>
      </c>
      <c r="G40" s="1">
        <f t="shared" si="0"/>
        <v>1</v>
      </c>
      <c r="H40" s="35">
        <v>0.86900000000000011</v>
      </c>
      <c r="I40">
        <v>0</v>
      </c>
      <c r="J40" s="37">
        <v>282</v>
      </c>
      <c r="K40">
        <f t="shared" si="1"/>
        <v>349.99902750668485</v>
      </c>
      <c r="L40">
        <v>1253507</v>
      </c>
      <c r="M40">
        <f t="shared" si="2"/>
        <v>2.7921585400535046E-4</v>
      </c>
    </row>
    <row r="41" spans="1:13" x14ac:dyDescent="0.45">
      <c r="A41" s="1" t="s">
        <v>52</v>
      </c>
      <c r="B41" s="1">
        <v>39061</v>
      </c>
      <c r="C41" s="1">
        <v>0.21339491384867904</v>
      </c>
      <c r="D41" s="1">
        <v>0.25851879560079383</v>
      </c>
      <c r="E41" s="1">
        <v>8.9770408557335146E-2</v>
      </c>
      <c r="F41" s="1">
        <v>0.4383158819931921</v>
      </c>
      <c r="G41" s="1">
        <f t="shared" si="0"/>
        <v>1</v>
      </c>
      <c r="H41" s="35">
        <v>0.85599999999999998</v>
      </c>
      <c r="I41">
        <v>0</v>
      </c>
      <c r="J41" s="37">
        <v>159</v>
      </c>
      <c r="K41">
        <f t="shared" si="1"/>
        <v>202.13446721778865</v>
      </c>
      <c r="L41">
        <v>808703</v>
      </c>
      <c r="M41">
        <f t="shared" si="2"/>
        <v>2.4994895186216526E-4</v>
      </c>
    </row>
    <row r="42" spans="1:13" x14ac:dyDescent="0.45">
      <c r="A42" s="1" t="s">
        <v>53</v>
      </c>
      <c r="B42" s="1">
        <v>42101</v>
      </c>
      <c r="C42" s="1">
        <v>0.10857486510904713</v>
      </c>
      <c r="D42" s="1">
        <v>0.34546885535931721</v>
      </c>
      <c r="E42" s="1">
        <v>9.2808162501064315E-2</v>
      </c>
      <c r="F42" s="1">
        <v>0.45314811703057128</v>
      </c>
      <c r="G42" s="1">
        <f t="shared" si="0"/>
        <v>1</v>
      </c>
      <c r="H42" s="35">
        <v>0.89400000000000002</v>
      </c>
      <c r="I42">
        <v>0</v>
      </c>
      <c r="J42" s="37">
        <v>2603</v>
      </c>
      <c r="K42">
        <f t="shared" si="1"/>
        <v>2920.0433083126181</v>
      </c>
      <c r="L42">
        <v>1569657</v>
      </c>
      <c r="M42">
        <f t="shared" si="2"/>
        <v>1.8603066200530551E-3</v>
      </c>
    </row>
    <row r="43" spans="1:13" x14ac:dyDescent="0.45">
      <c r="A43" s="1" t="s">
        <v>54</v>
      </c>
      <c r="B43" s="1">
        <v>72127</v>
      </c>
      <c r="C43" s="1">
        <v>8.4931865256555494E-2</v>
      </c>
      <c r="D43" s="1">
        <v>0.20085994637932422</v>
      </c>
      <c r="E43" s="1">
        <v>0.12140962947097517</v>
      </c>
      <c r="F43" s="1">
        <v>0.59279855889314503</v>
      </c>
      <c r="G43" s="1">
        <f t="shared" si="0"/>
        <v>1</v>
      </c>
      <c r="H43" s="35">
        <v>0.80244186046511645</v>
      </c>
      <c r="I43">
        <v>0</v>
      </c>
      <c r="J43" s="37">
        <v>443</v>
      </c>
      <c r="K43">
        <f t="shared" si="1"/>
        <v>484.11695608240456</v>
      </c>
      <c r="L43">
        <v>355181</v>
      </c>
      <c r="M43">
        <f t="shared" si="2"/>
        <v>1.3630147898744712E-3</v>
      </c>
    </row>
    <row r="44" spans="1:13" x14ac:dyDescent="0.45">
      <c r="A44" s="1" t="s">
        <v>55</v>
      </c>
      <c r="B44" s="1">
        <v>47157</v>
      </c>
      <c r="C44" s="1">
        <v>0.17868544563345362</v>
      </c>
      <c r="D44" s="1">
        <v>0.25495014566751834</v>
      </c>
      <c r="E44" s="1">
        <v>9.6277379797612167E-2</v>
      </c>
      <c r="F44" s="1">
        <v>0.47008702890141585</v>
      </c>
      <c r="G44" s="1">
        <f t="shared" si="0"/>
        <v>1</v>
      </c>
      <c r="H44" s="35">
        <v>0.629</v>
      </c>
      <c r="I44">
        <v>0</v>
      </c>
      <c r="J44" s="37">
        <v>763</v>
      </c>
      <c r="K44">
        <f t="shared" si="1"/>
        <v>928.99851335092626</v>
      </c>
      <c r="L44">
        <v>937847</v>
      </c>
      <c r="M44">
        <f t="shared" si="2"/>
        <v>9.9056510640960238E-4</v>
      </c>
    </row>
    <row r="45" spans="1:13" x14ac:dyDescent="0.45">
      <c r="A45" s="1" t="s">
        <v>56</v>
      </c>
      <c r="B45" s="1">
        <v>48029</v>
      </c>
      <c r="C45" s="1">
        <v>0.20057762828155931</v>
      </c>
      <c r="D45" s="1">
        <v>0.32417455886830898</v>
      </c>
      <c r="E45" s="1">
        <v>8.0788293672725581E-2</v>
      </c>
      <c r="F45" s="1">
        <v>0.39445951917740624</v>
      </c>
      <c r="G45" s="1">
        <f t="shared" si="0"/>
        <v>1</v>
      </c>
      <c r="H45" s="35">
        <v>0.68700000000000006</v>
      </c>
      <c r="I45">
        <v>0</v>
      </c>
      <c r="J45" s="37">
        <v>240</v>
      </c>
      <c r="K45">
        <f t="shared" si="1"/>
        <v>300.21676711910789</v>
      </c>
      <c r="L45">
        <v>1892004</v>
      </c>
      <c r="M45">
        <f t="shared" si="2"/>
        <v>1.586766027551252E-4</v>
      </c>
    </row>
    <row r="46" spans="1:13" x14ac:dyDescent="0.45">
      <c r="A46" s="1" t="s">
        <v>57</v>
      </c>
      <c r="B46" s="1">
        <v>48113</v>
      </c>
      <c r="C46" s="1">
        <v>0.20039589105551772</v>
      </c>
      <c r="D46" s="1">
        <v>0.40245674984923929</v>
      </c>
      <c r="E46" s="1">
        <v>6.7511846683767418E-2</v>
      </c>
      <c r="F46" s="1">
        <v>0.32963551241147554</v>
      </c>
      <c r="G46" s="1">
        <f t="shared" si="0"/>
        <v>1</v>
      </c>
      <c r="H46" s="35">
        <v>0.75099999999999989</v>
      </c>
      <c r="I46">
        <v>0</v>
      </c>
      <c r="J46" s="37">
        <v>660</v>
      </c>
      <c r="K46">
        <f t="shared" si="1"/>
        <v>825.40846478544643</v>
      </c>
      <c r="L46">
        <v>2552213</v>
      </c>
      <c r="M46">
        <f t="shared" si="2"/>
        <v>3.234089258167114E-4</v>
      </c>
    </row>
    <row r="47" spans="1:13" x14ac:dyDescent="0.45">
      <c r="A47" s="1" t="s">
        <v>58</v>
      </c>
      <c r="B47" s="1">
        <v>48201</v>
      </c>
      <c r="C47" s="1">
        <v>0.20734697344159447</v>
      </c>
      <c r="D47" s="1">
        <v>0.278133539137283</v>
      </c>
      <c r="E47" s="1">
        <v>8.7464161488368525E-2</v>
      </c>
      <c r="F47" s="1">
        <v>0.42705532593275386</v>
      </c>
      <c r="G47" s="1">
        <f t="shared" si="0"/>
        <v>0.99999999999999989</v>
      </c>
      <c r="H47" s="35">
        <v>0.72900000000000009</v>
      </c>
      <c r="I47">
        <v>0</v>
      </c>
      <c r="J47" s="37">
        <v>2109</v>
      </c>
      <c r="K47">
        <f t="shared" si="1"/>
        <v>2660.6849773311264</v>
      </c>
      <c r="L47">
        <v>4525519</v>
      </c>
      <c r="M47">
        <f t="shared" si="2"/>
        <v>5.8792924686232155E-4</v>
      </c>
    </row>
    <row r="48" spans="1:13" x14ac:dyDescent="0.45">
      <c r="A48" s="1" t="s">
        <v>59</v>
      </c>
      <c r="B48" s="1">
        <v>48439</v>
      </c>
      <c r="C48" s="1">
        <v>0.21786133149894268</v>
      </c>
      <c r="D48" s="1">
        <v>0.22995372886554033</v>
      </c>
      <c r="E48" s="1">
        <v>9.3866984463110148E-2</v>
      </c>
      <c r="F48" s="1">
        <v>0.45831795517240692</v>
      </c>
      <c r="G48" s="1">
        <f t="shared" si="0"/>
        <v>1</v>
      </c>
      <c r="H48" s="35">
        <v>0.71299999999999997</v>
      </c>
      <c r="I48">
        <v>0</v>
      </c>
      <c r="J48" s="37">
        <v>376</v>
      </c>
      <c r="K48">
        <f t="shared" si="1"/>
        <v>480.73316809740589</v>
      </c>
      <c r="L48">
        <v>1983675</v>
      </c>
      <c r="M48">
        <f t="shared" si="2"/>
        <v>2.4234472284895755E-4</v>
      </c>
    </row>
    <row r="49" spans="1:13" x14ac:dyDescent="0.45">
      <c r="A49" s="1" t="s">
        <v>60</v>
      </c>
      <c r="B49" s="1">
        <v>48453</v>
      </c>
      <c r="C49" s="1">
        <v>0.24041523060569167</v>
      </c>
      <c r="D49" s="1">
        <v>0.22148357226740387</v>
      </c>
      <c r="E49" s="1">
        <v>9.1472861870576211E-2</v>
      </c>
      <c r="F49" s="1">
        <v>0.44662833525632833</v>
      </c>
      <c r="G49" s="1">
        <f t="shared" si="0"/>
        <v>1</v>
      </c>
      <c r="H49" s="35">
        <v>0.70499999999999996</v>
      </c>
      <c r="I49">
        <v>0</v>
      </c>
      <c r="J49" s="37">
        <v>206</v>
      </c>
      <c r="K49">
        <f t="shared" si="1"/>
        <v>271.20080378160304</v>
      </c>
      <c r="L49">
        <v>1176584</v>
      </c>
      <c r="M49">
        <f t="shared" si="2"/>
        <v>2.3049846316251373E-4</v>
      </c>
    </row>
    <row r="50" spans="1:13" x14ac:dyDescent="0.45">
      <c r="A50" s="1" t="s">
        <v>61</v>
      </c>
      <c r="B50" s="1">
        <v>53033</v>
      </c>
      <c r="C50" s="1">
        <v>0.13730730028204996</v>
      </c>
      <c r="D50" s="1">
        <v>0.26779463275070231</v>
      </c>
      <c r="E50" s="1">
        <v>0.10112787148089966</v>
      </c>
      <c r="F50" s="1">
        <v>0.49377019548634815</v>
      </c>
      <c r="G50" s="1">
        <f t="shared" si="0"/>
        <v>1</v>
      </c>
      <c r="H50" s="35">
        <v>0.93299999999999994</v>
      </c>
      <c r="I50">
        <v>0</v>
      </c>
      <c r="J50" s="37">
        <v>263</v>
      </c>
      <c r="K50">
        <f t="shared" si="1"/>
        <v>304.85942455057938</v>
      </c>
      <c r="L50">
        <v>2118119</v>
      </c>
      <c r="M50">
        <f t="shared" si="2"/>
        <v>1.4392931867878027E-4</v>
      </c>
    </row>
    <row r="51" spans="1:13" x14ac:dyDescent="0.45">
      <c r="A51" s="1" t="s">
        <v>62</v>
      </c>
      <c r="B51" s="1">
        <v>1</v>
      </c>
      <c r="C51" s="1">
        <v>0.21971796865719154</v>
      </c>
      <c r="D51" s="1">
        <v>0.25090264555021058</v>
      </c>
      <c r="E51" s="1">
        <v>8.9990224315216694E-2</v>
      </c>
      <c r="F51" s="1">
        <v>0.43938916147738111</v>
      </c>
      <c r="G51" s="1">
        <f t="shared" si="0"/>
        <v>0.99999999999999978</v>
      </c>
      <c r="H51" s="35">
        <v>0.76900000000000002</v>
      </c>
      <c r="I51">
        <v>0</v>
      </c>
      <c r="J51" s="38">
        <v>1011</v>
      </c>
      <c r="K51">
        <f t="shared" si="1"/>
        <v>1295.6853539996848</v>
      </c>
      <c r="L51">
        <v>4850771</v>
      </c>
      <c r="M51">
        <f t="shared" si="2"/>
        <v>2.671091572864777E-4</v>
      </c>
    </row>
    <row r="52" spans="1:13" x14ac:dyDescent="0.45">
      <c r="A52" s="1" t="s">
        <v>65</v>
      </c>
      <c r="B52" s="1">
        <f>VLOOKUP(A52,[1]Sheet1!$H$14:$I$69,2,FALSE)</f>
        <v>5</v>
      </c>
      <c r="C52" s="1">
        <v>0.23099243442317285</v>
      </c>
      <c r="D52" s="1">
        <v>0.23871315785271752</v>
      </c>
      <c r="E52" s="1">
        <v>9.0145770660767705E-2</v>
      </c>
      <c r="F52" s="1">
        <v>0.44014863706334179</v>
      </c>
      <c r="G52" s="1">
        <f t="shared" ref="G52:G58" si="3">SUM(C52:F52)</f>
        <v>0.99999999999999978</v>
      </c>
      <c r="H52" s="35">
        <v>0.80244186046511645</v>
      </c>
      <c r="I52">
        <v>0</v>
      </c>
      <c r="J52" s="38">
        <v>271</v>
      </c>
      <c r="K52">
        <f t="shared" ref="K52:K58" si="4">J52 / (1-C52)</f>
        <v>352.40225471218196</v>
      </c>
      <c r="L52">
        <v>2977944</v>
      </c>
      <c r="M52">
        <f t="shared" si="2"/>
        <v>1.1833743505995478E-4</v>
      </c>
    </row>
    <row r="53" spans="1:13" x14ac:dyDescent="0.45">
      <c r="A53" s="1" t="s">
        <v>79</v>
      </c>
      <c r="B53" s="1">
        <f>VLOOKUP(A53,[1]Sheet1!$H$14:$I$69,2,FALSE)</f>
        <v>21</v>
      </c>
      <c r="C53" s="1">
        <v>0.23216533710682305</v>
      </c>
      <c r="D53" s="1">
        <v>0.23834906871237463</v>
      </c>
      <c r="E53" s="1">
        <v>9.000827888427472E-2</v>
      </c>
      <c r="F53" s="1">
        <v>0.43947731529652773</v>
      </c>
      <c r="G53" s="1">
        <f t="shared" si="3"/>
        <v>1.0000000000000002</v>
      </c>
      <c r="H53" s="35">
        <v>0.80244186046511645</v>
      </c>
      <c r="I53">
        <v>0</v>
      </c>
      <c r="J53" s="38">
        <v>423</v>
      </c>
      <c r="K53">
        <f t="shared" si="4"/>
        <v>550.89984920210463</v>
      </c>
      <c r="L53">
        <v>4424376</v>
      </c>
      <c r="M53">
        <f t="shared" si="2"/>
        <v>1.245146997457053E-4</v>
      </c>
    </row>
    <row r="54" spans="1:13" x14ac:dyDescent="0.45">
      <c r="A54" s="1" t="s">
        <v>86</v>
      </c>
      <c r="B54" s="1">
        <f>VLOOKUP(A54,[1]Sheet1!$H$14:$I$69,2,FALSE)</f>
        <v>28</v>
      </c>
      <c r="C54" s="1">
        <v>0.20679358700612593</v>
      </c>
      <c r="D54" s="1">
        <v>0.30111045070967979</v>
      </c>
      <c r="E54" s="1">
        <v>8.365234313811519E-2</v>
      </c>
      <c r="F54" s="1">
        <v>0.40844361914607902</v>
      </c>
      <c r="G54" s="1">
        <f t="shared" si="3"/>
        <v>1</v>
      </c>
      <c r="H54" s="35">
        <v>0.70299999999999996</v>
      </c>
      <c r="I54">
        <v>0</v>
      </c>
      <c r="J54" s="38">
        <v>893</v>
      </c>
      <c r="K54">
        <f t="shared" si="4"/>
        <v>1125.8103633195117</v>
      </c>
      <c r="L54">
        <v>2986220</v>
      </c>
      <c r="M54">
        <f t="shared" si="2"/>
        <v>3.7700181611519302E-4</v>
      </c>
    </row>
    <row r="55" spans="1:13" x14ac:dyDescent="0.45">
      <c r="A55" s="1" t="s">
        <v>87</v>
      </c>
      <c r="B55" s="1">
        <f>VLOOKUP(A55,[1]Sheet1!$H$14:$I$69,2,FALSE)</f>
        <v>29</v>
      </c>
      <c r="C55" s="1">
        <v>0.18332317051454075</v>
      </c>
      <c r="D55" s="1">
        <v>0.21917374656505295</v>
      </c>
      <c r="E55" s="1">
        <v>0.1015707031745034</v>
      </c>
      <c r="F55" s="1">
        <v>0.49593237974590282</v>
      </c>
      <c r="G55" s="1">
        <f t="shared" si="3"/>
        <v>0.99999999999999978</v>
      </c>
      <c r="H55" s="35">
        <v>0.72199999999999998</v>
      </c>
      <c r="I55">
        <v>0</v>
      </c>
      <c r="J55" s="38">
        <v>561</v>
      </c>
      <c r="K55">
        <f t="shared" si="4"/>
        <v>686.93022716642224</v>
      </c>
      <c r="L55">
        <v>6075300</v>
      </c>
      <c r="M55">
        <f t="shared" si="2"/>
        <v>1.1306935084134482E-4</v>
      </c>
    </row>
    <row r="56" spans="1:13" x14ac:dyDescent="0.45">
      <c r="A56" s="1" t="s">
        <v>98</v>
      </c>
      <c r="B56" s="1">
        <v>40</v>
      </c>
      <c r="C56" s="1">
        <v>0.21181927086814312</v>
      </c>
      <c r="D56" s="1">
        <v>0.24875878087693121</v>
      </c>
      <c r="E56" s="1">
        <v>9.16973789059293E-2</v>
      </c>
      <c r="F56" s="1">
        <v>0.44772456934899635</v>
      </c>
      <c r="G56" s="1">
        <f t="shared" si="3"/>
        <v>1</v>
      </c>
      <c r="H56" s="35">
        <v>0.67700000000000005</v>
      </c>
      <c r="I56">
        <v>0</v>
      </c>
      <c r="J56" s="38">
        <v>315</v>
      </c>
      <c r="K56">
        <f t="shared" si="4"/>
        <v>399.65453145112713</v>
      </c>
      <c r="L56">
        <v>3896251</v>
      </c>
      <c r="M56">
        <f t="shared" si="2"/>
        <v>1.0257412354879784E-4</v>
      </c>
    </row>
    <row r="57" spans="1:13" x14ac:dyDescent="0.45">
      <c r="A57" s="1" t="s">
        <v>102</v>
      </c>
      <c r="B57" s="1">
        <v>45</v>
      </c>
      <c r="C57" s="1">
        <v>0.2158538607561552</v>
      </c>
      <c r="D57" s="1">
        <v>0.22579119057207017</v>
      </c>
      <c r="E57" s="1">
        <v>9.4915836216882946E-2</v>
      </c>
      <c r="F57" s="1">
        <v>0.46343911245489178</v>
      </c>
      <c r="G57" s="1">
        <f t="shared" si="3"/>
        <v>1</v>
      </c>
      <c r="H57" s="35">
        <v>0.85</v>
      </c>
      <c r="I57">
        <v>0</v>
      </c>
      <c r="J57" s="38">
        <v>1800</v>
      </c>
      <c r="K57">
        <f t="shared" si="4"/>
        <v>2295.4904831078388</v>
      </c>
      <c r="L57">
        <v>4893444</v>
      </c>
      <c r="M57">
        <f t="shared" si="2"/>
        <v>4.6909507559662249E-4</v>
      </c>
    </row>
    <row r="58" spans="1:13" x14ac:dyDescent="0.45">
      <c r="A58" s="1" t="s">
        <v>63</v>
      </c>
      <c r="B58" s="1">
        <f>VLOOKUP(A58,[1]Sheet1!$H$14:$I$69,2,FALSE)</f>
        <v>2</v>
      </c>
      <c r="C58" s="1">
        <v>0.17172610778122388</v>
      </c>
      <c r="D58" s="1">
        <v>0.12892645123641591</v>
      </c>
      <c r="E58" s="1">
        <v>0.1188834223192288</v>
      </c>
      <c r="F58" s="1">
        <v>0.58046401866313135</v>
      </c>
      <c r="G58" s="1">
        <f t="shared" si="3"/>
        <v>0.99999999999999989</v>
      </c>
      <c r="H58" s="35">
        <v>0.96599999999999997</v>
      </c>
      <c r="I58">
        <v>0</v>
      </c>
      <c r="J58" s="38">
        <v>54</v>
      </c>
      <c r="K58">
        <f t="shared" si="4"/>
        <v>65.195825326988228</v>
      </c>
      <c r="L58">
        <v>738565</v>
      </c>
      <c r="M58">
        <f t="shared" si="2"/>
        <v>8.8273645958024321E-5</v>
      </c>
    </row>
    <row r="59" spans="1:13" x14ac:dyDescent="0.45">
      <c r="A59" s="1" t="s">
        <v>64</v>
      </c>
      <c r="B59" s="1">
        <f>VLOOKUP(A59,[1]Sheet1!$H$14:$I$69,2,FALSE)</f>
        <v>4</v>
      </c>
      <c r="C59" s="1">
        <v>0.20976034122869547</v>
      </c>
      <c r="D59" s="1">
        <v>0.24530396429098078</v>
      </c>
      <c r="E59" s="1">
        <v>9.2634671276877703E-2</v>
      </c>
      <c r="F59" s="1">
        <v>0.45230102320344606</v>
      </c>
      <c r="G59" s="1">
        <f t="shared" si="0"/>
        <v>1</v>
      </c>
      <c r="H59" s="35">
        <v>0.80244186046511645</v>
      </c>
      <c r="I59">
        <v>0</v>
      </c>
      <c r="J59" s="38">
        <v>612</v>
      </c>
      <c r="K59">
        <f t="shared" si="1"/>
        <v>774.44860329024925</v>
      </c>
      <c r="L59">
        <v>6809946</v>
      </c>
      <c r="M59">
        <f t="shared" si="2"/>
        <v>1.137231636330522E-4</v>
      </c>
    </row>
    <row r="60" spans="1:13" x14ac:dyDescent="0.45">
      <c r="A60" s="1" t="s">
        <v>66</v>
      </c>
      <c r="B60" s="1">
        <f>VLOOKUP(A60,[1]Sheet1!$H$14:$I$69,2,FALSE)</f>
        <v>6</v>
      </c>
      <c r="C60" s="1">
        <v>0.16415772443209445</v>
      </c>
      <c r="D60" s="1">
        <v>0.25981241747311673</v>
      </c>
      <c r="E60" s="1">
        <v>9.7920428209725213E-2</v>
      </c>
      <c r="F60" s="1">
        <v>0.47810942988506377</v>
      </c>
      <c r="G60" s="1">
        <f t="shared" si="0"/>
        <v>1.0000000000000002</v>
      </c>
      <c r="H60" s="35">
        <v>0.74299999999999999</v>
      </c>
      <c r="I60">
        <v>0</v>
      </c>
      <c r="J60" s="38">
        <v>4087</v>
      </c>
      <c r="K60">
        <f t="shared" si="1"/>
        <v>4889.6784949327002</v>
      </c>
      <c r="L60">
        <v>38982847</v>
      </c>
      <c r="M60">
        <f t="shared" si="2"/>
        <v>1.2543153902876052E-4</v>
      </c>
    </row>
    <row r="61" spans="1:13" x14ac:dyDescent="0.45">
      <c r="A61" s="1" t="s">
        <v>67</v>
      </c>
      <c r="B61" s="1">
        <f>VLOOKUP(A61,[1]Sheet1!$H$14:$I$69,2,FALSE)</f>
        <v>8</v>
      </c>
      <c r="C61" s="1">
        <v>0.18660917964609519</v>
      </c>
      <c r="D61" s="1">
        <v>0.3460476749516323</v>
      </c>
      <c r="E61" s="1">
        <v>7.9444563984979955E-2</v>
      </c>
      <c r="F61" s="1">
        <v>0.3878985814172925</v>
      </c>
      <c r="G61" s="1">
        <f t="shared" si="0"/>
        <v>0.99999999999999989</v>
      </c>
      <c r="H61" s="35">
        <v>0.84200000000000008</v>
      </c>
      <c r="I61">
        <v>0</v>
      </c>
      <c r="J61" s="38">
        <v>447</v>
      </c>
      <c r="K61">
        <f t="shared" si="1"/>
        <v>549.55132122773546</v>
      </c>
      <c r="L61">
        <v>5436519</v>
      </c>
      <c r="M61">
        <f t="shared" si="2"/>
        <v>1.0108514680583944E-4</v>
      </c>
    </row>
    <row r="62" spans="1:13" x14ac:dyDescent="0.45">
      <c r="A62" s="1" t="s">
        <v>68</v>
      </c>
      <c r="B62" s="1">
        <f>VLOOKUP(A62,[1]Sheet1!$H$14:$I$69,2,FALSE)</f>
        <v>9</v>
      </c>
      <c r="C62" s="1">
        <v>0.13956037871394461</v>
      </c>
      <c r="D62" s="1">
        <v>0.22134191449934773</v>
      </c>
      <c r="E62" s="1">
        <v>0.10864145362775587</v>
      </c>
      <c r="F62" s="1">
        <v>0.53045625315895173</v>
      </c>
      <c r="G62" s="1">
        <f t="shared" si="0"/>
        <v>1</v>
      </c>
      <c r="H62" s="35">
        <v>0.83599999999999997</v>
      </c>
      <c r="I62">
        <v>0</v>
      </c>
      <c r="J62" s="38">
        <v>1017</v>
      </c>
      <c r="K62">
        <f t="shared" si="1"/>
        <v>1181.9539394059302</v>
      </c>
      <c r="L62">
        <v>3594478</v>
      </c>
      <c r="M62">
        <f t="shared" si="2"/>
        <v>3.288249196144559E-4</v>
      </c>
    </row>
    <row r="63" spans="1:13" x14ac:dyDescent="0.45">
      <c r="A63" s="1" t="s">
        <v>69</v>
      </c>
      <c r="B63" s="1">
        <f>VLOOKUP(A63,[1]Sheet1!$H$14:$I$69,2,FALSE)</f>
        <v>10</v>
      </c>
      <c r="C63" s="1">
        <v>0.17717705236042439</v>
      </c>
      <c r="D63" s="1">
        <v>0.2218363147793494</v>
      </c>
      <c r="E63" s="1">
        <v>0.10216287855743469</v>
      </c>
      <c r="F63" s="1">
        <v>0.49882375430279158</v>
      </c>
      <c r="G63" s="1">
        <f t="shared" si="0"/>
        <v>1</v>
      </c>
      <c r="H63" s="35">
        <v>0.85699999999999998</v>
      </c>
      <c r="I63">
        <v>0</v>
      </c>
      <c r="J63" s="38">
        <v>417</v>
      </c>
      <c r="K63">
        <f t="shared" si="1"/>
        <v>506.79189392595811</v>
      </c>
      <c r="L63">
        <v>943732</v>
      </c>
      <c r="M63">
        <f t="shared" si="2"/>
        <v>5.3700827557607255E-4</v>
      </c>
    </row>
    <row r="64" spans="1:13" x14ac:dyDescent="0.45">
      <c r="A64" s="1" t="s">
        <v>70</v>
      </c>
      <c r="B64" s="1">
        <f>VLOOKUP(A64,[1]Sheet1!$H$14:$I$69,2,FALSE)</f>
        <v>11</v>
      </c>
      <c r="C64" s="1">
        <v>7.8655939741982761E-2</v>
      </c>
      <c r="D64" s="1">
        <v>0.37361514371688648</v>
      </c>
      <c r="E64" s="1">
        <v>9.3109496490250701E-2</v>
      </c>
      <c r="F64" s="1">
        <v>0.45461942005088007</v>
      </c>
      <c r="G64" s="1">
        <f t="shared" si="0"/>
        <v>1</v>
      </c>
      <c r="H64" s="35">
        <v>0.79599999999999993</v>
      </c>
      <c r="I64">
        <v>0</v>
      </c>
      <c r="J64" s="37">
        <v>1275</v>
      </c>
      <c r="K64">
        <f t="shared" si="1"/>
        <v>1383.847853366465</v>
      </c>
      <c r="L64">
        <v>672391</v>
      </c>
      <c r="M64">
        <f t="shared" si="2"/>
        <v>2.058099905213581E-3</v>
      </c>
    </row>
    <row r="65" spans="1:13" x14ac:dyDescent="0.45">
      <c r="A65" s="1" t="s">
        <v>71</v>
      </c>
      <c r="B65" s="1">
        <f>VLOOKUP(A65,[1]Sheet1!$H$14:$I$69,2,FALSE)</f>
        <v>12</v>
      </c>
      <c r="C65" s="1">
        <v>0.1705753701147282</v>
      </c>
      <c r="D65" s="1">
        <v>0.27161244197673412</v>
      </c>
      <c r="E65" s="1">
        <v>9.4823571266369117E-2</v>
      </c>
      <c r="F65" s="1">
        <v>0.46298861664216856</v>
      </c>
      <c r="G65" s="1">
        <f t="shared" si="0"/>
        <v>1</v>
      </c>
      <c r="H65" s="35">
        <v>0.77700000000000002</v>
      </c>
      <c r="I65">
        <v>0</v>
      </c>
      <c r="J65" s="38">
        <v>14627</v>
      </c>
      <c r="K65">
        <f t="shared" si="1"/>
        <v>17635.116528940365</v>
      </c>
      <c r="L65">
        <v>20278447</v>
      </c>
      <c r="M65">
        <f t="shared" si="2"/>
        <v>8.6964827873359165E-4</v>
      </c>
    </row>
    <row r="66" spans="1:13" x14ac:dyDescent="0.45">
      <c r="A66" s="1" t="s">
        <v>72</v>
      </c>
      <c r="B66" s="1">
        <f>VLOOKUP(A66,[1]Sheet1!$H$14:$I$69,2,FALSE)</f>
        <v>13</v>
      </c>
      <c r="C66" s="1">
        <v>0.21439011731398946</v>
      </c>
      <c r="D66" s="1">
        <v>0.2756621746609651</v>
      </c>
      <c r="E66" s="1">
        <v>8.6686995878195255E-2</v>
      </c>
      <c r="F66" s="1">
        <v>0.42326071214685013</v>
      </c>
      <c r="G66" s="1">
        <f t="shared" si="0"/>
        <v>1</v>
      </c>
      <c r="H66" s="35">
        <v>0.76300000000000001</v>
      </c>
      <c r="I66">
        <v>0</v>
      </c>
      <c r="J66" s="38">
        <v>385</v>
      </c>
      <c r="K66">
        <f t="shared" si="1"/>
        <v>490.06511817758701</v>
      </c>
      <c r="L66">
        <v>10201635</v>
      </c>
      <c r="M66">
        <f t="shared" si="2"/>
        <v>4.8037899628597475E-5</v>
      </c>
    </row>
    <row r="67" spans="1:13" x14ac:dyDescent="0.45">
      <c r="A67" s="1" t="s">
        <v>73</v>
      </c>
      <c r="B67" s="1">
        <f>VLOOKUP(A67,[1]Sheet1!$H$14:$I$69,2,FALSE)</f>
        <v>15</v>
      </c>
      <c r="C67" s="1">
        <v>0.11898777926583999</v>
      </c>
      <c r="D67" s="1">
        <v>0.26857711406482676</v>
      </c>
      <c r="E67" s="1">
        <v>0.10410902673357855</v>
      </c>
      <c r="F67" s="1">
        <v>0.50832607993575463</v>
      </c>
      <c r="G67" s="1">
        <f t="shared" si="0"/>
        <v>0.99999999999999989</v>
      </c>
      <c r="H67" s="35">
        <v>0.85699999999999998</v>
      </c>
      <c r="I67">
        <v>0</v>
      </c>
      <c r="J67" s="38">
        <v>92</v>
      </c>
      <c r="K67">
        <f t="shared" si="1"/>
        <v>104.42533921190685</v>
      </c>
      <c r="L67">
        <v>1421658</v>
      </c>
      <c r="M67">
        <f t="shared" ref="M67:M101" si="5">K67/L67</f>
        <v>7.3453206897795991E-5</v>
      </c>
    </row>
    <row r="68" spans="1:13" x14ac:dyDescent="0.45">
      <c r="A68" s="1" t="s">
        <v>74</v>
      </c>
      <c r="B68" s="1">
        <f>VLOOKUP(A68,[1]Sheet1!$H$14:$I$69,2,FALSE)</f>
        <v>16</v>
      </c>
      <c r="C68" s="1">
        <v>0.18709952669219609</v>
      </c>
      <c r="D68" s="1">
        <v>0.25233827037542733</v>
      </c>
      <c r="E68" s="1">
        <v>9.5291051632071216E-2</v>
      </c>
      <c r="F68" s="1">
        <v>0.46527115130030533</v>
      </c>
      <c r="G68" s="1">
        <f t="shared" si="0"/>
        <v>1</v>
      </c>
      <c r="H68" s="35">
        <v>0.80244186046511645</v>
      </c>
      <c r="I68">
        <v>0</v>
      </c>
      <c r="J68" s="38">
        <v>56</v>
      </c>
      <c r="K68">
        <f t="shared" si="1"/>
        <v>68.889122148161988</v>
      </c>
      <c r="L68">
        <v>1657375</v>
      </c>
      <c r="M68">
        <f t="shared" si="5"/>
        <v>4.1565199274854504E-5</v>
      </c>
    </row>
    <row r="69" spans="1:13" x14ac:dyDescent="0.45">
      <c r="A69" s="1" t="s">
        <v>75</v>
      </c>
      <c r="B69" s="1">
        <f>VLOOKUP(A69,[1]Sheet1!$H$14:$I$69,2,FALSE)</f>
        <v>17</v>
      </c>
      <c r="C69" s="1">
        <v>0.17355628611003457</v>
      </c>
      <c r="D69" s="1">
        <v>0.29954521233663994</v>
      </c>
      <c r="E69" s="1">
        <v>8.956849401142343E-2</v>
      </c>
      <c r="F69" s="1">
        <v>0.4373300075419021</v>
      </c>
      <c r="G69" s="1">
        <f t="shared" si="0"/>
        <v>1</v>
      </c>
      <c r="H69" s="35">
        <v>0.81799999999999995</v>
      </c>
      <c r="I69">
        <v>0</v>
      </c>
      <c r="J69" s="38">
        <v>1900</v>
      </c>
      <c r="K69">
        <f t="shared" si="1"/>
        <v>2299.0071411602148</v>
      </c>
      <c r="L69">
        <v>12854526</v>
      </c>
      <c r="M69">
        <f t="shared" si="5"/>
        <v>1.7884806807813954E-4</v>
      </c>
    </row>
    <row r="70" spans="1:13" x14ac:dyDescent="0.45">
      <c r="A70" s="1" t="s">
        <v>76</v>
      </c>
      <c r="B70" s="1">
        <f>VLOOKUP(A70,[1]Sheet1!$H$14:$I$69,2,FALSE)</f>
        <v>18</v>
      </c>
      <c r="C70" s="1">
        <v>0.22789580273270865</v>
      </c>
      <c r="D70" s="1">
        <v>0.23444931240617517</v>
      </c>
      <c r="E70" s="1">
        <v>9.139699238643903E-2</v>
      </c>
      <c r="F70" s="1">
        <v>0.44625789247467695</v>
      </c>
      <c r="G70" s="1">
        <f t="shared" si="0"/>
        <v>0.99999999999999978</v>
      </c>
      <c r="H70" s="35">
        <v>0.67500000000000004</v>
      </c>
      <c r="I70">
        <v>0</v>
      </c>
      <c r="J70" s="38">
        <v>904</v>
      </c>
      <c r="K70">
        <f t="shared" si="1"/>
        <v>1170.8264288674088</v>
      </c>
      <c r="L70">
        <v>6614418</v>
      </c>
      <c r="M70">
        <f t="shared" si="5"/>
        <v>1.7701125463607059E-4</v>
      </c>
    </row>
    <row r="71" spans="1:13" x14ac:dyDescent="0.45">
      <c r="A71" s="1" t="s">
        <v>77</v>
      </c>
      <c r="B71" s="1">
        <f>VLOOKUP(A71,[1]Sheet1!$H$14:$I$69,2,FALSE)</f>
        <v>19</v>
      </c>
      <c r="C71" s="1">
        <v>0.24516431650830389</v>
      </c>
      <c r="D71" s="1">
        <v>0.13643399269381715</v>
      </c>
      <c r="E71" s="1">
        <v>0.10512329789436343</v>
      </c>
      <c r="F71" s="1">
        <v>0.51327839290351551</v>
      </c>
      <c r="G71" s="1">
        <f t="shared" si="0"/>
        <v>1</v>
      </c>
      <c r="H71" s="35">
        <v>0.91299999999999992</v>
      </c>
      <c r="I71">
        <v>0</v>
      </c>
      <c r="J71" s="38">
        <v>166</v>
      </c>
      <c r="K71">
        <f t="shared" si="1"/>
        <v>219.91541156629245</v>
      </c>
      <c r="L71">
        <v>3118102</v>
      </c>
      <c r="M71">
        <f t="shared" si="5"/>
        <v>7.0528613742043217E-5</v>
      </c>
    </row>
    <row r="72" spans="1:13" x14ac:dyDescent="0.45">
      <c r="A72" s="1" t="s">
        <v>78</v>
      </c>
      <c r="B72" s="1">
        <f>VLOOKUP(A72,[1]Sheet1!$H$14:$I$69,2,FALSE)</f>
        <v>20</v>
      </c>
      <c r="C72" s="1">
        <v>0.22746954004938111</v>
      </c>
      <c r="D72" s="1">
        <v>0.23980672478026599</v>
      </c>
      <c r="E72" s="1">
        <v>9.0558736725729283E-2</v>
      </c>
      <c r="F72" s="1">
        <v>0.44216499844462348</v>
      </c>
      <c r="G72" s="1">
        <f t="shared" ref="G72:G101" si="6">SUM(C72:F72)</f>
        <v>0.99999999999999978</v>
      </c>
      <c r="H72" s="35">
        <v>0.80244186046511645</v>
      </c>
      <c r="I72">
        <v>0</v>
      </c>
      <c r="J72" s="38">
        <v>139</v>
      </c>
      <c r="K72">
        <f t="shared" ref="K72:K101" si="7">J72 / (1-C72)</f>
        <v>179.92818044855483</v>
      </c>
      <c r="L72">
        <v>2903820</v>
      </c>
      <c r="M72">
        <f t="shared" si="5"/>
        <v>6.1962580479697378E-5</v>
      </c>
    </row>
    <row r="73" spans="1:13" x14ac:dyDescent="0.45">
      <c r="A73" s="1" t="s">
        <v>80</v>
      </c>
      <c r="B73" s="1">
        <f>VLOOKUP(A73,[1]Sheet1!$H$14:$I$69,2,FALSE)</f>
        <v>22</v>
      </c>
      <c r="C73" s="1">
        <v>0.2212662542860028</v>
      </c>
      <c r="D73" s="1">
        <v>0.23083494231582832</v>
      </c>
      <c r="E73" s="1">
        <v>9.3138375885224056E-2</v>
      </c>
      <c r="F73" s="1">
        <v>0.45476042751294471</v>
      </c>
      <c r="G73" s="1">
        <f t="shared" si="6"/>
        <v>0.99999999999999978</v>
      </c>
      <c r="H73" s="35">
        <v>0.79</v>
      </c>
      <c r="I73">
        <v>0</v>
      </c>
      <c r="J73" s="38">
        <v>2703</v>
      </c>
      <c r="K73">
        <f t="shared" si="7"/>
        <v>3471.0194785789099</v>
      </c>
      <c r="L73">
        <v>4663461</v>
      </c>
      <c r="M73">
        <f t="shared" si="5"/>
        <v>7.4430117000633437E-4</v>
      </c>
    </row>
    <row r="74" spans="1:13" x14ac:dyDescent="0.45">
      <c r="A74" s="1" t="s">
        <v>81</v>
      </c>
      <c r="B74" s="1">
        <f>VLOOKUP(A74,[1]Sheet1!$H$14:$I$69,2,FALSE)</f>
        <v>23</v>
      </c>
      <c r="C74" s="1">
        <v>0.19149054777239435</v>
      </c>
      <c r="D74" s="1">
        <v>0.16711802820463276</v>
      </c>
      <c r="E74" s="1">
        <v>0.10903136705118499</v>
      </c>
      <c r="F74" s="1">
        <v>0.5323600569717879</v>
      </c>
      <c r="G74" s="1">
        <f t="shared" si="6"/>
        <v>1</v>
      </c>
      <c r="H74" s="35">
        <v>0.93099999999999994</v>
      </c>
      <c r="I74">
        <v>0</v>
      </c>
      <c r="J74" s="38">
        <v>82</v>
      </c>
      <c r="K74">
        <f t="shared" si="7"/>
        <v>101.4212014146199</v>
      </c>
      <c r="L74">
        <v>1330158</v>
      </c>
      <c r="M74">
        <f t="shared" si="5"/>
        <v>7.6247484445171102E-5</v>
      </c>
    </row>
    <row r="75" spans="1:13" x14ac:dyDescent="0.45">
      <c r="A75" s="1" t="s">
        <v>82</v>
      </c>
      <c r="B75" s="1">
        <f>VLOOKUP(A75,[1]Sheet1!$H$14:$I$69,2,FALSE)</f>
        <v>24</v>
      </c>
      <c r="C75" s="1">
        <v>0.14592893832342674</v>
      </c>
      <c r="D75" s="1">
        <v>0.33292144163715731</v>
      </c>
      <c r="E75" s="1">
        <v>8.8591230538604682E-2</v>
      </c>
      <c r="F75" s="1">
        <v>0.43255838950081121</v>
      </c>
      <c r="G75" s="1">
        <f t="shared" si="6"/>
        <v>1</v>
      </c>
      <c r="H75" s="35">
        <v>0.85199999999999998</v>
      </c>
      <c r="I75">
        <v>0</v>
      </c>
      <c r="J75" s="38">
        <v>3803</v>
      </c>
      <c r="K75">
        <f t="shared" si="7"/>
        <v>4452.7910740056805</v>
      </c>
      <c r="L75">
        <v>5996079</v>
      </c>
      <c r="M75">
        <f t="shared" si="5"/>
        <v>7.4261714597250643E-4</v>
      </c>
    </row>
    <row r="76" spans="1:13" x14ac:dyDescent="0.45">
      <c r="A76" s="1" t="s">
        <v>83</v>
      </c>
      <c r="B76" s="1">
        <f>VLOOKUP(A76,[1]Sheet1!$H$14:$I$69,2,FALSE)</f>
        <v>25</v>
      </c>
      <c r="C76" s="1">
        <v>0.13251474771425595</v>
      </c>
      <c r="D76" s="1">
        <v>0.24026664037065346</v>
      </c>
      <c r="E76" s="1">
        <v>0.10662210334542853</v>
      </c>
      <c r="F76" s="1">
        <v>0.520596508569662</v>
      </c>
      <c r="G76" s="1">
        <f t="shared" si="6"/>
        <v>1</v>
      </c>
      <c r="H76" s="35">
        <v>0.873</v>
      </c>
      <c r="I76">
        <v>0</v>
      </c>
      <c r="J76" s="38">
        <v>1431</v>
      </c>
      <c r="K76">
        <f t="shared" si="7"/>
        <v>1649.5957668783951</v>
      </c>
      <c r="L76">
        <v>6789319</v>
      </c>
      <c r="M76">
        <f t="shared" si="5"/>
        <v>2.4296925315755454E-4</v>
      </c>
    </row>
    <row r="77" spans="1:13" x14ac:dyDescent="0.45">
      <c r="A77" s="1" t="s">
        <v>84</v>
      </c>
      <c r="B77" s="1">
        <f>VLOOKUP(A77,[1]Sheet1!$H$14:$I$69,2,FALSE)</f>
        <v>26</v>
      </c>
      <c r="C77" s="1">
        <v>0.21006954398205713</v>
      </c>
      <c r="D77" s="1">
        <v>0.17640867962894402</v>
      </c>
      <c r="E77" s="1">
        <v>0.10429375181818465</v>
      </c>
      <c r="F77" s="1">
        <v>0.50922802457081418</v>
      </c>
      <c r="G77" s="1">
        <f t="shared" si="6"/>
        <v>1</v>
      </c>
      <c r="H77" s="35">
        <v>0.82700000000000007</v>
      </c>
      <c r="I77">
        <v>0</v>
      </c>
      <c r="J77" s="38">
        <v>874</v>
      </c>
      <c r="K77">
        <f t="shared" si="7"/>
        <v>1106.4265130450262</v>
      </c>
      <c r="L77">
        <v>9925568</v>
      </c>
      <c r="M77">
        <f t="shared" si="5"/>
        <v>1.114723623922607E-4</v>
      </c>
    </row>
    <row r="78" spans="1:13" x14ac:dyDescent="0.45">
      <c r="A78" s="1" t="s">
        <v>85</v>
      </c>
      <c r="B78" s="1">
        <f>VLOOKUP(A78,[1]Sheet1!$H$14:$I$69,2,FALSE)</f>
        <v>27</v>
      </c>
      <c r="C78" s="1">
        <v>0.18571489923749115</v>
      </c>
      <c r="D78" s="1">
        <v>0.23743337179445387</v>
      </c>
      <c r="E78" s="1">
        <v>9.806013962695885E-2</v>
      </c>
      <c r="F78" s="1">
        <v>0.47879158934109617</v>
      </c>
      <c r="G78" s="1">
        <f t="shared" si="6"/>
        <v>1</v>
      </c>
      <c r="H78" s="35">
        <v>0.87599999999999989</v>
      </c>
      <c r="I78">
        <v>0</v>
      </c>
      <c r="J78" s="38">
        <v>475</v>
      </c>
      <c r="K78">
        <f t="shared" si="7"/>
        <v>583.33377284590233</v>
      </c>
      <c r="L78">
        <v>5490726</v>
      </c>
      <c r="M78">
        <f t="shared" si="5"/>
        <v>1.0623982563433366E-4</v>
      </c>
    </row>
    <row r="79" spans="1:13" x14ac:dyDescent="0.45">
      <c r="A79" s="1" t="s">
        <v>88</v>
      </c>
      <c r="B79" s="1">
        <f>VLOOKUP(A79,[1]Sheet1!$H$14:$I$69,2,FALSE)</f>
        <v>30</v>
      </c>
      <c r="C79" s="1">
        <v>0.21961232350246193</v>
      </c>
      <c r="D79" s="1">
        <v>0.12769200629803984</v>
      </c>
      <c r="E79" s="1">
        <v>0.11095299769348298</v>
      </c>
      <c r="F79" s="1">
        <v>0.54174267250601527</v>
      </c>
      <c r="G79" s="1">
        <f t="shared" si="6"/>
        <v>1</v>
      </c>
      <c r="H79" s="35">
        <v>0.871</v>
      </c>
      <c r="I79">
        <v>0</v>
      </c>
      <c r="J79" s="38">
        <v>27</v>
      </c>
      <c r="K79">
        <f t="shared" si="7"/>
        <v>34.598188583882873</v>
      </c>
      <c r="L79">
        <v>1029862</v>
      </c>
      <c r="M79">
        <f t="shared" si="5"/>
        <v>3.3594975427662027E-5</v>
      </c>
    </row>
    <row r="80" spans="1:13" x14ac:dyDescent="0.45">
      <c r="A80" s="1" t="s">
        <v>89</v>
      </c>
      <c r="B80" s="1">
        <f>VLOOKUP(A80,[1]Sheet1!$H$14:$I$69,2,FALSE)</f>
        <v>31</v>
      </c>
      <c r="C80" s="1">
        <v>0.21647395394710514</v>
      </c>
      <c r="D80" s="1">
        <v>0.24822251559176498</v>
      </c>
      <c r="E80" s="1">
        <v>9.0997281110219777E-2</v>
      </c>
      <c r="F80" s="1">
        <v>0.44430624935091012</v>
      </c>
      <c r="G80" s="1">
        <f t="shared" si="6"/>
        <v>1</v>
      </c>
      <c r="H80" s="35">
        <v>0.78400000000000003</v>
      </c>
      <c r="I80">
        <v>0</v>
      </c>
      <c r="J80" s="38">
        <v>157</v>
      </c>
      <c r="K80">
        <f t="shared" si="7"/>
        <v>200.3762361071544</v>
      </c>
      <c r="L80">
        <v>1893921</v>
      </c>
      <c r="M80">
        <f t="shared" si="5"/>
        <v>1.0579968019107154E-4</v>
      </c>
    </row>
    <row r="81" spans="1:13" x14ac:dyDescent="0.45">
      <c r="A81" s="1" t="s">
        <v>90</v>
      </c>
      <c r="B81" s="1">
        <f>VLOOKUP(A81,[1]Sheet1!$H$14:$I$69,2,FALSE)</f>
        <v>32</v>
      </c>
      <c r="C81" s="1">
        <v>0.27507814834521038</v>
      </c>
      <c r="D81" s="1">
        <v>0.22502819497640664</v>
      </c>
      <c r="E81" s="1">
        <v>8.4977888269843233E-2</v>
      </c>
      <c r="F81" s="1">
        <v>0.41491576840853983</v>
      </c>
      <c r="G81" s="1">
        <f t="shared" si="6"/>
        <v>1</v>
      </c>
      <c r="H81" s="35">
        <v>0.80244186046511645</v>
      </c>
      <c r="I81">
        <v>0</v>
      </c>
      <c r="J81" s="38">
        <v>352</v>
      </c>
      <c r="K81">
        <f t="shared" si="7"/>
        <v>485.569581323124</v>
      </c>
      <c r="L81">
        <v>2887725</v>
      </c>
      <c r="M81">
        <f t="shared" si="5"/>
        <v>1.6814952300621563E-4</v>
      </c>
    </row>
    <row r="82" spans="1:13" x14ac:dyDescent="0.45">
      <c r="A82" s="1" t="s">
        <v>91</v>
      </c>
      <c r="B82" s="1">
        <f>VLOOKUP(A82,[1]Sheet1!$H$14:$I$69,2,FALSE)</f>
        <v>33</v>
      </c>
      <c r="C82" s="1">
        <v>0.20935407033486286</v>
      </c>
      <c r="D82" s="1">
        <v>0.21898451961325208</v>
      </c>
      <c r="E82" s="1">
        <v>9.7177827289023119E-2</v>
      </c>
      <c r="F82" s="1">
        <v>0.47448358276286196</v>
      </c>
      <c r="G82" s="1">
        <f t="shared" si="6"/>
        <v>1</v>
      </c>
      <c r="H82" s="35">
        <v>0.81799999999999995</v>
      </c>
      <c r="I82">
        <v>0</v>
      </c>
      <c r="K82">
        <f t="shared" si="7"/>
        <v>0</v>
      </c>
      <c r="L82">
        <v>1331848</v>
      </c>
      <c r="M82">
        <f t="shared" si="5"/>
        <v>0</v>
      </c>
    </row>
    <row r="83" spans="1:13" x14ac:dyDescent="0.45">
      <c r="A83" s="1" t="s">
        <v>92</v>
      </c>
      <c r="B83" s="1">
        <f>VLOOKUP(A83,[1]Sheet1!$H$14:$I$69,2,FALSE)</f>
        <v>34</v>
      </c>
      <c r="C83" s="1">
        <v>0.13238293865955908</v>
      </c>
      <c r="D83" s="1">
        <v>0.26932323918571416</v>
      </c>
      <c r="E83" s="1">
        <v>0.10170512246430029</v>
      </c>
      <c r="F83" s="1">
        <v>0.49658869969042652</v>
      </c>
      <c r="G83" s="1">
        <f t="shared" si="6"/>
        <v>1</v>
      </c>
      <c r="H83" s="35">
        <v>0.80244186046511645</v>
      </c>
      <c r="I83">
        <v>0</v>
      </c>
      <c r="J83" s="38">
        <v>3708</v>
      </c>
      <c r="K83">
        <f t="shared" si="7"/>
        <v>4273.7748774456522</v>
      </c>
      <c r="L83">
        <v>8960161</v>
      </c>
      <c r="M83">
        <f t="shared" si="5"/>
        <v>4.7697523263763364E-4</v>
      </c>
    </row>
    <row r="84" spans="1:13" x14ac:dyDescent="0.45">
      <c r="A84" s="1" t="s">
        <v>93</v>
      </c>
      <c r="B84" s="1">
        <f>VLOOKUP(A84,[1]Sheet1!$H$14:$I$69,2,FALSE)</f>
        <v>35</v>
      </c>
      <c r="C84" s="1">
        <v>0.22023336648244984</v>
      </c>
      <c r="D84" s="1">
        <v>0.21406023983528522</v>
      </c>
      <c r="E84" s="1">
        <v>9.6165522553921717E-2</v>
      </c>
      <c r="F84" s="1">
        <v>0.46954087112834308</v>
      </c>
      <c r="G84" s="1">
        <f t="shared" si="6"/>
        <v>0.99999999999999989</v>
      </c>
      <c r="H84" s="35">
        <v>0.83599999999999997</v>
      </c>
      <c r="I84">
        <v>0</v>
      </c>
      <c r="J84" s="38">
        <v>145</v>
      </c>
      <c r="K84">
        <f t="shared" si="7"/>
        <v>185.95307078721842</v>
      </c>
      <c r="L84">
        <v>2084828</v>
      </c>
      <c r="M84">
        <f t="shared" si="5"/>
        <v>8.9193483005417439E-5</v>
      </c>
    </row>
    <row r="85" spans="1:13" x14ac:dyDescent="0.45">
      <c r="A85" s="1" t="s">
        <v>94</v>
      </c>
      <c r="B85" s="1">
        <f>VLOOKUP(A85,[1]Sheet1!$H$14:$I$69,2,FALSE)</f>
        <v>36</v>
      </c>
      <c r="C85" s="1">
        <v>0.11615964582426234</v>
      </c>
      <c r="D85" s="1">
        <v>0.30704780509997215</v>
      </c>
      <c r="E85" s="1">
        <v>9.8050079522759473E-2</v>
      </c>
      <c r="F85" s="1">
        <v>0.47874246955300614</v>
      </c>
      <c r="G85" s="1">
        <f t="shared" si="6"/>
        <v>1</v>
      </c>
      <c r="H85" s="35">
        <v>0.84499999999999997</v>
      </c>
      <c r="I85">
        <v>0</v>
      </c>
      <c r="J85" s="38">
        <v>9386</v>
      </c>
      <c r="K85">
        <f t="shared" si="7"/>
        <v>10619.564897275262</v>
      </c>
      <c r="L85">
        <v>19798228</v>
      </c>
      <c r="M85">
        <f t="shared" si="5"/>
        <v>5.363896656445851E-4</v>
      </c>
    </row>
    <row r="86" spans="1:13" x14ac:dyDescent="0.45">
      <c r="A86" s="1" t="s">
        <v>95</v>
      </c>
      <c r="B86" s="1">
        <f>VLOOKUP(A86,[1]Sheet1!$H$14:$I$69,2,FALSE)</f>
        <v>37</v>
      </c>
      <c r="C86" s="1">
        <v>0.17328737687597939</v>
      </c>
      <c r="D86" s="1">
        <v>0.26583257837503804</v>
      </c>
      <c r="E86" s="1">
        <v>9.5345082176404403E-2</v>
      </c>
      <c r="F86" s="1">
        <v>0.46553496257257826</v>
      </c>
      <c r="G86" s="1">
        <f t="shared" si="6"/>
        <v>1</v>
      </c>
      <c r="H86" s="35">
        <v>0.752</v>
      </c>
      <c r="I86">
        <v>0</v>
      </c>
      <c r="J86" s="38">
        <v>2870</v>
      </c>
      <c r="K86">
        <f t="shared" si="7"/>
        <v>3471.5811997096512</v>
      </c>
      <c r="L86">
        <v>10052564</v>
      </c>
      <c r="M86">
        <f t="shared" si="5"/>
        <v>3.4534285976290735E-4</v>
      </c>
    </row>
    <row r="87" spans="1:13" x14ac:dyDescent="0.45">
      <c r="A87" s="1" t="s">
        <v>96</v>
      </c>
      <c r="B87" s="1">
        <f>VLOOKUP(A87,[1]Sheet1!$H$14:$I$69,2,FALSE)</f>
        <v>38</v>
      </c>
      <c r="C87" s="1">
        <v>0.18835330890605481</v>
      </c>
      <c r="D87" s="1">
        <v>0.1646307948929841</v>
      </c>
      <c r="E87" s="1">
        <v>0.10998748194068723</v>
      </c>
      <c r="F87" s="1">
        <v>0.53702841426027392</v>
      </c>
      <c r="G87" s="1">
        <f t="shared" si="6"/>
        <v>1</v>
      </c>
      <c r="H87" s="35">
        <v>0.89200000000000002</v>
      </c>
      <c r="I87">
        <v>0</v>
      </c>
      <c r="J87" s="38">
        <v>32</v>
      </c>
      <c r="K87">
        <f t="shared" si="7"/>
        <v>39.426021631247082</v>
      </c>
      <c r="L87">
        <v>745475</v>
      </c>
      <c r="M87">
        <f t="shared" si="5"/>
        <v>5.2887114432069598E-5</v>
      </c>
    </row>
    <row r="88" spans="1:13" x14ac:dyDescent="0.45">
      <c r="A88" s="1" t="s">
        <v>97</v>
      </c>
      <c r="B88" s="1">
        <f>VLOOKUP(A88,[1]Sheet1!$H$14:$I$69,2,FALSE)</f>
        <v>39</v>
      </c>
      <c r="C88" s="1">
        <v>0.20337401488777582</v>
      </c>
      <c r="D88" s="1">
        <v>0.31680300683885954</v>
      </c>
      <c r="E88" s="1">
        <v>8.1566034880195384E-2</v>
      </c>
      <c r="F88" s="1">
        <v>0.39825694339316942</v>
      </c>
      <c r="G88" s="1">
        <f t="shared" si="6"/>
        <v>1.0000000000000002</v>
      </c>
      <c r="H88" s="35">
        <v>0.83299999999999996</v>
      </c>
      <c r="I88">
        <v>0</v>
      </c>
      <c r="J88" s="38">
        <v>1352</v>
      </c>
      <c r="K88">
        <f t="shared" si="7"/>
        <v>1697.1577945822819</v>
      </c>
      <c r="L88">
        <v>11609756</v>
      </c>
      <c r="M88">
        <f t="shared" si="5"/>
        <v>1.461837608458164E-4</v>
      </c>
    </row>
    <row r="89" spans="1:13" x14ac:dyDescent="0.45">
      <c r="A89" s="1" t="s">
        <v>99</v>
      </c>
      <c r="B89" s="1">
        <f>VLOOKUP(A89,[1]Sheet1!$H$14:$I$69,2,FALSE)</f>
        <v>41</v>
      </c>
      <c r="C89" s="1">
        <v>0.18855135875060741</v>
      </c>
      <c r="D89" s="1">
        <v>0.11763010873886187</v>
      </c>
      <c r="E89" s="1">
        <v>0.11794355248872285</v>
      </c>
      <c r="F89" s="1">
        <v>0.57587498002180781</v>
      </c>
      <c r="G89" s="1">
        <f t="shared" si="6"/>
        <v>1</v>
      </c>
      <c r="H89" s="35">
        <v>0.78799999999999992</v>
      </c>
      <c r="I89">
        <v>0</v>
      </c>
      <c r="J89" s="38">
        <v>210</v>
      </c>
      <c r="K89">
        <f t="shared" si="7"/>
        <v>258.79641584791079</v>
      </c>
      <c r="L89">
        <v>4025127</v>
      </c>
      <c r="M89">
        <f t="shared" si="5"/>
        <v>6.4295217479575371E-5</v>
      </c>
    </row>
    <row r="90" spans="1:13" x14ac:dyDescent="0.45">
      <c r="A90" s="1" t="s">
        <v>100</v>
      </c>
      <c r="B90" s="1">
        <f>VLOOKUP(A90,[1]Sheet1!$H$14:$I$69,2,FALSE)</f>
        <v>42</v>
      </c>
      <c r="C90" s="1">
        <v>0.13976498956401143</v>
      </c>
      <c r="D90" s="1">
        <v>0.26703172378103862</v>
      </c>
      <c r="E90" s="1">
        <v>0.10083977250205417</v>
      </c>
      <c r="F90" s="1">
        <v>0.49236351415289575</v>
      </c>
      <c r="G90" s="1">
        <f t="shared" si="6"/>
        <v>1</v>
      </c>
      <c r="H90" s="35">
        <v>0.80244186046511645</v>
      </c>
      <c r="I90">
        <v>0</v>
      </c>
      <c r="J90" s="38">
        <v>4713</v>
      </c>
      <c r="K90">
        <f t="shared" si="7"/>
        <v>5478.7353953558968</v>
      </c>
      <c r="L90">
        <v>12790505</v>
      </c>
      <c r="M90">
        <f t="shared" si="5"/>
        <v>4.283439469634621E-4</v>
      </c>
    </row>
    <row r="91" spans="1:13" x14ac:dyDescent="0.45">
      <c r="A91" s="1" t="s">
        <v>101</v>
      </c>
      <c r="B91" s="1">
        <f>VLOOKUP(A91,[1]Sheet1!$H$14:$I$69,2,FALSE)</f>
        <v>44</v>
      </c>
      <c r="C91" s="1">
        <v>0.17345345230623527</v>
      </c>
      <c r="D91" s="1">
        <v>0.18353457027905343</v>
      </c>
      <c r="E91" s="1">
        <v>0.10930684805243134</v>
      </c>
      <c r="F91" s="1">
        <v>0.53370512936227998</v>
      </c>
      <c r="G91" s="1">
        <f t="shared" si="6"/>
        <v>1</v>
      </c>
      <c r="H91" s="35">
        <v>0.91700000000000004</v>
      </c>
      <c r="I91">
        <v>0</v>
      </c>
      <c r="J91" s="38">
        <v>239</v>
      </c>
      <c r="K91">
        <f t="shared" si="7"/>
        <v>289.1549189417816</v>
      </c>
      <c r="L91">
        <v>1056138</v>
      </c>
      <c r="M91">
        <f t="shared" si="5"/>
        <v>2.7378516722415214E-4</v>
      </c>
    </row>
    <row r="92" spans="1:13" x14ac:dyDescent="0.45">
      <c r="A92" s="1" t="s">
        <v>103</v>
      </c>
      <c r="B92" s="1">
        <f>VLOOKUP(A92,[1]Sheet1!$H$14:$I$69,2,FALSE)</f>
        <v>46</v>
      </c>
      <c r="C92" s="1">
        <v>0.17720916274751258</v>
      </c>
      <c r="D92" s="1">
        <v>0.33822966258904397</v>
      </c>
      <c r="E92" s="1">
        <v>8.2371490036622252E-2</v>
      </c>
      <c r="F92" s="1">
        <v>0.40218968462682131</v>
      </c>
      <c r="G92" s="1">
        <f t="shared" si="6"/>
        <v>1</v>
      </c>
      <c r="H92" s="35">
        <v>0.872</v>
      </c>
      <c r="I92">
        <v>0</v>
      </c>
      <c r="J92" s="38">
        <v>71</v>
      </c>
      <c r="K92">
        <f t="shared" si="7"/>
        <v>86.291675581958913</v>
      </c>
      <c r="L92">
        <v>855444</v>
      </c>
      <c r="M92">
        <f t="shared" si="5"/>
        <v>1.0087355289412155E-4</v>
      </c>
    </row>
    <row r="93" spans="1:13" x14ac:dyDescent="0.45">
      <c r="A93" s="1" t="s">
        <v>104</v>
      </c>
      <c r="B93" s="1">
        <f>VLOOKUP(A93,[1]Sheet1!$H$14:$I$69,2,FALSE)</f>
        <v>47</v>
      </c>
      <c r="C93" s="1">
        <v>0.20978587898073361</v>
      </c>
      <c r="D93" s="1">
        <v>0.21304484639908636</v>
      </c>
      <c r="E93" s="1">
        <v>9.8114119825719839E-2</v>
      </c>
      <c r="F93" s="1">
        <v>0.47905515479446026</v>
      </c>
      <c r="G93" s="1">
        <f t="shared" si="6"/>
        <v>1</v>
      </c>
      <c r="H93" s="35">
        <v>0.60799999999999998</v>
      </c>
      <c r="I93">
        <v>0</v>
      </c>
      <c r="J93" s="38">
        <v>1472</v>
      </c>
      <c r="K93">
        <f t="shared" si="7"/>
        <v>1862.7862510243738</v>
      </c>
      <c r="L93">
        <v>6597381</v>
      </c>
      <c r="M93">
        <f t="shared" si="5"/>
        <v>2.8235238362380068E-4</v>
      </c>
    </row>
    <row r="94" spans="1:13" x14ac:dyDescent="0.45">
      <c r="A94" s="1" t="s">
        <v>105</v>
      </c>
      <c r="B94" s="1">
        <f>VLOOKUP(A94,[1]Sheet1!$H$14:$I$69,2,FALSE)</f>
        <v>48</v>
      </c>
      <c r="C94" s="1">
        <v>0.22486695889130714</v>
      </c>
      <c r="D94" s="1">
        <v>0.24371717887758104</v>
      </c>
      <c r="E94" s="1">
        <v>9.0336408878561827E-2</v>
      </c>
      <c r="F94" s="1">
        <v>0.44107945335255</v>
      </c>
      <c r="G94" s="1">
        <f t="shared" si="6"/>
        <v>1</v>
      </c>
      <c r="H94" s="35">
        <v>0.72499999999999998</v>
      </c>
      <c r="I94">
        <v>0</v>
      </c>
      <c r="J94" s="38">
        <v>5738</v>
      </c>
      <c r="K94">
        <f t="shared" si="7"/>
        <v>7402.6001933716952</v>
      </c>
      <c r="L94">
        <v>27419612</v>
      </c>
      <c r="M94">
        <f t="shared" si="5"/>
        <v>2.6997465147835409E-4</v>
      </c>
    </row>
    <row r="95" spans="1:13" x14ac:dyDescent="0.45">
      <c r="A95" s="1" t="s">
        <v>106</v>
      </c>
      <c r="B95" s="1">
        <f>VLOOKUP(A95,[1]Sheet1!$H$14:$I$69,2,FALSE)</f>
        <v>49</v>
      </c>
      <c r="C95" s="1">
        <v>0.24300920049999256</v>
      </c>
      <c r="D95" s="1">
        <v>0.28391436949169463</v>
      </c>
      <c r="E95" s="1">
        <v>8.0419176109303783E-2</v>
      </c>
      <c r="F95" s="1">
        <v>0.39265725389900918</v>
      </c>
      <c r="G95" s="1">
        <f t="shared" si="6"/>
        <v>1.0000000000000002</v>
      </c>
      <c r="H95" s="35">
        <v>0.91200000000000003</v>
      </c>
      <c r="I95">
        <v>0</v>
      </c>
      <c r="J95" s="38">
        <v>83</v>
      </c>
      <c r="K95">
        <f t="shared" si="7"/>
        <v>109.64466153990446</v>
      </c>
      <c r="L95">
        <v>2993941</v>
      </c>
      <c r="M95">
        <f t="shared" si="5"/>
        <v>3.6622185119848544E-5</v>
      </c>
    </row>
    <row r="96" spans="1:13" x14ac:dyDescent="0.45">
      <c r="A96" s="1" t="s">
        <v>107</v>
      </c>
      <c r="B96" s="1">
        <f>VLOOKUP(A96,[1]Sheet1!$H$14:$I$69,2,FALSE)</f>
        <v>50</v>
      </c>
      <c r="C96" s="1">
        <v>0.18263395811700642</v>
      </c>
      <c r="D96" s="1">
        <v>0.25372445956771678</v>
      </c>
      <c r="E96" s="1">
        <v>9.581452128135487E-2</v>
      </c>
      <c r="F96" s="1">
        <v>0.46782706103392196</v>
      </c>
      <c r="G96" s="1">
        <f t="shared" si="6"/>
        <v>1</v>
      </c>
      <c r="H96" s="35">
        <v>0.80244186046511645</v>
      </c>
      <c r="I96">
        <v>0</v>
      </c>
      <c r="J96" s="38">
        <v>30</v>
      </c>
      <c r="K96">
        <f t="shared" si="7"/>
        <v>36.703262018187097</v>
      </c>
      <c r="L96">
        <v>624636</v>
      </c>
      <c r="M96">
        <f t="shared" si="5"/>
        <v>5.8759440727378981E-5</v>
      </c>
    </row>
    <row r="97" spans="1:13" x14ac:dyDescent="0.45">
      <c r="A97" s="1" t="s">
        <v>108</v>
      </c>
      <c r="B97" s="1">
        <f>VLOOKUP(A97,[1]Sheet1!$H$14:$I$69,2,FALSE)</f>
        <v>51</v>
      </c>
      <c r="C97" s="1">
        <v>0.16677597656991663</v>
      </c>
      <c r="D97" s="1">
        <v>0.35356948616348954</v>
      </c>
      <c r="E97" s="1">
        <v>8.1537401268101689E-2</v>
      </c>
      <c r="F97" s="1">
        <v>0.3981171359984923</v>
      </c>
      <c r="G97" s="1">
        <f t="shared" si="6"/>
        <v>1.0000000000000002</v>
      </c>
      <c r="H97" s="35">
        <v>0.76</v>
      </c>
      <c r="I97">
        <v>0</v>
      </c>
      <c r="J97" s="38">
        <v>1822</v>
      </c>
      <c r="K97">
        <f t="shared" si="7"/>
        <v>2186.6868318312304</v>
      </c>
      <c r="L97">
        <v>8365952</v>
      </c>
      <c r="M97">
        <f t="shared" si="5"/>
        <v>2.6137931843635135E-4</v>
      </c>
    </row>
    <row r="98" spans="1:13" x14ac:dyDescent="0.45">
      <c r="A98" s="1" t="s">
        <v>109</v>
      </c>
      <c r="B98" s="1">
        <f>VLOOKUP(A98,[1]Sheet1!$H$14:$I$69,2,FALSE)</f>
        <v>53</v>
      </c>
      <c r="C98" s="1">
        <v>0.18381016200606687</v>
      </c>
      <c r="D98" s="1">
        <v>0.15391796057870377</v>
      </c>
      <c r="E98" s="1">
        <v>0.11258087565503676</v>
      </c>
      <c r="F98" s="1">
        <v>0.5496910017601927</v>
      </c>
      <c r="G98" s="1">
        <f t="shared" si="6"/>
        <v>1</v>
      </c>
      <c r="H98" s="35">
        <v>0.91700000000000004</v>
      </c>
      <c r="I98">
        <v>0</v>
      </c>
      <c r="J98" s="38">
        <v>553</v>
      </c>
      <c r="K98">
        <f t="shared" si="7"/>
        <v>677.53845276876689</v>
      </c>
      <c r="L98">
        <v>7169967</v>
      </c>
      <c r="M98">
        <f t="shared" si="5"/>
        <v>9.4496732379488894E-5</v>
      </c>
    </row>
    <row r="99" spans="1:13" x14ac:dyDescent="0.45">
      <c r="A99" s="1" t="s">
        <v>110</v>
      </c>
      <c r="B99" s="1">
        <f>VLOOKUP(A99,[1]Sheet1!$H$14:$I$69,2,FALSE)</f>
        <v>54</v>
      </c>
      <c r="C99" s="1">
        <v>0.24063015161011167</v>
      </c>
      <c r="D99" s="1">
        <v>0.27260817826998757</v>
      </c>
      <c r="E99" s="1">
        <v>8.2745556509638968E-2</v>
      </c>
      <c r="F99" s="1">
        <v>0.40401611361026168</v>
      </c>
      <c r="G99" s="1">
        <f t="shared" si="6"/>
        <v>0.99999999999999989</v>
      </c>
      <c r="H99" s="35">
        <v>0.77599999999999991</v>
      </c>
      <c r="I99">
        <v>0</v>
      </c>
      <c r="J99" s="38">
        <v>93</v>
      </c>
      <c r="K99">
        <f t="shared" si="7"/>
        <v>122.46996664035362</v>
      </c>
      <c r="L99">
        <v>1836843</v>
      </c>
      <c r="M99">
        <f t="shared" si="5"/>
        <v>6.667416139558668E-5</v>
      </c>
    </row>
    <row r="100" spans="1:13" x14ac:dyDescent="0.45">
      <c r="A100" s="1" t="s">
        <v>111</v>
      </c>
      <c r="B100" s="1">
        <f>VLOOKUP(A100,[1]Sheet1!$H$14:$I$69,2,FALSE)</f>
        <v>55</v>
      </c>
      <c r="C100" s="1">
        <v>0.1910716780780628</v>
      </c>
      <c r="D100" s="1">
        <v>0.19190914947235405</v>
      </c>
      <c r="E100" s="1">
        <v>0.10488828092992918</v>
      </c>
      <c r="F100" s="1">
        <v>0.51213089151965396</v>
      </c>
      <c r="G100" s="1">
        <f t="shared" si="6"/>
        <v>1</v>
      </c>
      <c r="H100" s="35">
        <v>0.83499999999999996</v>
      </c>
      <c r="I100">
        <v>0</v>
      </c>
      <c r="J100" s="38">
        <v>330</v>
      </c>
      <c r="K100">
        <f t="shared" si="7"/>
        <v>407.94714569512314</v>
      </c>
      <c r="L100">
        <v>5763217</v>
      </c>
      <c r="M100">
        <f t="shared" si="5"/>
        <v>7.0784623534932514E-5</v>
      </c>
    </row>
    <row r="101" spans="1:13" x14ac:dyDescent="0.45">
      <c r="A101" s="1" t="s">
        <v>112</v>
      </c>
      <c r="B101" s="1">
        <f>VLOOKUP(A101,[1]Sheet1!$H$14:$I$69,2,FALSE)</f>
        <v>56</v>
      </c>
      <c r="C101" s="1">
        <v>0.18808140388557884</v>
      </c>
      <c r="D101" s="1">
        <v>0.16886641806267152</v>
      </c>
      <c r="E101" s="1">
        <v>0.10931368183637115</v>
      </c>
      <c r="F101" s="1">
        <v>0.5337384962153785</v>
      </c>
      <c r="G101" s="1">
        <f t="shared" si="6"/>
        <v>1</v>
      </c>
      <c r="H101" s="35">
        <v>0.9</v>
      </c>
      <c r="I101">
        <v>0</v>
      </c>
      <c r="J101" s="38">
        <v>13</v>
      </c>
      <c r="K101">
        <f t="shared" si="7"/>
        <v>16.01145738281372</v>
      </c>
      <c r="L101">
        <v>583200</v>
      </c>
      <c r="M101">
        <f t="shared" si="5"/>
        <v>2.7454487967787588E-5</v>
      </c>
    </row>
    <row r="102" spans="1:13" x14ac:dyDescent="0.45">
      <c r="C102" s="1"/>
      <c r="D102" s="1"/>
      <c r="E102" s="1"/>
      <c r="F102" s="1"/>
      <c r="G102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workbookViewId="0">
      <selection activeCell="N1" sqref="N1"/>
    </sheetView>
  </sheetViews>
  <sheetFormatPr defaultRowHeight="17.25" x14ac:dyDescent="0.45"/>
  <cols>
    <col min="1" max="1" width="32.265625" bestFit="1" customWidth="1"/>
    <col min="3" max="3" width="11.73046875" bestFit="1" customWidth="1"/>
    <col min="4" max="4" width="20.86328125" bestFit="1" customWidth="1"/>
    <col min="5" max="5" width="18.86328125" bestFit="1" customWidth="1"/>
    <col min="6" max="6" width="7.265625" customWidth="1"/>
    <col min="7" max="7" width="7.265625" bestFit="1" customWidth="1"/>
    <col min="8" max="8" width="17.1328125" style="35" bestFit="1" customWidth="1"/>
    <col min="9" max="9" width="24.3984375" bestFit="1" customWidth="1"/>
    <col min="10" max="10" width="20.3984375" bestFit="1" customWidth="1"/>
    <col min="11" max="11" width="17.265625" customWidth="1"/>
    <col min="12" max="12" width="10.73046875" bestFit="1" customWidth="1"/>
  </cols>
  <sheetData>
    <row r="1" spans="1:13" ht="44.25" customHeight="1" x14ac:dyDescent="0.45">
      <c r="A1" s="1" t="s">
        <v>236</v>
      </c>
      <c r="B1" s="1" t="s">
        <v>3</v>
      </c>
      <c r="C1" s="1" t="s">
        <v>9</v>
      </c>
      <c r="D1" s="1" t="s">
        <v>237</v>
      </c>
      <c r="E1" s="1" t="s">
        <v>238</v>
      </c>
      <c r="F1" s="1" t="s">
        <v>7</v>
      </c>
      <c r="G1" s="1" t="s">
        <v>12</v>
      </c>
      <c r="H1" s="34" t="s">
        <v>5</v>
      </c>
      <c r="I1" s="1" t="s">
        <v>239</v>
      </c>
      <c r="J1" s="1" t="s">
        <v>240</v>
      </c>
      <c r="K1" s="39" t="s">
        <v>241</v>
      </c>
      <c r="L1" s="36" t="s">
        <v>242</v>
      </c>
      <c r="M1" t="s">
        <v>245</v>
      </c>
    </row>
    <row r="2" spans="1:13" x14ac:dyDescent="0.45">
      <c r="A2" s="1" t="s">
        <v>13</v>
      </c>
      <c r="B2" s="1">
        <v>4013</v>
      </c>
      <c r="C2" s="1">
        <v>0.14153137541648378</v>
      </c>
      <c r="D2" s="1">
        <v>0.26340552823048285</v>
      </c>
      <c r="E2" s="1">
        <v>0.1029290960201103</v>
      </c>
      <c r="F2" s="1">
        <v>0.49213400033292293</v>
      </c>
      <c r="G2" s="1">
        <f>SUM(C2:F2)</f>
        <v>0.99999999999999978</v>
      </c>
      <c r="H2" s="35">
        <v>0.80244186046511645</v>
      </c>
      <c r="I2">
        <v>0</v>
      </c>
      <c r="J2" s="1">
        <v>1142</v>
      </c>
      <c r="K2">
        <f>J2/(1-C2)</f>
        <v>1330.2757576656202</v>
      </c>
      <c r="L2">
        <v>4155501</v>
      </c>
      <c r="M2">
        <f>K2/L2</f>
        <v>3.2012403743029305E-4</v>
      </c>
    </row>
    <row r="3" spans="1:13" x14ac:dyDescent="0.45">
      <c r="A3" s="6" t="s">
        <v>14</v>
      </c>
      <c r="B3" s="1">
        <v>6001</v>
      </c>
      <c r="C3" s="1">
        <v>0.12448038110858735</v>
      </c>
      <c r="D3" s="1">
        <v>0.22806600114436373</v>
      </c>
      <c r="E3" s="1">
        <v>0.11199117538641176</v>
      </c>
      <c r="F3" s="1">
        <v>0.53546244236063711</v>
      </c>
      <c r="G3" s="1">
        <f>SUM(C3:F3)</f>
        <v>1</v>
      </c>
      <c r="H3" s="35">
        <v>0.85799999999999998</v>
      </c>
      <c r="I3">
        <v>0</v>
      </c>
      <c r="J3" s="1">
        <v>721</v>
      </c>
      <c r="K3">
        <f t="shared" ref="K3:K66" si="0">J3/(1-C3)</f>
        <v>823.51095788456905</v>
      </c>
      <c r="L3">
        <v>1629615</v>
      </c>
      <c r="M3">
        <f t="shared" ref="M3:M66" si="1">K3/L3</f>
        <v>5.0534080619322292E-4</v>
      </c>
    </row>
    <row r="4" spans="1:13" x14ac:dyDescent="0.45">
      <c r="A4" s="1" t="s">
        <v>15</v>
      </c>
      <c r="B4" s="1">
        <v>6037</v>
      </c>
      <c r="C4" s="1">
        <v>9.0542242598383782E-2</v>
      </c>
      <c r="D4" s="1">
        <v>0.26356032010178487</v>
      </c>
      <c r="E4" s="1">
        <v>0.11172200015498178</v>
      </c>
      <c r="F4" s="1">
        <v>0.53417543714484961</v>
      </c>
      <c r="G4" s="1">
        <f t="shared" ref="G4:G71" si="2">SUM(C4:F4)</f>
        <v>1</v>
      </c>
      <c r="H4" s="35">
        <v>0.69900000000000007</v>
      </c>
      <c r="I4">
        <v>0</v>
      </c>
      <c r="J4" s="1">
        <v>4177</v>
      </c>
      <c r="K4">
        <f t="shared" si="0"/>
        <v>4592.8466341680105</v>
      </c>
      <c r="L4">
        <v>10105722</v>
      </c>
      <c r="M4">
        <f t="shared" si="1"/>
        <v>4.5447981194891472E-4</v>
      </c>
    </row>
    <row r="5" spans="1:13" x14ac:dyDescent="0.45">
      <c r="A5" s="6" t="s">
        <v>16</v>
      </c>
      <c r="B5" s="6">
        <v>6059</v>
      </c>
      <c r="C5" s="1">
        <v>0.13752399356629569</v>
      </c>
      <c r="D5" s="1">
        <v>0.24165097754219453</v>
      </c>
      <c r="E5" s="1">
        <v>0.10738518217999428</v>
      </c>
      <c r="F5" s="1">
        <v>0.51343984671151555</v>
      </c>
      <c r="G5" s="1">
        <f t="shared" si="2"/>
        <v>1</v>
      </c>
      <c r="H5" s="35">
        <v>0.76900000000000002</v>
      </c>
      <c r="I5">
        <v>0</v>
      </c>
      <c r="J5" s="1">
        <v>623</v>
      </c>
      <c r="K5">
        <f t="shared" si="0"/>
        <v>722.3389350575377</v>
      </c>
      <c r="L5">
        <v>3155816</v>
      </c>
      <c r="M5">
        <f t="shared" si="1"/>
        <v>2.2889133430388137E-4</v>
      </c>
    </row>
    <row r="6" spans="1:13" x14ac:dyDescent="0.45">
      <c r="A6" s="1" t="s">
        <v>17</v>
      </c>
      <c r="B6" s="1">
        <v>6065</v>
      </c>
      <c r="C6" s="1">
        <v>0.13852334291353896</v>
      </c>
      <c r="D6" s="1">
        <v>0.28166216534434341</v>
      </c>
      <c r="E6" s="1">
        <v>0.100291518429114</v>
      </c>
      <c r="F6" s="1">
        <v>0.47952297331300359</v>
      </c>
      <c r="G6" s="1">
        <f t="shared" si="2"/>
        <v>1</v>
      </c>
      <c r="H6" s="35">
        <v>0.755</v>
      </c>
      <c r="I6">
        <v>0</v>
      </c>
      <c r="J6" s="1">
        <v>540</v>
      </c>
      <c r="K6">
        <f t="shared" si="0"/>
        <v>626.83068143284993</v>
      </c>
      <c r="L6">
        <v>2355002</v>
      </c>
      <c r="M6">
        <f t="shared" si="1"/>
        <v>2.661699146891807E-4</v>
      </c>
    </row>
    <row r="7" spans="1:13" x14ac:dyDescent="0.45">
      <c r="A7" s="1" t="s">
        <v>18</v>
      </c>
      <c r="B7" s="1">
        <v>6067</v>
      </c>
      <c r="C7" s="1">
        <v>0.14239659494706144</v>
      </c>
      <c r="D7" s="1">
        <v>0.12816344009667269</v>
      </c>
      <c r="E7" s="1">
        <v>0.12617249608324946</v>
      </c>
      <c r="F7" s="1">
        <v>0.60326746887301641</v>
      </c>
      <c r="G7" s="1">
        <f t="shared" si="2"/>
        <v>1</v>
      </c>
      <c r="H7" s="35">
        <v>0.83499999999999996</v>
      </c>
      <c r="I7">
        <v>0</v>
      </c>
      <c r="J7" s="1">
        <v>511</v>
      </c>
      <c r="K7">
        <f t="shared" si="0"/>
        <v>595.84651482168124</v>
      </c>
      <c r="L7">
        <v>1495400</v>
      </c>
      <c r="M7">
        <f t="shared" si="1"/>
        <v>3.9845293220655429E-4</v>
      </c>
    </row>
    <row r="8" spans="1:13" x14ac:dyDescent="0.45">
      <c r="A8" s="1" t="s">
        <v>19</v>
      </c>
      <c r="B8" s="1">
        <v>6071</v>
      </c>
      <c r="C8" s="1">
        <v>0.20057008910584456</v>
      </c>
      <c r="D8" s="1">
        <v>0.15998277547543721</v>
      </c>
      <c r="E8" s="1">
        <v>0.11060628024939732</v>
      </c>
      <c r="F8" s="1">
        <v>0.52884085516932089</v>
      </c>
      <c r="G8" s="1">
        <f t="shared" si="2"/>
        <v>1</v>
      </c>
      <c r="H8" s="35">
        <v>0.65599999999999992</v>
      </c>
      <c r="I8">
        <v>0</v>
      </c>
      <c r="J8" s="1">
        <v>501</v>
      </c>
      <c r="K8">
        <f t="shared" si="0"/>
        <v>626.69659112408726</v>
      </c>
      <c r="L8">
        <v>2121220</v>
      </c>
      <c r="M8">
        <f t="shared" si="1"/>
        <v>2.9544158131833908E-4</v>
      </c>
    </row>
    <row r="9" spans="1:13" x14ac:dyDescent="0.45">
      <c r="A9" s="1" t="s">
        <v>20</v>
      </c>
      <c r="B9" s="1">
        <v>6073</v>
      </c>
      <c r="C9" s="1">
        <v>0.13023086780550788</v>
      </c>
      <c r="D9" s="1">
        <v>0.252986547413181</v>
      </c>
      <c r="E9" s="1">
        <v>0.1066859536099071</v>
      </c>
      <c r="F9" s="1">
        <v>0.51009663117140391</v>
      </c>
      <c r="G9" s="1">
        <f t="shared" si="2"/>
        <v>0.99999999999999989</v>
      </c>
      <c r="H9" s="35">
        <v>0.75800000000000001</v>
      </c>
      <c r="I9">
        <v>0</v>
      </c>
      <c r="J9" s="1">
        <v>996</v>
      </c>
      <c r="K9">
        <f t="shared" si="0"/>
        <v>1145.1314643542453</v>
      </c>
      <c r="L9">
        <v>3283665</v>
      </c>
      <c r="M9">
        <f t="shared" si="1"/>
        <v>3.4873577674770275E-4</v>
      </c>
    </row>
    <row r="10" spans="1:13" x14ac:dyDescent="0.45">
      <c r="A10" s="1" t="s">
        <v>21</v>
      </c>
      <c r="B10" s="1">
        <v>6075</v>
      </c>
      <c r="C10" s="1">
        <v>4.1125145475201803E-2</v>
      </c>
      <c r="D10" s="1">
        <v>0.26147115073664495</v>
      </c>
      <c r="E10" s="1">
        <v>0.12063112841634625</v>
      </c>
      <c r="F10" s="1">
        <v>0.57677257537180693</v>
      </c>
      <c r="G10" s="1">
        <f t="shared" si="2"/>
        <v>1</v>
      </c>
      <c r="H10" s="35">
        <v>0.84400000000000008</v>
      </c>
      <c r="I10">
        <v>0</v>
      </c>
      <c r="J10" s="1">
        <v>0</v>
      </c>
      <c r="K10">
        <f t="shared" si="0"/>
        <v>0</v>
      </c>
      <c r="L10">
        <v>864263</v>
      </c>
      <c r="M10">
        <f t="shared" si="1"/>
        <v>0</v>
      </c>
    </row>
    <row r="11" spans="1:13" x14ac:dyDescent="0.45">
      <c r="A11" s="1" t="s">
        <v>22</v>
      </c>
      <c r="B11" s="1">
        <v>12011</v>
      </c>
      <c r="C11" s="1">
        <v>0.10444301490172579</v>
      </c>
      <c r="D11" s="1">
        <v>0.20945061877377535</v>
      </c>
      <c r="E11" s="1">
        <v>0.11867700835799502</v>
      </c>
      <c r="F11" s="1">
        <v>0.56742935796650396</v>
      </c>
      <c r="G11" s="1">
        <f t="shared" si="2"/>
        <v>1</v>
      </c>
      <c r="H11" s="35">
        <v>0.80599999999999994</v>
      </c>
      <c r="I11">
        <v>0</v>
      </c>
      <c r="J11" s="1">
        <v>4401</v>
      </c>
      <c r="K11">
        <f t="shared" si="0"/>
        <v>4914.2601456199409</v>
      </c>
      <c r="L11">
        <v>1935878</v>
      </c>
      <c r="M11">
        <f t="shared" si="1"/>
        <v>2.5385174817937604E-3</v>
      </c>
    </row>
    <row r="12" spans="1:13" x14ac:dyDescent="0.45">
      <c r="A12" s="1" t="s">
        <v>23</v>
      </c>
      <c r="B12" s="1">
        <v>12031</v>
      </c>
      <c r="C12" s="1">
        <v>0.15862422876057003</v>
      </c>
      <c r="D12" s="1">
        <v>0.29280744066998676</v>
      </c>
      <c r="E12" s="1">
        <v>9.4886815728992255E-2</v>
      </c>
      <c r="F12" s="1">
        <v>0.45368151484045094</v>
      </c>
      <c r="G12" s="1">
        <f t="shared" si="2"/>
        <v>1</v>
      </c>
      <c r="H12" s="35">
        <v>0.70299999999999996</v>
      </c>
      <c r="I12">
        <v>0</v>
      </c>
      <c r="J12" s="1">
        <v>1774</v>
      </c>
      <c r="K12">
        <f t="shared" si="0"/>
        <v>2108.4514917594097</v>
      </c>
      <c r="L12">
        <v>912043</v>
      </c>
      <c r="M12">
        <f t="shared" si="1"/>
        <v>2.3117895666754855E-3</v>
      </c>
    </row>
    <row r="13" spans="1:13" x14ac:dyDescent="0.45">
      <c r="A13" s="1" t="s">
        <v>24</v>
      </c>
      <c r="B13" s="1">
        <v>12057</v>
      </c>
      <c r="C13" s="1">
        <v>0.12863873654113989</v>
      </c>
      <c r="D13" s="1">
        <v>0.24320802575995368</v>
      </c>
      <c r="E13" s="1">
        <v>0.10865275516950537</v>
      </c>
      <c r="F13" s="1">
        <v>0.51950048252940106</v>
      </c>
      <c r="G13" s="1">
        <f t="shared" si="2"/>
        <v>1</v>
      </c>
      <c r="H13" s="35">
        <v>0.76300000000000001</v>
      </c>
      <c r="I13">
        <v>0</v>
      </c>
      <c r="J13" s="1">
        <v>1497</v>
      </c>
      <c r="K13">
        <f t="shared" si="0"/>
        <v>1718.0015485857989</v>
      </c>
      <c r="L13">
        <v>1351087</v>
      </c>
      <c r="M13">
        <f t="shared" si="1"/>
        <v>1.2715698904554621E-3</v>
      </c>
    </row>
    <row r="14" spans="1:13" x14ac:dyDescent="0.45">
      <c r="A14" s="1" t="s">
        <v>25</v>
      </c>
      <c r="B14" s="1">
        <v>12086</v>
      </c>
      <c r="C14" s="1">
        <v>9.7127924357254286E-2</v>
      </c>
      <c r="D14" s="1">
        <v>0.22872805861112172</v>
      </c>
      <c r="E14" s="1">
        <v>0.11660786004996092</v>
      </c>
      <c r="F14" s="1">
        <v>0.55753615698166314</v>
      </c>
      <c r="G14" s="1">
        <f t="shared" si="2"/>
        <v>1</v>
      </c>
      <c r="H14" s="35">
        <v>0.81099999999999994</v>
      </c>
      <c r="I14">
        <v>0</v>
      </c>
      <c r="J14" s="1">
        <v>5863</v>
      </c>
      <c r="K14">
        <f t="shared" si="0"/>
        <v>6493.7217111584587</v>
      </c>
      <c r="L14">
        <v>2702602</v>
      </c>
      <c r="M14">
        <f t="shared" si="1"/>
        <v>2.4027665602106632E-3</v>
      </c>
    </row>
    <row r="15" spans="1:13" x14ac:dyDescent="0.45">
      <c r="A15" s="1" t="s">
        <v>26</v>
      </c>
      <c r="B15" s="1">
        <v>12095</v>
      </c>
      <c r="C15" s="1">
        <v>0.12595690341670421</v>
      </c>
      <c r="D15" s="1">
        <v>0.294987050979237</v>
      </c>
      <c r="E15" s="1">
        <v>0.10016032868495275</v>
      </c>
      <c r="F15" s="1">
        <v>0.47889571691910587</v>
      </c>
      <c r="G15" s="1">
        <f t="shared" si="2"/>
        <v>0.99999999999999978</v>
      </c>
      <c r="H15" s="35">
        <v>0.70499999999999996</v>
      </c>
      <c r="I15">
        <v>0</v>
      </c>
      <c r="J15" s="1">
        <v>1726</v>
      </c>
      <c r="K15">
        <f t="shared" si="0"/>
        <v>1974.731002106271</v>
      </c>
      <c r="L15">
        <v>1290216</v>
      </c>
      <c r="M15">
        <f t="shared" si="1"/>
        <v>1.530542949479987E-3</v>
      </c>
    </row>
    <row r="16" spans="1:13" x14ac:dyDescent="0.45">
      <c r="A16" s="1" t="s">
        <v>27</v>
      </c>
      <c r="B16" s="1">
        <v>12099</v>
      </c>
      <c r="C16" s="1">
        <v>0.10695771115519391</v>
      </c>
      <c r="D16" s="1">
        <v>0.21852706509977757</v>
      </c>
      <c r="E16" s="1">
        <v>0.11667206831910328</v>
      </c>
      <c r="F16" s="1">
        <v>0.55784315542592533</v>
      </c>
      <c r="G16" s="1">
        <f t="shared" si="2"/>
        <v>1</v>
      </c>
      <c r="H16" s="35">
        <v>0.7609999999999999</v>
      </c>
      <c r="I16">
        <v>0</v>
      </c>
      <c r="J16" s="1">
        <v>2504</v>
      </c>
      <c r="K16">
        <f t="shared" si="0"/>
        <v>2803.8985737607641</v>
      </c>
      <c r="L16">
        <v>1426772</v>
      </c>
      <c r="M16">
        <f t="shared" si="1"/>
        <v>1.9652043730608421E-3</v>
      </c>
    </row>
    <row r="17" spans="1:13" x14ac:dyDescent="0.45">
      <c r="A17" s="1" t="s">
        <v>28</v>
      </c>
      <c r="B17" s="1">
        <v>12103</v>
      </c>
      <c r="C17" s="1">
        <v>0.10523837455427501</v>
      </c>
      <c r="D17" s="1">
        <v>0.2754914649245257</v>
      </c>
      <c r="E17" s="1">
        <v>0.10711623390078294</v>
      </c>
      <c r="F17" s="1">
        <v>0.51215392662041637</v>
      </c>
      <c r="G17" s="1">
        <f t="shared" si="2"/>
        <v>1</v>
      </c>
      <c r="H17" s="35">
        <v>0.75599999999999989</v>
      </c>
      <c r="I17">
        <v>0</v>
      </c>
      <c r="J17" s="1">
        <v>683</v>
      </c>
      <c r="K17">
        <f t="shared" si="0"/>
        <v>763.33179762795919</v>
      </c>
      <c r="L17">
        <v>949842</v>
      </c>
      <c r="M17">
        <f t="shared" si="1"/>
        <v>8.036408135542113E-4</v>
      </c>
    </row>
    <row r="18" spans="1:13" x14ac:dyDescent="0.45">
      <c r="A18" s="1" t="s">
        <v>29</v>
      </c>
      <c r="B18" s="1">
        <v>13067</v>
      </c>
      <c r="C18" s="1">
        <v>0.16206969933836415</v>
      </c>
      <c r="D18" s="1">
        <v>0.21827427825269038</v>
      </c>
      <c r="E18" s="1">
        <v>0.1071829771008532</v>
      </c>
      <c r="F18" s="1">
        <v>0.51247304530809223</v>
      </c>
      <c r="G18" s="1">
        <f t="shared" si="2"/>
        <v>1</v>
      </c>
      <c r="H18" s="35">
        <v>0.81700000000000006</v>
      </c>
      <c r="I18">
        <v>0</v>
      </c>
      <c r="J18" s="1">
        <v>557</v>
      </c>
      <c r="K18">
        <f t="shared" si="0"/>
        <v>664.73309243046674</v>
      </c>
      <c r="L18">
        <v>739072</v>
      </c>
      <c r="M18">
        <f t="shared" si="1"/>
        <v>8.9941587887305537E-4</v>
      </c>
    </row>
    <row r="19" spans="1:13" x14ac:dyDescent="0.45">
      <c r="A19" s="1" t="s">
        <v>30</v>
      </c>
      <c r="B19" s="1">
        <v>13089</v>
      </c>
      <c r="C19" s="1">
        <v>0.14185760010592172</v>
      </c>
      <c r="D19" s="1">
        <v>0.20163013587774764</v>
      </c>
      <c r="E19" s="1">
        <v>0.11355806514546002</v>
      </c>
      <c r="F19" s="1">
        <v>0.5429541988708706</v>
      </c>
      <c r="G19" s="1">
        <f t="shared" si="2"/>
        <v>1</v>
      </c>
      <c r="H19" s="35">
        <v>0.75800000000000001</v>
      </c>
      <c r="I19">
        <v>0</v>
      </c>
      <c r="J19" s="1">
        <v>1425</v>
      </c>
      <c r="K19">
        <f t="shared" si="0"/>
        <v>1660.5635616838065</v>
      </c>
      <c r="L19">
        <v>736066</v>
      </c>
      <c r="M19">
        <f t="shared" si="1"/>
        <v>2.255998187232947E-3</v>
      </c>
    </row>
    <row r="20" spans="1:13" x14ac:dyDescent="0.45">
      <c r="A20" s="1" t="s">
        <v>31</v>
      </c>
      <c r="B20" s="1">
        <v>13121</v>
      </c>
      <c r="C20" s="1">
        <v>0.15971882881807933</v>
      </c>
      <c r="D20" s="1">
        <v>0.24351298633699039</v>
      </c>
      <c r="E20" s="1">
        <v>0.10322402813433627</v>
      </c>
      <c r="F20" s="1">
        <v>0.49354415671059404</v>
      </c>
      <c r="G20" s="1">
        <f t="shared" si="2"/>
        <v>1</v>
      </c>
      <c r="H20" s="35">
        <v>0.79799999999999993</v>
      </c>
      <c r="I20">
        <v>0</v>
      </c>
      <c r="J20" s="1">
        <v>1919</v>
      </c>
      <c r="K20">
        <f t="shared" si="0"/>
        <v>2283.7593722358165</v>
      </c>
      <c r="L20">
        <v>1010420</v>
      </c>
      <c r="M20">
        <f t="shared" si="1"/>
        <v>2.2602080048255346E-3</v>
      </c>
    </row>
    <row r="21" spans="1:13" x14ac:dyDescent="0.45">
      <c r="A21" s="1" t="s">
        <v>32</v>
      </c>
      <c r="B21" s="1">
        <v>13135</v>
      </c>
      <c r="C21" s="1">
        <v>0.14526235155567366</v>
      </c>
      <c r="D21" s="1">
        <v>0.25408026300761544</v>
      </c>
      <c r="E21" s="1">
        <v>0.10389674990721424</v>
      </c>
      <c r="F21" s="1">
        <v>0.49676063552949673</v>
      </c>
      <c r="G21" s="1">
        <f t="shared" si="2"/>
        <v>1</v>
      </c>
      <c r="H21" s="35">
        <v>0.75700000000000001</v>
      </c>
      <c r="I21">
        <v>0</v>
      </c>
      <c r="J21" s="1">
        <v>642</v>
      </c>
      <c r="K21">
        <f t="shared" si="0"/>
        <v>751.10766580655297</v>
      </c>
      <c r="L21">
        <v>889954</v>
      </c>
      <c r="M21">
        <f t="shared" si="1"/>
        <v>8.4398481922273846E-4</v>
      </c>
    </row>
    <row r="22" spans="1:13" x14ac:dyDescent="0.45">
      <c r="A22" s="1" t="s">
        <v>33</v>
      </c>
      <c r="B22" s="1">
        <v>17031</v>
      </c>
      <c r="C22" s="1">
        <v>0.10975363574013897</v>
      </c>
      <c r="D22" s="1">
        <v>0.26653100586526846</v>
      </c>
      <c r="E22" s="1">
        <v>0.10788512748793867</v>
      </c>
      <c r="F22" s="1">
        <v>0.51583023090665392</v>
      </c>
      <c r="G22" s="1">
        <f t="shared" si="2"/>
        <v>1</v>
      </c>
      <c r="H22" s="35">
        <v>0.81900000000000006</v>
      </c>
      <c r="I22">
        <v>0</v>
      </c>
      <c r="J22" s="1">
        <v>3493</v>
      </c>
      <c r="K22">
        <f t="shared" si="0"/>
        <v>3923.6329854646851</v>
      </c>
      <c r="L22">
        <v>5238541</v>
      </c>
      <c r="M22">
        <f t="shared" si="1"/>
        <v>7.4899346697194602E-4</v>
      </c>
    </row>
    <row r="23" spans="1:13" x14ac:dyDescent="0.45">
      <c r="A23" s="1" t="s">
        <v>34</v>
      </c>
      <c r="B23" s="1">
        <v>18097</v>
      </c>
      <c r="C23" s="1">
        <v>0.15397447550281854</v>
      </c>
      <c r="D23" s="1">
        <v>0.22038302063687493</v>
      </c>
      <c r="E23" s="1">
        <v>0.10821846918212351</v>
      </c>
      <c r="F23" s="1">
        <v>0.51742403467818299</v>
      </c>
      <c r="G23" s="1">
        <f t="shared" si="2"/>
        <v>1</v>
      </c>
      <c r="H23" s="35">
        <v>0.68099999999999994</v>
      </c>
      <c r="I23">
        <v>0</v>
      </c>
      <c r="J23" s="1">
        <v>792</v>
      </c>
      <c r="K23">
        <f t="shared" si="0"/>
        <v>936.14196861342862</v>
      </c>
      <c r="L23">
        <v>939964</v>
      </c>
      <c r="M23">
        <f t="shared" si="1"/>
        <v>9.9593385343845994E-4</v>
      </c>
    </row>
    <row r="24" spans="1:13" x14ac:dyDescent="0.45">
      <c r="A24" s="1" t="s">
        <v>35</v>
      </c>
      <c r="B24" s="1">
        <v>22033</v>
      </c>
      <c r="C24" s="1">
        <v>0.14085179047831378</v>
      </c>
      <c r="D24" s="1">
        <v>0.20744680174114954</v>
      </c>
      <c r="E24" s="1">
        <v>0.11272592299705965</v>
      </c>
      <c r="F24" s="1">
        <v>0.53897548478347701</v>
      </c>
      <c r="G24" s="1">
        <f t="shared" si="2"/>
        <v>1</v>
      </c>
      <c r="H24" s="35">
        <v>0.80700000000000005</v>
      </c>
      <c r="I24">
        <v>0</v>
      </c>
      <c r="J24" s="1">
        <v>1282</v>
      </c>
      <c r="K24">
        <f t="shared" si="0"/>
        <v>1492.1756057825321</v>
      </c>
      <c r="L24">
        <v>446167</v>
      </c>
      <c r="M24">
        <f t="shared" si="1"/>
        <v>3.3444329270935144E-3</v>
      </c>
    </row>
    <row r="25" spans="1:13" x14ac:dyDescent="0.45">
      <c r="A25" s="1" t="s">
        <v>36</v>
      </c>
      <c r="B25" s="1">
        <v>22071</v>
      </c>
      <c r="C25" s="1">
        <v>0.12014383942935863</v>
      </c>
      <c r="D25" s="1">
        <v>0.27556929737952574</v>
      </c>
      <c r="E25" s="1">
        <v>0.10452454697037533</v>
      </c>
      <c r="F25" s="1">
        <v>0.49976231622074035</v>
      </c>
      <c r="G25" s="1">
        <f t="shared" si="2"/>
        <v>1</v>
      </c>
      <c r="H25" s="35">
        <v>0.81700000000000006</v>
      </c>
      <c r="I25">
        <v>0</v>
      </c>
      <c r="J25" s="1">
        <v>983</v>
      </c>
      <c r="K25">
        <f t="shared" si="0"/>
        <v>1117.2280698273039</v>
      </c>
      <c r="L25">
        <v>388182</v>
      </c>
      <c r="M25">
        <f t="shared" si="1"/>
        <v>2.8781037498578086E-3</v>
      </c>
    </row>
    <row r="26" spans="1:13" x14ac:dyDescent="0.45">
      <c r="A26" s="1" t="s">
        <v>37</v>
      </c>
      <c r="B26" s="1">
        <v>24510</v>
      </c>
      <c r="C26" s="1">
        <v>1.9853357540757847E-2</v>
      </c>
      <c r="D26" s="1">
        <v>0.18648415278033117</v>
      </c>
      <c r="E26" s="1">
        <v>0.13728117759004099</v>
      </c>
      <c r="F26" s="1">
        <v>0.65638131208886996</v>
      </c>
      <c r="G26" s="1">
        <f t="shared" si="2"/>
        <v>1</v>
      </c>
      <c r="H26" s="35">
        <v>0.84</v>
      </c>
      <c r="I26">
        <v>0</v>
      </c>
      <c r="J26" s="1">
        <v>2259</v>
      </c>
      <c r="K26">
        <f t="shared" si="0"/>
        <v>2304.7571681029731</v>
      </c>
      <c r="L26">
        <v>619796</v>
      </c>
      <c r="M26">
        <f t="shared" si="1"/>
        <v>3.7185738018686359E-3</v>
      </c>
    </row>
    <row r="27" spans="1:13" x14ac:dyDescent="0.45">
      <c r="A27" s="1" t="s">
        <v>38</v>
      </c>
      <c r="B27" s="1">
        <v>24031</v>
      </c>
      <c r="C27" s="1">
        <v>0.13652052802220563</v>
      </c>
      <c r="D27" s="1">
        <v>0.29414805357216078</v>
      </c>
      <c r="E27" s="1">
        <v>9.8478243049326925E-2</v>
      </c>
      <c r="F27" s="1">
        <v>0.47085317535630666</v>
      </c>
      <c r="G27" s="1">
        <f t="shared" si="2"/>
        <v>1</v>
      </c>
      <c r="H27" s="35">
        <v>0.79599999999999993</v>
      </c>
      <c r="I27">
        <v>0</v>
      </c>
      <c r="J27" s="1">
        <v>1327</v>
      </c>
      <c r="K27">
        <f t="shared" si="0"/>
        <v>1536.8054980629877</v>
      </c>
      <c r="L27">
        <v>1039198</v>
      </c>
      <c r="M27">
        <f t="shared" si="1"/>
        <v>1.4788380059074283E-3</v>
      </c>
    </row>
    <row r="28" spans="1:13" x14ac:dyDescent="0.45">
      <c r="A28" s="1" t="s">
        <v>39</v>
      </c>
      <c r="B28" s="1">
        <v>24033</v>
      </c>
      <c r="C28" s="1">
        <v>8.8144892439876374E-2</v>
      </c>
      <c r="D28" s="1">
        <v>0.17349090414176321</v>
      </c>
      <c r="E28" s="1">
        <v>0.12771613709073404</v>
      </c>
      <c r="F28" s="1">
        <v>0.61064806632762636</v>
      </c>
      <c r="G28" s="1">
        <f t="shared" si="2"/>
        <v>1</v>
      </c>
      <c r="H28" s="35">
        <v>0.877</v>
      </c>
      <c r="I28">
        <v>0</v>
      </c>
      <c r="J28" s="1">
        <v>2139</v>
      </c>
      <c r="K28">
        <f t="shared" si="0"/>
        <v>2345.767416627607</v>
      </c>
      <c r="L28">
        <v>905161</v>
      </c>
      <c r="M28">
        <f t="shared" si="1"/>
        <v>2.5915471574975138E-3</v>
      </c>
    </row>
    <row r="29" spans="1:13" x14ac:dyDescent="0.45">
      <c r="A29" s="1" t="s">
        <v>40</v>
      </c>
      <c r="B29" s="1">
        <v>25025</v>
      </c>
      <c r="C29" s="1">
        <v>6.9327586869655691E-2</v>
      </c>
      <c r="D29" s="1">
        <v>0.20654926311796742</v>
      </c>
      <c r="E29" s="1">
        <v>0.12525283737943357</v>
      </c>
      <c r="F29" s="1">
        <v>0.59887031263294332</v>
      </c>
      <c r="G29" s="1">
        <f t="shared" si="2"/>
        <v>1</v>
      </c>
      <c r="H29" s="35">
        <v>0.88099999999999989</v>
      </c>
      <c r="I29">
        <v>0</v>
      </c>
      <c r="J29" s="1">
        <v>0</v>
      </c>
      <c r="K29">
        <f t="shared" si="0"/>
        <v>0</v>
      </c>
      <c r="L29">
        <v>780685</v>
      </c>
      <c r="M29">
        <f t="shared" si="1"/>
        <v>0</v>
      </c>
    </row>
    <row r="30" spans="1:13" x14ac:dyDescent="0.45">
      <c r="A30" s="1" t="s">
        <v>41</v>
      </c>
      <c r="B30" s="1">
        <v>26163</v>
      </c>
      <c r="C30" s="1">
        <v>0.16476208222386898</v>
      </c>
      <c r="D30" s="1">
        <v>0.13868854849174544</v>
      </c>
      <c r="E30" s="1">
        <v>0.12048335269523276</v>
      </c>
      <c r="F30" s="1">
        <v>0.57606601658915269</v>
      </c>
      <c r="G30" s="1">
        <f t="shared" si="2"/>
        <v>0.99999999999999978</v>
      </c>
      <c r="H30" s="35">
        <v>0.80599999999999994</v>
      </c>
      <c r="I30">
        <v>0</v>
      </c>
      <c r="J30" s="1">
        <v>1162</v>
      </c>
      <c r="K30">
        <f t="shared" si="0"/>
        <v>1391.2203640058533</v>
      </c>
      <c r="L30">
        <v>1763822</v>
      </c>
      <c r="M30">
        <f t="shared" si="1"/>
        <v>7.8875326648939251E-4</v>
      </c>
    </row>
    <row r="31" spans="1:13" x14ac:dyDescent="0.45">
      <c r="A31" s="1" t="s">
        <v>42</v>
      </c>
      <c r="B31" s="1">
        <v>32003</v>
      </c>
      <c r="C31" s="1">
        <v>0.20030196946370488</v>
      </c>
      <c r="D31" s="1">
        <v>0.20259058058639159</v>
      </c>
      <c r="E31" s="1">
        <v>0.10328271140805981</v>
      </c>
      <c r="F31" s="1">
        <v>0.49382473854184367</v>
      </c>
      <c r="G31" s="1">
        <f t="shared" si="2"/>
        <v>1</v>
      </c>
      <c r="H31" s="35">
        <v>0.80244186046511645</v>
      </c>
      <c r="I31">
        <v>0</v>
      </c>
      <c r="J31" s="1">
        <v>1039</v>
      </c>
      <c r="K31">
        <f t="shared" si="0"/>
        <v>1299.2404136636721</v>
      </c>
      <c r="L31">
        <v>2112436</v>
      </c>
      <c r="M31">
        <f t="shared" si="1"/>
        <v>6.1504368116414995E-4</v>
      </c>
    </row>
    <row r="32" spans="1:13" x14ac:dyDescent="0.45">
      <c r="A32" s="1" t="s">
        <v>43</v>
      </c>
      <c r="B32" s="1">
        <v>34013</v>
      </c>
      <c r="C32" s="1">
        <v>7.6572788393291499E-2</v>
      </c>
      <c r="D32" s="1">
        <v>0.18378684834240117</v>
      </c>
      <c r="E32" s="1">
        <v>0.12793687667301615</v>
      </c>
      <c r="F32" s="1">
        <v>0.61170348659129103</v>
      </c>
      <c r="G32" s="1">
        <f t="shared" si="2"/>
        <v>0.99999999999999989</v>
      </c>
      <c r="H32" s="35">
        <v>0.80244186046511645</v>
      </c>
      <c r="I32">
        <v>0</v>
      </c>
      <c r="J32" s="1">
        <v>2330</v>
      </c>
      <c r="K32">
        <f t="shared" si="0"/>
        <v>2523.2091611703086</v>
      </c>
      <c r="L32">
        <v>800401</v>
      </c>
      <c r="M32">
        <f t="shared" si="1"/>
        <v>3.1524312952761284E-3</v>
      </c>
    </row>
    <row r="33" spans="1:13" x14ac:dyDescent="0.45">
      <c r="A33" s="1" t="s">
        <v>44</v>
      </c>
      <c r="B33" s="1">
        <v>34017</v>
      </c>
      <c r="C33" s="1">
        <v>8.931282379603718E-2</v>
      </c>
      <c r="D33" s="1">
        <v>0.22186054127451263</v>
      </c>
      <c r="E33" s="1">
        <v>0.1191475379373884</v>
      </c>
      <c r="F33" s="1">
        <v>0.56967909699206176</v>
      </c>
      <c r="G33" s="1">
        <f t="shared" si="2"/>
        <v>1</v>
      </c>
      <c r="H33" s="35">
        <v>0.80244186046511645</v>
      </c>
      <c r="I33">
        <v>0</v>
      </c>
      <c r="J33" s="1">
        <v>861</v>
      </c>
      <c r="K33">
        <f t="shared" si="0"/>
        <v>945.43990790440807</v>
      </c>
      <c r="L33">
        <v>679756</v>
      </c>
      <c r="M33">
        <f t="shared" si="1"/>
        <v>1.3908518761208551E-3</v>
      </c>
    </row>
    <row r="34" spans="1:13" x14ac:dyDescent="0.45">
      <c r="A34" s="1" t="s">
        <v>45</v>
      </c>
      <c r="B34" s="1">
        <v>36005</v>
      </c>
      <c r="C34" s="1">
        <v>7.9567738452539144E-2</v>
      </c>
      <c r="D34" s="1">
        <v>0.23119162056718667</v>
      </c>
      <c r="E34" s="1">
        <v>0.11921914928216736</v>
      </c>
      <c r="F34" s="1">
        <v>0.57002149169810679</v>
      </c>
      <c r="G34" s="1">
        <f t="shared" si="2"/>
        <v>1</v>
      </c>
      <c r="H34" s="35">
        <v>0.83599999999999997</v>
      </c>
      <c r="I34">
        <v>0</v>
      </c>
      <c r="J34" s="1">
        <v>6519</v>
      </c>
      <c r="K34">
        <f t="shared" si="0"/>
        <v>7082.5418364193838</v>
      </c>
      <c r="L34">
        <v>1455846</v>
      </c>
      <c r="M34">
        <f t="shared" si="1"/>
        <v>4.8648976858949259E-3</v>
      </c>
    </row>
    <row r="35" spans="1:13" x14ac:dyDescent="0.45">
      <c r="A35" s="1" t="s">
        <v>46</v>
      </c>
      <c r="B35" s="1">
        <v>36047</v>
      </c>
      <c r="C35" s="1">
        <v>8.0818457562557622E-2</v>
      </c>
      <c r="D35" s="1">
        <v>0.11793468675779739</v>
      </c>
      <c r="E35" s="1">
        <v>0.13859305853363438</v>
      </c>
      <c r="F35" s="1">
        <v>0.66265379714601069</v>
      </c>
      <c r="G35" s="1">
        <f t="shared" si="2"/>
        <v>1</v>
      </c>
      <c r="H35" s="35">
        <v>0.85099999999999998</v>
      </c>
      <c r="I35">
        <v>0</v>
      </c>
      <c r="J35" s="1">
        <v>6130</v>
      </c>
      <c r="K35">
        <f t="shared" si="0"/>
        <v>6668.9763849530254</v>
      </c>
      <c r="L35">
        <v>2635121</v>
      </c>
      <c r="M35">
        <f t="shared" si="1"/>
        <v>2.5308046138879489E-3</v>
      </c>
    </row>
    <row r="36" spans="1:13" x14ac:dyDescent="0.45">
      <c r="A36" s="1" t="s">
        <v>47</v>
      </c>
      <c r="B36" s="1">
        <v>36061</v>
      </c>
      <c r="C36" s="1">
        <v>6.6282543350082698E-2</v>
      </c>
      <c r="D36" s="1">
        <v>0.43577620174562137</v>
      </c>
      <c r="E36" s="1">
        <v>8.6129762629426829E-2</v>
      </c>
      <c r="F36" s="1">
        <v>0.41181149227486913</v>
      </c>
      <c r="G36" s="1">
        <f t="shared" si="2"/>
        <v>1</v>
      </c>
      <c r="H36" s="35">
        <v>0.85099999999999998</v>
      </c>
      <c r="I36">
        <v>0</v>
      </c>
      <c r="J36" s="1">
        <v>2779</v>
      </c>
      <c r="K36">
        <f t="shared" si="0"/>
        <v>2976.2750821546888</v>
      </c>
      <c r="L36">
        <v>1653877</v>
      </c>
      <c r="M36">
        <f t="shared" si="1"/>
        <v>1.7995746250505261E-3</v>
      </c>
    </row>
    <row r="37" spans="1:13" x14ac:dyDescent="0.45">
      <c r="A37" s="1" t="s">
        <v>48</v>
      </c>
      <c r="B37" s="1">
        <v>36081</v>
      </c>
      <c r="C37" s="1">
        <v>8.0182685353747618E-2</v>
      </c>
      <c r="D37" s="1">
        <v>0.33167239001435883</v>
      </c>
      <c r="E37" s="1">
        <v>0.10173244785669208</v>
      </c>
      <c r="F37" s="1">
        <v>0.48641247677520127</v>
      </c>
      <c r="G37" s="1">
        <f t="shared" si="2"/>
        <v>0.99999999999999978</v>
      </c>
      <c r="H37" s="35">
        <v>0.84699999999999998</v>
      </c>
      <c r="I37">
        <v>0</v>
      </c>
      <c r="J37" s="1">
        <v>2923</v>
      </c>
      <c r="K37">
        <f t="shared" si="0"/>
        <v>3177.8049330634103</v>
      </c>
      <c r="L37">
        <v>2339280</v>
      </c>
      <c r="M37">
        <f t="shared" si="1"/>
        <v>1.3584542821139028E-3</v>
      </c>
    </row>
    <row r="38" spans="1:13" x14ac:dyDescent="0.45">
      <c r="A38" s="1" t="s">
        <v>49</v>
      </c>
      <c r="B38" s="1">
        <v>37119</v>
      </c>
      <c r="C38" s="1">
        <v>0.11716491547528365</v>
      </c>
      <c r="D38" s="1">
        <v>0.18824299058449306</v>
      </c>
      <c r="E38" s="1">
        <v>0.12014479938370702</v>
      </c>
      <c r="F38" s="1">
        <v>0.57444729455651611</v>
      </c>
      <c r="G38" s="1">
        <f t="shared" si="2"/>
        <v>0.99999999999999989</v>
      </c>
      <c r="H38" s="35">
        <v>0.71400000000000008</v>
      </c>
      <c r="I38">
        <v>0</v>
      </c>
      <c r="J38" s="1">
        <v>1284</v>
      </c>
      <c r="K38">
        <f t="shared" si="0"/>
        <v>1454.4052705962122</v>
      </c>
      <c r="L38">
        <v>1034290</v>
      </c>
      <c r="M38">
        <f t="shared" si="1"/>
        <v>1.4061871144419962E-3</v>
      </c>
    </row>
    <row r="39" spans="1:13" x14ac:dyDescent="0.45">
      <c r="A39" s="1" t="s">
        <v>50</v>
      </c>
      <c r="B39" s="1">
        <v>39035</v>
      </c>
      <c r="C39" s="1">
        <v>0.13351042191793841</v>
      </c>
      <c r="D39" s="1">
        <v>0.26678667973578762</v>
      </c>
      <c r="E39" s="1">
        <v>0.10373165061945189</v>
      </c>
      <c r="F39" s="1">
        <v>0.49597124772682211</v>
      </c>
      <c r="G39" s="1">
        <f t="shared" si="2"/>
        <v>1</v>
      </c>
      <c r="H39" s="35">
        <v>0.85799999999999998</v>
      </c>
      <c r="I39">
        <v>0</v>
      </c>
      <c r="J39" s="1">
        <v>766</v>
      </c>
      <c r="K39">
        <f t="shared" si="0"/>
        <v>884.02678967646546</v>
      </c>
      <c r="L39">
        <v>1257401</v>
      </c>
      <c r="M39">
        <f t="shared" si="1"/>
        <v>7.0305876142651819E-4</v>
      </c>
    </row>
    <row r="40" spans="1:13" x14ac:dyDescent="0.45">
      <c r="A40" s="1" t="s">
        <v>51</v>
      </c>
      <c r="B40" s="1">
        <v>39049</v>
      </c>
      <c r="C40" s="1">
        <v>0.13517140863995833</v>
      </c>
      <c r="D40" s="1">
        <v>0.22528107223518468</v>
      </c>
      <c r="E40" s="1">
        <v>0.11062364379318174</v>
      </c>
      <c r="F40" s="1">
        <v>0.52892387533167518</v>
      </c>
      <c r="G40" s="1">
        <f t="shared" si="2"/>
        <v>1</v>
      </c>
      <c r="H40" s="35">
        <v>0.86900000000000011</v>
      </c>
      <c r="I40">
        <v>0</v>
      </c>
      <c r="J40" s="1">
        <v>770</v>
      </c>
      <c r="K40">
        <f t="shared" si="0"/>
        <v>890.34984237638025</v>
      </c>
      <c r="L40">
        <v>1253507</v>
      </c>
      <c r="M40">
        <f t="shared" si="1"/>
        <v>7.1028709243456975E-4</v>
      </c>
    </row>
    <row r="41" spans="1:13" x14ac:dyDescent="0.45">
      <c r="A41" s="1" t="s">
        <v>52</v>
      </c>
      <c r="B41" s="1">
        <v>39061</v>
      </c>
      <c r="C41" s="1">
        <v>0.15009017413314127</v>
      </c>
      <c r="D41" s="1">
        <v>0.23540085399960586</v>
      </c>
      <c r="E41" s="1">
        <v>0.10629268284017208</v>
      </c>
      <c r="F41" s="1">
        <v>0.50821628902708071</v>
      </c>
      <c r="G41" s="1">
        <f t="shared" si="2"/>
        <v>1</v>
      </c>
      <c r="H41" s="35">
        <v>0.85599999999999998</v>
      </c>
      <c r="I41">
        <v>0</v>
      </c>
      <c r="J41" s="1">
        <v>505</v>
      </c>
      <c r="K41">
        <f t="shared" si="0"/>
        <v>594.18068203286077</v>
      </c>
      <c r="L41">
        <v>808703</v>
      </c>
      <c r="M41">
        <f t="shared" si="1"/>
        <v>7.3473287725266351E-4</v>
      </c>
    </row>
    <row r="42" spans="1:13" x14ac:dyDescent="0.45">
      <c r="A42" s="1" t="s">
        <v>53</v>
      </c>
      <c r="B42" s="1">
        <v>42101</v>
      </c>
      <c r="C42" s="1">
        <v>7.4412635523169526E-2</v>
      </c>
      <c r="D42" s="1">
        <v>0.30653071750714461</v>
      </c>
      <c r="E42" s="1">
        <v>0.1070793020914</v>
      </c>
      <c r="F42" s="1">
        <v>0.51197734487828572</v>
      </c>
      <c r="G42" s="1">
        <f t="shared" si="2"/>
        <v>0.99999999999999978</v>
      </c>
      <c r="H42" s="35">
        <v>0.89400000000000002</v>
      </c>
      <c r="I42">
        <v>0</v>
      </c>
      <c r="J42" s="1">
        <v>3541</v>
      </c>
      <c r="K42">
        <f t="shared" si="0"/>
        <v>3825.6788455636261</v>
      </c>
      <c r="L42">
        <v>1569657</v>
      </c>
      <c r="M42">
        <f t="shared" si="1"/>
        <v>2.4372705919596615E-3</v>
      </c>
    </row>
    <row r="43" spans="1:13" x14ac:dyDescent="0.45">
      <c r="A43" s="1" t="s">
        <v>54</v>
      </c>
      <c r="B43" s="1">
        <v>72127</v>
      </c>
      <c r="C43" s="1">
        <v>5.5634721345524392E-2</v>
      </c>
      <c r="D43" s="1">
        <v>0.17033986950385663</v>
      </c>
      <c r="E43" s="1">
        <v>0.13388451770701559</v>
      </c>
      <c r="F43" s="1">
        <v>0.64014089144360331</v>
      </c>
      <c r="G43" s="1">
        <f t="shared" si="2"/>
        <v>0.99999999999999989</v>
      </c>
      <c r="H43" s="35">
        <v>0.80244186046511645</v>
      </c>
      <c r="I43">
        <v>0</v>
      </c>
      <c r="J43" s="1">
        <v>653</v>
      </c>
      <c r="K43">
        <f t="shared" si="0"/>
        <v>691.46972549688542</v>
      </c>
      <c r="L43">
        <v>355181</v>
      </c>
      <c r="M43">
        <f t="shared" si="1"/>
        <v>1.9468094450347439E-3</v>
      </c>
    </row>
    <row r="44" spans="1:13" x14ac:dyDescent="0.45">
      <c r="A44" s="1" t="s">
        <v>55</v>
      </c>
      <c r="B44" s="1">
        <v>47157</v>
      </c>
      <c r="C44" s="1">
        <v>0.12359121211970239</v>
      </c>
      <c r="D44" s="1">
        <v>0.22829762269945039</v>
      </c>
      <c r="E44" s="1">
        <v>0.11210491250667008</v>
      </c>
      <c r="F44" s="1">
        <v>0.53600625267417701</v>
      </c>
      <c r="G44" s="1">
        <f t="shared" si="2"/>
        <v>0.99999999999999989</v>
      </c>
      <c r="H44" s="35">
        <v>0.629</v>
      </c>
      <c r="I44">
        <v>0</v>
      </c>
      <c r="J44" s="1">
        <v>1720</v>
      </c>
      <c r="K44">
        <f t="shared" si="0"/>
        <v>1962.5544880261086</v>
      </c>
      <c r="L44">
        <v>937847</v>
      </c>
      <c r="M44">
        <f t="shared" si="1"/>
        <v>2.0926169066234775E-3</v>
      </c>
    </row>
    <row r="45" spans="1:13" x14ac:dyDescent="0.45">
      <c r="A45" s="1" t="s">
        <v>56</v>
      </c>
      <c r="B45" s="1">
        <v>48029</v>
      </c>
      <c r="C45" s="1">
        <v>0.14260335331272464</v>
      </c>
      <c r="D45" s="1">
        <v>0.29838287045716244</v>
      </c>
      <c r="E45" s="1">
        <v>9.6693582584421761E-2</v>
      </c>
      <c r="F45" s="1">
        <v>0.46232019364569116</v>
      </c>
      <c r="G45" s="1">
        <f t="shared" si="2"/>
        <v>1</v>
      </c>
      <c r="H45" s="35">
        <v>0.68700000000000006</v>
      </c>
      <c r="I45">
        <v>0</v>
      </c>
      <c r="J45" s="1">
        <v>661</v>
      </c>
      <c r="K45">
        <f t="shared" si="0"/>
        <v>770.93840121011283</v>
      </c>
      <c r="L45">
        <v>1892004</v>
      </c>
      <c r="M45">
        <f t="shared" si="1"/>
        <v>4.0747186644960202E-4</v>
      </c>
    </row>
    <row r="46" spans="1:13" x14ac:dyDescent="0.45">
      <c r="A46" s="1" t="s">
        <v>57</v>
      </c>
      <c r="B46" s="1">
        <v>48113</v>
      </c>
      <c r="C46" s="1">
        <v>0.14537309889883457</v>
      </c>
      <c r="D46" s="1">
        <v>0.3779742066833689</v>
      </c>
      <c r="E46" s="1">
        <v>8.2447443393241393E-2</v>
      </c>
      <c r="F46" s="1">
        <v>0.394205251024555</v>
      </c>
      <c r="G46" s="1">
        <f t="shared" si="2"/>
        <v>0.99999999999999978</v>
      </c>
      <c r="H46" s="35">
        <v>0.75099999999999989</v>
      </c>
      <c r="I46">
        <v>0</v>
      </c>
      <c r="J46" s="1">
        <v>2726</v>
      </c>
      <c r="K46">
        <f t="shared" si="0"/>
        <v>3189.6959907155006</v>
      </c>
      <c r="L46">
        <v>2552213</v>
      </c>
      <c r="M46">
        <f t="shared" si="1"/>
        <v>1.2497765628164657E-3</v>
      </c>
    </row>
    <row r="47" spans="1:13" x14ac:dyDescent="0.45">
      <c r="A47" s="1" t="s">
        <v>58</v>
      </c>
      <c r="B47" s="1">
        <v>48201</v>
      </c>
      <c r="C47" s="1">
        <v>0.14615502435209957</v>
      </c>
      <c r="D47" s="1">
        <v>0.25381490610037205</v>
      </c>
      <c r="E47" s="1">
        <v>0.10378824198967013</v>
      </c>
      <c r="F47" s="1">
        <v>0.49624182755785823</v>
      </c>
      <c r="G47" s="1">
        <f t="shared" si="2"/>
        <v>1</v>
      </c>
      <c r="H47" s="35">
        <v>0.72900000000000009</v>
      </c>
      <c r="I47">
        <v>0</v>
      </c>
      <c r="J47" s="1">
        <v>5042</v>
      </c>
      <c r="K47">
        <f t="shared" si="0"/>
        <v>5905.0531932615913</v>
      </c>
      <c r="L47">
        <v>4525519</v>
      </c>
      <c r="M47">
        <f t="shared" si="1"/>
        <v>1.3048344716399581E-3</v>
      </c>
    </row>
    <row r="48" spans="1:13" x14ac:dyDescent="0.45">
      <c r="A48" s="1" t="s">
        <v>59</v>
      </c>
      <c r="B48" s="1">
        <v>48439</v>
      </c>
      <c r="C48" s="1">
        <v>0.15244298115058372</v>
      </c>
      <c r="D48" s="1">
        <v>0.20831255643556831</v>
      </c>
      <c r="E48" s="1">
        <v>0.11057122354817217</v>
      </c>
      <c r="F48" s="1">
        <v>0.52867323886567585</v>
      </c>
      <c r="G48" s="1">
        <f t="shared" si="2"/>
        <v>1</v>
      </c>
      <c r="H48" s="35">
        <v>0.71299999999999997</v>
      </c>
      <c r="I48">
        <v>0</v>
      </c>
      <c r="J48" s="1">
        <v>988</v>
      </c>
      <c r="K48">
        <f t="shared" si="0"/>
        <v>1165.7032837050176</v>
      </c>
      <c r="L48">
        <v>1983675</v>
      </c>
      <c r="M48">
        <f t="shared" si="1"/>
        <v>5.8764832127491528E-4</v>
      </c>
    </row>
    <row r="49" spans="1:13" x14ac:dyDescent="0.45">
      <c r="A49" s="1" t="s">
        <v>60</v>
      </c>
      <c r="B49" s="1">
        <v>48453</v>
      </c>
      <c r="C49" s="1">
        <v>0.16961462086812448</v>
      </c>
      <c r="D49" s="1">
        <v>0.20229751169723087</v>
      </c>
      <c r="E49" s="1">
        <v>0.10864144796149953</v>
      </c>
      <c r="F49" s="1">
        <v>0.51944641947314507</v>
      </c>
      <c r="G49" s="1">
        <f t="shared" si="2"/>
        <v>1</v>
      </c>
      <c r="H49" s="35">
        <v>0.70499999999999996</v>
      </c>
      <c r="I49">
        <v>0</v>
      </c>
      <c r="J49" s="1">
        <v>478</v>
      </c>
      <c r="K49">
        <f t="shared" si="0"/>
        <v>575.63633947857318</v>
      </c>
      <c r="L49">
        <v>1176584</v>
      </c>
      <c r="M49">
        <f t="shared" si="1"/>
        <v>4.8924372546165266E-4</v>
      </c>
    </row>
    <row r="50" spans="1:13" x14ac:dyDescent="0.45">
      <c r="A50" s="1" t="s">
        <v>61</v>
      </c>
      <c r="B50" s="1">
        <v>53033</v>
      </c>
      <c r="C50" s="1">
        <v>9.3518524481582321E-2</v>
      </c>
      <c r="D50" s="1">
        <v>0.23613132221377303</v>
      </c>
      <c r="E50" s="1">
        <v>0.11595162885996656</v>
      </c>
      <c r="F50" s="1">
        <v>0.55439852444467808</v>
      </c>
      <c r="G50" s="1">
        <f t="shared" si="2"/>
        <v>1</v>
      </c>
      <c r="H50" s="35">
        <v>0.93299999999999994</v>
      </c>
      <c r="I50">
        <v>0</v>
      </c>
      <c r="J50" s="1">
        <v>648</v>
      </c>
      <c r="K50">
        <f t="shared" si="0"/>
        <v>714.85189438582643</v>
      </c>
      <c r="L50">
        <v>2118119</v>
      </c>
      <c r="M50">
        <f t="shared" si="1"/>
        <v>3.3749373589766509E-4</v>
      </c>
    </row>
    <row r="51" spans="1:13" x14ac:dyDescent="0.45">
      <c r="A51" s="1" t="s">
        <v>62</v>
      </c>
      <c r="B51" s="1">
        <v>1</v>
      </c>
      <c r="C51" s="1">
        <v>0.1546895329291085</v>
      </c>
      <c r="D51" s="1">
        <v>0.22869059594632196</v>
      </c>
      <c r="E51" s="1">
        <v>0.10665780874644443</v>
      </c>
      <c r="F51" s="1">
        <v>0.50996206237812503</v>
      </c>
      <c r="G51" s="1">
        <f t="shared" si="2"/>
        <v>1</v>
      </c>
      <c r="H51" s="35">
        <v>0.76900000000000002</v>
      </c>
      <c r="I51">
        <v>0</v>
      </c>
      <c r="J51" s="1">
        <v>3027</v>
      </c>
      <c r="K51">
        <f t="shared" si="0"/>
        <v>3580.9328263601665</v>
      </c>
      <c r="L51">
        <v>4850771</v>
      </c>
      <c r="M51">
        <f t="shared" si="1"/>
        <v>7.3821931118994624E-4</v>
      </c>
    </row>
    <row r="52" spans="1:13" x14ac:dyDescent="0.45">
      <c r="A52" s="1" t="s">
        <v>65</v>
      </c>
      <c r="B52" s="1">
        <f>VLOOKUP(A52,[1]Sheet1!$H$14:$I$69,2,FALSE)</f>
        <v>5</v>
      </c>
      <c r="C52" s="1">
        <v>0.16297053680059981</v>
      </c>
      <c r="D52" s="1">
        <v>0.21803961715171666</v>
      </c>
      <c r="E52" s="1">
        <v>0.10706774742004305</v>
      </c>
      <c r="F52" s="1">
        <v>0.51192209862764038</v>
      </c>
      <c r="G52" s="1">
        <f t="shared" ref="G52:G57" si="3">SUM(C52:F52)</f>
        <v>0.99999999999999989</v>
      </c>
      <c r="H52" s="35">
        <v>0.80244186046511645</v>
      </c>
      <c r="I52">
        <v>0</v>
      </c>
      <c r="J52" s="1">
        <v>1015</v>
      </c>
      <c r="K52">
        <f t="shared" si="0"/>
        <v>1212.6215917422289</v>
      </c>
      <c r="L52">
        <v>2977944</v>
      </c>
      <c r="M52">
        <f t="shared" si="1"/>
        <v>4.0720093854761168E-4</v>
      </c>
    </row>
    <row r="53" spans="1:13" x14ac:dyDescent="0.45">
      <c r="A53" s="1" t="s">
        <v>79</v>
      </c>
      <c r="B53" s="1">
        <f>VLOOKUP(A53,[1]Sheet1!$H$14:$I$69,2,FALSE)</f>
        <v>21</v>
      </c>
      <c r="C53" s="1">
        <v>0.1638716483501679</v>
      </c>
      <c r="D53" s="1">
        <v>0.21780488465314032</v>
      </c>
      <c r="E53" s="1">
        <v>0.10695248267963874</v>
      </c>
      <c r="F53" s="1">
        <v>0.51137098431705297</v>
      </c>
      <c r="G53" s="1">
        <f t="shared" si="3"/>
        <v>1</v>
      </c>
      <c r="H53" s="35">
        <v>0.80244186046511645</v>
      </c>
      <c r="I53">
        <v>0</v>
      </c>
      <c r="J53" s="1">
        <v>1043</v>
      </c>
      <c r="K53">
        <f t="shared" si="0"/>
        <v>1247.4161388523339</v>
      </c>
      <c r="L53">
        <v>4424376</v>
      </c>
      <c r="M53">
        <f t="shared" si="1"/>
        <v>2.8194171084291525E-4</v>
      </c>
    </row>
    <row r="54" spans="1:13" x14ac:dyDescent="0.45">
      <c r="A54" s="1" t="s">
        <v>86</v>
      </c>
      <c r="B54" s="1">
        <f>VLOOKUP(A54,[1]Sheet1!$H$14:$I$69,2,FALSE)</f>
        <v>28</v>
      </c>
      <c r="C54" s="1">
        <v>0.14658175774601606</v>
      </c>
      <c r="D54" s="1">
        <v>0.27632259603435139</v>
      </c>
      <c r="E54" s="1">
        <v>9.9821235002763395E-2</v>
      </c>
      <c r="F54" s="1">
        <v>0.4772744112168692</v>
      </c>
      <c r="G54" s="1">
        <f t="shared" si="3"/>
        <v>1</v>
      </c>
      <c r="H54" s="35">
        <v>0.70299999999999996</v>
      </c>
      <c r="I54">
        <v>0</v>
      </c>
      <c r="J54" s="1">
        <v>2416</v>
      </c>
      <c r="K54">
        <f t="shared" si="0"/>
        <v>2830.9683111753538</v>
      </c>
      <c r="L54">
        <v>2986220</v>
      </c>
      <c r="M54">
        <f t="shared" si="1"/>
        <v>9.4801063256402872E-4</v>
      </c>
    </row>
    <row r="55" spans="1:13" x14ac:dyDescent="0.45">
      <c r="A55" s="1" t="s">
        <v>87</v>
      </c>
      <c r="B55" s="1">
        <f>VLOOKUP(A55,[1]Sheet1!$H$14:$I$69,2,FALSE)</f>
        <v>29</v>
      </c>
      <c r="C55" s="1">
        <v>0.12594200512696288</v>
      </c>
      <c r="D55" s="1">
        <v>0.19493484992720803</v>
      </c>
      <c r="E55" s="1">
        <v>0.1174691084424735</v>
      </c>
      <c r="F55" s="1">
        <v>0.56165403650335555</v>
      </c>
      <c r="G55" s="1">
        <f t="shared" si="3"/>
        <v>1</v>
      </c>
      <c r="H55" s="35">
        <v>0.72199999999999998</v>
      </c>
      <c r="I55">
        <v>0</v>
      </c>
      <c r="J55" s="1">
        <v>1789</v>
      </c>
      <c r="K55">
        <f t="shared" si="0"/>
        <v>2046.7749399853774</v>
      </c>
      <c r="L55">
        <v>6075300</v>
      </c>
      <c r="M55">
        <f t="shared" si="1"/>
        <v>3.3690104850548573E-4</v>
      </c>
    </row>
    <row r="56" spans="1:13" x14ac:dyDescent="0.45">
      <c r="A56" s="1" t="s">
        <v>98</v>
      </c>
      <c r="B56" s="1">
        <v>40</v>
      </c>
      <c r="C56" s="1">
        <v>0.14850742560688643</v>
      </c>
      <c r="D56" s="1">
        <v>0.22579214705314621</v>
      </c>
      <c r="E56" s="1">
        <v>0.10822848830687913</v>
      </c>
      <c r="F56" s="1">
        <v>0.51747193903308819</v>
      </c>
      <c r="G56" s="1">
        <f t="shared" si="3"/>
        <v>1</v>
      </c>
      <c r="H56" s="35">
        <v>0.67700000000000005</v>
      </c>
      <c r="I56">
        <v>0</v>
      </c>
      <c r="J56" s="1">
        <v>759</v>
      </c>
      <c r="K56">
        <f t="shared" si="0"/>
        <v>891.37594716074182</v>
      </c>
      <c r="L56">
        <v>3896251</v>
      </c>
      <c r="M56">
        <f t="shared" si="1"/>
        <v>2.287778552153703E-4</v>
      </c>
    </row>
    <row r="57" spans="1:13" x14ac:dyDescent="0.45">
      <c r="A57" s="1" t="s">
        <v>102</v>
      </c>
      <c r="B57" s="1">
        <v>45</v>
      </c>
      <c r="C57" s="1">
        <v>0.15074174668580606</v>
      </c>
      <c r="D57" s="1">
        <v>0.20414014958764637</v>
      </c>
      <c r="E57" s="1">
        <v>0.11158719747491667</v>
      </c>
      <c r="F57" s="1">
        <v>0.5335309062516308</v>
      </c>
      <c r="G57" s="1">
        <f t="shared" si="3"/>
        <v>1</v>
      </c>
      <c r="H57" s="35">
        <v>0.85</v>
      </c>
      <c r="I57">
        <v>0</v>
      </c>
      <c r="J57" s="1">
        <v>4022</v>
      </c>
      <c r="K57">
        <f t="shared" si="0"/>
        <v>4735.8974544013172</v>
      </c>
      <c r="L57">
        <v>4893444</v>
      </c>
      <c r="M57">
        <f t="shared" si="1"/>
        <v>9.6780456758089337E-4</v>
      </c>
    </row>
    <row r="58" spans="1:13" x14ac:dyDescent="0.45">
      <c r="A58" s="1" t="s">
        <v>63</v>
      </c>
      <c r="B58" s="1">
        <f>VLOOKUP(A58,[1]Sheet1!$H$14:$I$69,2,FALSE)</f>
        <v>2</v>
      </c>
      <c r="C58" s="1">
        <v>0.11481486946623862</v>
      </c>
      <c r="D58" s="1">
        <v>0.11159675107143024</v>
      </c>
      <c r="E58" s="1">
        <v>0.1338089239237259</v>
      </c>
      <c r="F58" s="1">
        <v>0.63977945553860527</v>
      </c>
      <c r="G58" s="1">
        <f t="shared" si="2"/>
        <v>1</v>
      </c>
      <c r="H58" s="35">
        <v>0.96599999999999997</v>
      </c>
      <c r="I58">
        <v>0</v>
      </c>
      <c r="J58" s="1">
        <v>145</v>
      </c>
      <c r="K58">
        <f t="shared" si="0"/>
        <v>163.80754149424749</v>
      </c>
      <c r="L58">
        <v>738565</v>
      </c>
      <c r="M58">
        <f t="shared" si="1"/>
        <v>2.2179163850744008E-4</v>
      </c>
    </row>
    <row r="59" spans="1:13" x14ac:dyDescent="0.45">
      <c r="A59" s="1" t="s">
        <v>64</v>
      </c>
      <c r="B59" s="1">
        <f>VLOOKUP(A59,[1]Sheet1!$H$14:$I$69,2,FALSE)</f>
        <v>4</v>
      </c>
      <c r="C59" s="1">
        <v>0.14679727697928874</v>
      </c>
      <c r="D59" s="1">
        <v>0.2222526246198826</v>
      </c>
      <c r="E59" s="1">
        <v>0.1091365330167746</v>
      </c>
      <c r="F59" s="1">
        <v>0.5218135653840541</v>
      </c>
      <c r="G59" s="1">
        <f t="shared" si="2"/>
        <v>1</v>
      </c>
      <c r="H59" s="35">
        <v>0.80244186046511645</v>
      </c>
      <c r="I59">
        <v>0</v>
      </c>
      <c r="J59" s="1">
        <v>1636</v>
      </c>
      <c r="K59">
        <f t="shared" si="0"/>
        <v>1917.4809876459881</v>
      </c>
      <c r="L59">
        <v>6809946</v>
      </c>
      <c r="M59">
        <f t="shared" si="1"/>
        <v>2.8157065968599282E-4</v>
      </c>
    </row>
    <row r="60" spans="1:13" x14ac:dyDescent="0.45">
      <c r="A60" s="1" t="s">
        <v>66</v>
      </c>
      <c r="B60" s="1">
        <f>VLOOKUP(A60,[1]Sheet1!$H$14:$I$69,2,FALSE)</f>
        <v>6</v>
      </c>
      <c r="C60" s="1">
        <v>0.11293680364067922</v>
      </c>
      <c r="D60" s="1">
        <v>0.23140982048474126</v>
      </c>
      <c r="E60" s="1">
        <v>0.11340950177368544</v>
      </c>
      <c r="F60" s="1">
        <v>0.54224387410089414</v>
      </c>
      <c r="G60" s="1">
        <f t="shared" si="2"/>
        <v>1</v>
      </c>
      <c r="H60" s="35">
        <v>0.74299999999999999</v>
      </c>
      <c r="I60">
        <v>0</v>
      </c>
      <c r="J60" s="1">
        <v>11121</v>
      </c>
      <c r="K60">
        <f t="shared" si="0"/>
        <v>12536.874537961601</v>
      </c>
      <c r="L60">
        <v>38982847</v>
      </c>
      <c r="M60">
        <f t="shared" si="1"/>
        <v>3.2159976766093048E-4</v>
      </c>
    </row>
    <row r="61" spans="1:13" x14ac:dyDescent="0.45">
      <c r="A61" s="1" t="s">
        <v>67</v>
      </c>
      <c r="B61" s="1">
        <f>VLOOKUP(A61,[1]Sheet1!$H$14:$I$69,2,FALSE)</f>
        <v>8</v>
      </c>
      <c r="C61" s="1">
        <v>0.13255248506453904</v>
      </c>
      <c r="D61" s="1">
        <v>0.31822809487766784</v>
      </c>
      <c r="E61" s="1">
        <v>9.4999435807223934E-2</v>
      </c>
      <c r="F61" s="1">
        <v>0.45421998425056931</v>
      </c>
      <c r="G61" s="1">
        <f t="shared" si="2"/>
        <v>1</v>
      </c>
      <c r="H61" s="35">
        <v>0.84200000000000008</v>
      </c>
      <c r="I61">
        <v>0</v>
      </c>
      <c r="J61" s="1">
        <v>1126</v>
      </c>
      <c r="K61">
        <f t="shared" si="0"/>
        <v>1298.0612436059323</v>
      </c>
      <c r="L61">
        <v>5436519</v>
      </c>
      <c r="M61">
        <f t="shared" si="1"/>
        <v>2.3876698372725863E-4</v>
      </c>
    </row>
    <row r="62" spans="1:13" x14ac:dyDescent="0.45">
      <c r="A62" s="1" t="s">
        <v>68</v>
      </c>
      <c r="B62" s="1">
        <f>VLOOKUP(A62,[1]Sheet1!$H$14:$I$69,2,FALSE)</f>
        <v>9</v>
      </c>
      <c r="C62" s="1">
        <v>9.4076572260362909E-2</v>
      </c>
      <c r="D62" s="1">
        <v>0.1931660151115005</v>
      </c>
      <c r="E62" s="1">
        <v>0.1232868860681666</v>
      </c>
      <c r="F62" s="1">
        <v>0.58947052655997001</v>
      </c>
      <c r="G62" s="1">
        <f t="shared" si="2"/>
        <v>1</v>
      </c>
      <c r="H62" s="35">
        <v>0.83599999999999997</v>
      </c>
      <c r="I62">
        <v>0</v>
      </c>
      <c r="J62" s="1">
        <v>2226</v>
      </c>
      <c r="K62">
        <f t="shared" si="0"/>
        <v>2457.1613139027395</v>
      </c>
      <c r="L62">
        <v>3594478</v>
      </c>
      <c r="M62">
        <f t="shared" si="1"/>
        <v>6.8359336568557093E-4</v>
      </c>
    </row>
    <row r="63" spans="1:13" x14ac:dyDescent="0.45">
      <c r="A63" s="1" t="s">
        <v>69</v>
      </c>
      <c r="B63" s="1">
        <f>VLOOKUP(A63,[1]Sheet1!$H$14:$I$69,2,FALSE)</f>
        <v>10</v>
      </c>
      <c r="C63" s="1">
        <v>0.1214639537232448</v>
      </c>
      <c r="D63" s="1">
        <v>0.19688847540186008</v>
      </c>
      <c r="E63" s="1">
        <v>0.1179057627744947</v>
      </c>
      <c r="F63" s="1">
        <v>0.56374180810040042</v>
      </c>
      <c r="G63" s="1">
        <f t="shared" si="2"/>
        <v>1</v>
      </c>
      <c r="H63" s="35">
        <v>0.85699999999999998</v>
      </c>
      <c r="I63">
        <v>0</v>
      </c>
      <c r="J63" s="1">
        <v>722</v>
      </c>
      <c r="K63">
        <f t="shared" si="0"/>
        <v>821.82171472626931</v>
      </c>
      <c r="L63">
        <v>943732</v>
      </c>
      <c r="M63">
        <f t="shared" si="1"/>
        <v>8.7082107497284112E-4</v>
      </c>
    </row>
    <row r="64" spans="1:13" x14ac:dyDescent="0.45">
      <c r="A64" s="1" t="s">
        <v>70</v>
      </c>
      <c r="B64" s="1">
        <f>VLOOKUP(A64,[1]Sheet1!$H$14:$I$69,2,FALSE)</f>
        <v>11</v>
      </c>
      <c r="C64" s="1">
        <v>5.3560462893164303E-2</v>
      </c>
      <c r="D64" s="1">
        <v>0.32937071411137459</v>
      </c>
      <c r="E64" s="1">
        <v>0.10673546473034029</v>
      </c>
      <c r="F64" s="1">
        <v>0.51033335826512083</v>
      </c>
      <c r="G64" s="1">
        <f t="shared" si="2"/>
        <v>1</v>
      </c>
      <c r="H64" s="35">
        <v>0.79599999999999993</v>
      </c>
      <c r="I64">
        <v>0</v>
      </c>
      <c r="J64" s="1">
        <v>2822</v>
      </c>
      <c r="K64">
        <f t="shared" si="0"/>
        <v>2981.701301941117</v>
      </c>
      <c r="L64">
        <v>672391</v>
      </c>
      <c r="M64">
        <f t="shared" si="1"/>
        <v>4.4344753304864535E-3</v>
      </c>
    </row>
    <row r="65" spans="1:13" x14ac:dyDescent="0.45">
      <c r="A65" s="1" t="s">
        <v>71</v>
      </c>
      <c r="B65" s="1">
        <f>VLOOKUP(A65,[1]Sheet1!$H$14:$I$69,2,FALSE)</f>
        <v>12</v>
      </c>
      <c r="C65" s="1">
        <v>0.11803787189090729</v>
      </c>
      <c r="D65" s="1">
        <v>0.24333379061776161</v>
      </c>
      <c r="E65" s="1">
        <v>0.11046465135154496</v>
      </c>
      <c r="F65" s="1">
        <v>0.52816368613978615</v>
      </c>
      <c r="G65" s="1">
        <f t="shared" si="2"/>
        <v>1</v>
      </c>
      <c r="H65" s="35">
        <v>0.77700000000000002</v>
      </c>
      <c r="I65">
        <v>0</v>
      </c>
      <c r="J65" s="1">
        <v>25488</v>
      </c>
      <c r="K65">
        <f t="shared" si="0"/>
        <v>28899.200076363493</v>
      </c>
      <c r="L65">
        <v>20278447</v>
      </c>
      <c r="M65">
        <f t="shared" si="1"/>
        <v>1.4251189983317506E-3</v>
      </c>
    </row>
    <row r="66" spans="1:13" x14ac:dyDescent="0.45">
      <c r="A66" s="1" t="s">
        <v>72</v>
      </c>
      <c r="B66" s="1">
        <f>VLOOKUP(A66,[1]Sheet1!$H$14:$I$69,2,FALSE)</f>
        <v>13</v>
      </c>
      <c r="C66" s="1">
        <v>0.1515169261301948</v>
      </c>
      <c r="D66" s="1">
        <v>0.25222102122063256</v>
      </c>
      <c r="E66" s="1">
        <v>0.10313648157045878</v>
      </c>
      <c r="F66" s="1">
        <v>0.49312557107871385</v>
      </c>
      <c r="G66" s="1">
        <f t="shared" si="2"/>
        <v>1</v>
      </c>
      <c r="H66" s="35">
        <v>0.76300000000000001</v>
      </c>
      <c r="I66">
        <v>0</v>
      </c>
      <c r="J66" s="1">
        <v>10669</v>
      </c>
      <c r="K66">
        <f t="shared" si="0"/>
        <v>12574.204870511177</v>
      </c>
      <c r="L66">
        <v>10201635</v>
      </c>
      <c r="M66">
        <f t="shared" si="1"/>
        <v>1.2325676100459562E-3</v>
      </c>
    </row>
    <row r="67" spans="1:13" x14ac:dyDescent="0.45">
      <c r="A67" s="1" t="s">
        <v>73</v>
      </c>
      <c r="B67" s="1">
        <f>VLOOKUP(A67,[1]Sheet1!$H$14:$I$69,2,FALSE)</f>
        <v>15</v>
      </c>
      <c r="C67" s="1">
        <v>8.040018232953966E-2</v>
      </c>
      <c r="D67" s="1">
        <v>0.23494780398425774</v>
      </c>
      <c r="E67" s="1">
        <v>0.11842544645931274</v>
      </c>
      <c r="F67" s="1">
        <v>0.56622656722688969</v>
      </c>
      <c r="G67" s="1">
        <f t="shared" si="2"/>
        <v>0.99999999999999978</v>
      </c>
      <c r="H67" s="35">
        <v>0.85699999999999998</v>
      </c>
      <c r="I67">
        <v>0</v>
      </c>
      <c r="J67" s="1">
        <v>197</v>
      </c>
      <c r="K67">
        <f t="shared" ref="K67:K101" si="4">J67/(1-C67)</f>
        <v>214.22361794181563</v>
      </c>
      <c r="L67">
        <v>1421658</v>
      </c>
      <c r="M67">
        <f t="shared" ref="M67:M101" si="5">K67/L67</f>
        <v>1.5068576123217794E-4</v>
      </c>
    </row>
    <row r="68" spans="1:13" x14ac:dyDescent="0.45">
      <c r="A68" s="1" t="s">
        <v>74</v>
      </c>
      <c r="B68" s="1">
        <f>VLOOKUP(A68,[1]Sheet1!$H$14:$I$69,2,FALSE)</f>
        <v>16</v>
      </c>
      <c r="C68" s="1">
        <v>0.12982104366684585</v>
      </c>
      <c r="D68" s="1">
        <v>0.22667480039130042</v>
      </c>
      <c r="E68" s="1">
        <v>0.11130803012691558</v>
      </c>
      <c r="F68" s="1">
        <v>0.53219612581493814</v>
      </c>
      <c r="G68" s="1">
        <f t="shared" si="2"/>
        <v>1</v>
      </c>
      <c r="H68" s="35">
        <v>0.80244186046511645</v>
      </c>
      <c r="I68">
        <v>0</v>
      </c>
      <c r="J68" s="1">
        <v>139</v>
      </c>
      <c r="K68">
        <f t="shared" si="4"/>
        <v>159.73725747831446</v>
      </c>
      <c r="L68">
        <v>1657375</v>
      </c>
      <c r="M68">
        <f t="shared" si="5"/>
        <v>9.6379671153670393E-5</v>
      </c>
    </row>
    <row r="69" spans="1:13" x14ac:dyDescent="0.45">
      <c r="A69" s="1" t="s">
        <v>75</v>
      </c>
      <c r="B69" s="1">
        <f>VLOOKUP(A69,[1]Sheet1!$H$14:$I$69,2,FALSE)</f>
        <v>17</v>
      </c>
      <c r="C69" s="1">
        <v>0.12110646347369138</v>
      </c>
      <c r="D69" s="1">
        <v>0.27060578036045535</v>
      </c>
      <c r="E69" s="1">
        <v>0.10521658836848387</v>
      </c>
      <c r="F69" s="1">
        <v>0.50307116779736938</v>
      </c>
      <c r="G69" s="1">
        <f t="shared" si="2"/>
        <v>1</v>
      </c>
      <c r="H69" s="35">
        <v>0.81799999999999995</v>
      </c>
      <c r="I69">
        <v>0</v>
      </c>
      <c r="J69" s="1">
        <v>5221</v>
      </c>
      <c r="K69">
        <f t="shared" si="4"/>
        <v>5940.4237066473361</v>
      </c>
      <c r="L69">
        <v>12854526</v>
      </c>
      <c r="M69">
        <f t="shared" si="5"/>
        <v>4.6212701321288207E-4</v>
      </c>
    </row>
    <row r="70" spans="1:13" x14ac:dyDescent="0.45">
      <c r="A70" s="1" t="s">
        <v>76</v>
      </c>
      <c r="B70" s="1">
        <f>VLOOKUP(A70,[1]Sheet1!$H$14:$I$69,2,FALSE)</f>
        <v>18</v>
      </c>
      <c r="C70" s="1">
        <v>0.16038287024617651</v>
      </c>
      <c r="D70" s="1">
        <v>0.21360840189266139</v>
      </c>
      <c r="E70" s="1">
        <v>0.10828181558283287</v>
      </c>
      <c r="F70" s="1">
        <v>0.51772691227832923</v>
      </c>
      <c r="G70" s="1">
        <f t="shared" si="2"/>
        <v>1</v>
      </c>
      <c r="H70" s="35">
        <v>0.67500000000000004</v>
      </c>
      <c r="I70">
        <v>0</v>
      </c>
      <c r="J70" s="1">
        <v>1840</v>
      </c>
      <c r="K70">
        <f t="shared" si="4"/>
        <v>2191.4750602330964</v>
      </c>
      <c r="L70">
        <v>6614418</v>
      </c>
      <c r="M70">
        <f t="shared" si="5"/>
        <v>3.3131789678745682E-4</v>
      </c>
    </row>
    <row r="71" spans="1:13" x14ac:dyDescent="0.45">
      <c r="A71" s="1" t="s">
        <v>77</v>
      </c>
      <c r="B71" s="1">
        <f>VLOOKUP(A71,[1]Sheet1!$H$14:$I$69,2,FALSE)</f>
        <v>19</v>
      </c>
      <c r="C71" s="1">
        <v>0.16967388198454716</v>
      </c>
      <c r="D71" s="1">
        <v>0.12224413688536809</v>
      </c>
      <c r="E71" s="1">
        <v>0.12247816857157202</v>
      </c>
      <c r="F71" s="1">
        <v>0.58560381255851268</v>
      </c>
      <c r="G71" s="1">
        <f t="shared" si="2"/>
        <v>1</v>
      </c>
      <c r="H71" s="35">
        <v>0.91299999999999992</v>
      </c>
      <c r="I71">
        <v>0</v>
      </c>
      <c r="J71" s="1">
        <v>476</v>
      </c>
      <c r="K71">
        <f t="shared" si="4"/>
        <v>573.26873101098977</v>
      </c>
      <c r="L71">
        <v>3118102</v>
      </c>
      <c r="M71">
        <f t="shared" si="5"/>
        <v>1.8385182107929433E-4</v>
      </c>
    </row>
    <row r="72" spans="1:13" x14ac:dyDescent="0.45">
      <c r="A72" s="1" t="s">
        <v>78</v>
      </c>
      <c r="B72" s="1">
        <f>VLOOKUP(A72,[1]Sheet1!$H$14:$I$69,2,FALSE)</f>
        <v>20</v>
      </c>
      <c r="C72" s="1">
        <v>0.16026884617583353</v>
      </c>
      <c r="D72" s="1">
        <v>0.21874338639209059</v>
      </c>
      <c r="E72" s="1">
        <v>0.10741333134765524</v>
      </c>
      <c r="F72" s="1">
        <v>0.51357443608442055</v>
      </c>
      <c r="G72" s="1">
        <f t="shared" ref="G72:G101" si="6">SUM(C72:F72)</f>
        <v>1</v>
      </c>
      <c r="H72" s="35">
        <v>0.80244186046511645</v>
      </c>
      <c r="I72">
        <v>0</v>
      </c>
      <c r="J72" s="1">
        <v>454</v>
      </c>
      <c r="K72">
        <f t="shared" si="4"/>
        <v>540.64922794928748</v>
      </c>
      <c r="L72">
        <v>2903820</v>
      </c>
      <c r="M72">
        <f t="shared" si="5"/>
        <v>1.8618551699116595E-4</v>
      </c>
    </row>
    <row r="73" spans="1:13" x14ac:dyDescent="0.45">
      <c r="A73" s="1" t="s">
        <v>80</v>
      </c>
      <c r="B73" s="1">
        <f>VLOOKUP(A73,[1]Sheet1!$H$14:$I$69,2,FALSE)</f>
        <v>22</v>
      </c>
      <c r="C73" s="1">
        <v>0.1551017439915483</v>
      </c>
      <c r="D73" s="1">
        <v>0.20948395277350562</v>
      </c>
      <c r="E73" s="1">
        <v>0.10990871427089778</v>
      </c>
      <c r="F73" s="1">
        <v>0.52550558896404831</v>
      </c>
      <c r="G73" s="1">
        <f t="shared" si="6"/>
        <v>1</v>
      </c>
      <c r="H73" s="35">
        <v>0.79</v>
      </c>
      <c r="I73">
        <v>0</v>
      </c>
      <c r="J73" s="1">
        <v>5043</v>
      </c>
      <c r="K73">
        <f t="shared" si="4"/>
        <v>5968.7660190288689</v>
      </c>
      <c r="L73">
        <v>4663461</v>
      </c>
      <c r="M73">
        <f t="shared" si="5"/>
        <v>1.2799004900070719E-3</v>
      </c>
    </row>
    <row r="74" spans="1:13" x14ac:dyDescent="0.45">
      <c r="A74" s="1" t="s">
        <v>81</v>
      </c>
      <c r="B74" s="1">
        <f>VLOOKUP(A74,[1]Sheet1!$H$14:$I$69,2,FALSE)</f>
        <v>23</v>
      </c>
      <c r="C74" s="1">
        <v>0.13035424301314591</v>
      </c>
      <c r="D74" s="1">
        <v>0.14728171954848007</v>
      </c>
      <c r="E74" s="1">
        <v>0.12494856062601126</v>
      </c>
      <c r="F74" s="1">
        <v>0.59741547681236284</v>
      </c>
      <c r="G74" s="1">
        <f t="shared" si="6"/>
        <v>1</v>
      </c>
      <c r="H74" s="35">
        <v>0.93099999999999994</v>
      </c>
      <c r="I74">
        <v>0</v>
      </c>
      <c r="J74" s="1">
        <v>230</v>
      </c>
      <c r="K74">
        <f t="shared" si="4"/>
        <v>264.47550413734353</v>
      </c>
      <c r="L74">
        <v>1330158</v>
      </c>
      <c r="M74">
        <f t="shared" si="5"/>
        <v>1.9883014208638638E-4</v>
      </c>
    </row>
    <row r="75" spans="1:13" x14ac:dyDescent="0.45">
      <c r="A75" s="1" t="s">
        <v>82</v>
      </c>
      <c r="B75" s="1">
        <f>VLOOKUP(A75,[1]Sheet1!$H$14:$I$69,2,FALSE)</f>
        <v>24</v>
      </c>
      <c r="C75" s="1">
        <v>0.1013986894805274</v>
      </c>
      <c r="D75" s="1">
        <v>0.29948867086866121</v>
      </c>
      <c r="E75" s="1">
        <v>0.1036295525489879</v>
      </c>
      <c r="F75" s="1">
        <v>0.49548308710182348</v>
      </c>
      <c r="G75" s="1">
        <f t="shared" si="6"/>
        <v>1</v>
      </c>
      <c r="H75" s="35">
        <v>0.85199999999999998</v>
      </c>
      <c r="I75">
        <v>0</v>
      </c>
      <c r="J75" s="1">
        <v>8317</v>
      </c>
      <c r="K75">
        <f t="shared" si="4"/>
        <v>9255.4950706582258</v>
      </c>
      <c r="L75">
        <v>5996079</v>
      </c>
      <c r="M75">
        <f t="shared" si="5"/>
        <v>1.5435912486573685E-3</v>
      </c>
    </row>
    <row r="76" spans="1:13" x14ac:dyDescent="0.45">
      <c r="A76" s="1" t="s">
        <v>83</v>
      </c>
      <c r="B76" s="1">
        <f>VLOOKUP(A76,[1]Sheet1!$H$14:$I$69,2,FALSE)</f>
        <v>25</v>
      </c>
      <c r="C76" s="1">
        <v>8.9459741486858896E-2</v>
      </c>
      <c r="D76" s="1">
        <v>0.20999290096187534</v>
      </c>
      <c r="E76" s="1">
        <v>0.12117489166098448</v>
      </c>
      <c r="F76" s="1">
        <v>0.57937246589028124</v>
      </c>
      <c r="G76" s="1">
        <f t="shared" si="6"/>
        <v>1</v>
      </c>
      <c r="H76" s="35">
        <v>0.873</v>
      </c>
      <c r="I76">
        <v>0</v>
      </c>
      <c r="J76" s="1">
        <v>3947</v>
      </c>
      <c r="K76">
        <f t="shared" si="4"/>
        <v>4334.7891134931469</v>
      </c>
      <c r="L76">
        <v>6789319</v>
      </c>
      <c r="M76">
        <f t="shared" si="5"/>
        <v>6.3847185755937328E-4</v>
      </c>
    </row>
    <row r="77" spans="1:13" x14ac:dyDescent="0.45">
      <c r="A77" s="1" t="s">
        <v>84</v>
      </c>
      <c r="B77" s="1">
        <f>VLOOKUP(A77,[1]Sheet1!$H$14:$I$69,2,FALSE)</f>
        <v>26</v>
      </c>
      <c r="C77" s="1">
        <v>0.14452677195330735</v>
      </c>
      <c r="D77" s="1">
        <v>0.15712774293487641</v>
      </c>
      <c r="E77" s="1">
        <v>0.12079402996558929</v>
      </c>
      <c r="F77" s="1">
        <v>0.57755145514622697</v>
      </c>
      <c r="G77" s="1">
        <f t="shared" si="6"/>
        <v>1</v>
      </c>
      <c r="H77" s="35">
        <v>0.82700000000000007</v>
      </c>
      <c r="I77">
        <v>0</v>
      </c>
      <c r="J77" s="1">
        <v>2515</v>
      </c>
      <c r="K77">
        <f t="shared" si="4"/>
        <v>2939.8932865994125</v>
      </c>
      <c r="L77">
        <v>9925568</v>
      </c>
      <c r="M77">
        <f t="shared" si="5"/>
        <v>2.9619395953958628E-4</v>
      </c>
    </row>
    <row r="78" spans="1:13" x14ac:dyDescent="0.45">
      <c r="A78" s="1" t="s">
        <v>85</v>
      </c>
      <c r="B78" s="1">
        <f>VLOOKUP(A78,[1]Sheet1!$H$14:$I$69,2,FALSE)</f>
        <v>27</v>
      </c>
      <c r="C78" s="1">
        <v>0.12830219177183538</v>
      </c>
      <c r="D78" s="1">
        <v>0.21236199719802901</v>
      </c>
      <c r="E78" s="1">
        <v>0.1140464589703878</v>
      </c>
      <c r="F78" s="1">
        <v>0.54528935205974782</v>
      </c>
      <c r="G78" s="1">
        <f t="shared" si="6"/>
        <v>1</v>
      </c>
      <c r="H78" s="35">
        <v>0.87599999999999989</v>
      </c>
      <c r="I78">
        <v>0</v>
      </c>
      <c r="J78" s="1">
        <v>1674</v>
      </c>
      <c r="K78">
        <f t="shared" si="4"/>
        <v>1920.3902822729538</v>
      </c>
      <c r="L78">
        <v>5490726</v>
      </c>
      <c r="M78">
        <f t="shared" si="5"/>
        <v>3.4975161431711468E-4</v>
      </c>
    </row>
    <row r="79" spans="1:13" x14ac:dyDescent="0.45">
      <c r="A79" s="1" t="s">
        <v>88</v>
      </c>
      <c r="B79" s="1">
        <f>VLOOKUP(A79,[1]Sheet1!$H$14:$I$69,2,FALSE)</f>
        <v>30</v>
      </c>
      <c r="C79" s="1">
        <v>0.14992822422612159</v>
      </c>
      <c r="D79" s="1">
        <v>0.1128594978752281</v>
      </c>
      <c r="E79" s="1">
        <v>0.12751688653536786</v>
      </c>
      <c r="F79" s="1">
        <v>0.60969539136328244</v>
      </c>
      <c r="G79" s="1">
        <f t="shared" si="6"/>
        <v>1</v>
      </c>
      <c r="H79" s="35">
        <v>0.871</v>
      </c>
      <c r="I79">
        <v>0</v>
      </c>
      <c r="J79" s="1">
        <v>60</v>
      </c>
      <c r="K79">
        <f t="shared" si="4"/>
        <v>70.582275179502233</v>
      </c>
      <c r="L79">
        <v>1029862</v>
      </c>
      <c r="M79">
        <f t="shared" si="5"/>
        <v>6.8535663204878161E-5</v>
      </c>
    </row>
    <row r="80" spans="1:13" x14ac:dyDescent="0.45">
      <c r="A80" s="1" t="s">
        <v>89</v>
      </c>
      <c r="B80" s="1">
        <f>VLOOKUP(A80,[1]Sheet1!$H$14:$I$69,2,FALSE)</f>
        <v>31</v>
      </c>
      <c r="C80" s="1">
        <v>0.15207506739919641</v>
      </c>
      <c r="D80" s="1">
        <v>0.22575701453045111</v>
      </c>
      <c r="E80" s="1">
        <v>0.10761746405074141</v>
      </c>
      <c r="F80" s="1">
        <v>0.51455045401961097</v>
      </c>
      <c r="G80" s="1">
        <f t="shared" si="6"/>
        <v>0.99999999999999989</v>
      </c>
      <c r="H80" s="35">
        <v>0.78400000000000003</v>
      </c>
      <c r="I80">
        <v>0</v>
      </c>
      <c r="J80" s="1">
        <v>402</v>
      </c>
      <c r="K80">
        <f t="shared" si="4"/>
        <v>474.09857234291098</v>
      </c>
      <c r="L80">
        <v>1893921</v>
      </c>
      <c r="M80">
        <f t="shared" si="5"/>
        <v>2.5032647736780521E-4</v>
      </c>
    </row>
    <row r="81" spans="1:13" x14ac:dyDescent="0.45">
      <c r="A81" s="1" t="s">
        <v>90</v>
      </c>
      <c r="B81" s="1">
        <f>VLOOKUP(A81,[1]Sheet1!$H$14:$I$69,2,FALSE)</f>
        <v>32</v>
      </c>
      <c r="C81" s="1">
        <v>0.19740660874792193</v>
      </c>
      <c r="D81" s="1">
        <v>0.20906929021136814</v>
      </c>
      <c r="E81" s="1">
        <v>0.10266289333127368</v>
      </c>
      <c r="F81" s="1">
        <v>0.49086120770943625</v>
      </c>
      <c r="G81" s="1">
        <f t="shared" si="6"/>
        <v>1</v>
      </c>
      <c r="H81" s="35">
        <v>0.80244186046511645</v>
      </c>
      <c r="I81">
        <v>0</v>
      </c>
      <c r="J81" s="1">
        <v>1189</v>
      </c>
      <c r="K81">
        <f t="shared" si="4"/>
        <v>1481.4475336572509</v>
      </c>
      <c r="L81">
        <v>2887725</v>
      </c>
      <c r="M81">
        <f t="shared" si="5"/>
        <v>5.130154476819125E-4</v>
      </c>
    </row>
    <row r="82" spans="1:13" x14ac:dyDescent="0.45">
      <c r="A82" s="1" t="s">
        <v>91</v>
      </c>
      <c r="B82" s="1">
        <f>VLOOKUP(A82,[1]Sheet1!$H$14:$I$69,2,FALSE)</f>
        <v>33</v>
      </c>
      <c r="C82" s="1">
        <v>0.1455214195996658</v>
      </c>
      <c r="D82" s="1">
        <v>0.19706370391689998</v>
      </c>
      <c r="E82" s="1">
        <v>0.11371419158963852</v>
      </c>
      <c r="F82" s="1">
        <v>0.54370068489379564</v>
      </c>
      <c r="G82" s="1">
        <f t="shared" si="6"/>
        <v>1</v>
      </c>
      <c r="H82" s="35">
        <v>0.81799999999999995</v>
      </c>
      <c r="I82">
        <v>0</v>
      </c>
      <c r="J82" s="1">
        <v>0</v>
      </c>
      <c r="K82">
        <f t="shared" si="4"/>
        <v>0</v>
      </c>
      <c r="L82">
        <v>1331848</v>
      </c>
      <c r="M82">
        <f t="shared" si="5"/>
        <v>0</v>
      </c>
    </row>
    <row r="83" spans="1:13" x14ac:dyDescent="0.45">
      <c r="A83" s="1" t="s">
        <v>92</v>
      </c>
      <c r="B83" s="1">
        <f>VLOOKUP(A83,[1]Sheet1!$H$14:$I$69,2,FALSE)</f>
        <v>34</v>
      </c>
      <c r="C83" s="1">
        <v>9.0000758843673187E-2</v>
      </c>
      <c r="D83" s="1">
        <v>0.23704767260123419</v>
      </c>
      <c r="E83" s="1">
        <v>0.116401600168459</v>
      </c>
      <c r="F83" s="1">
        <v>0.55654996838663362</v>
      </c>
      <c r="G83" s="1">
        <f t="shared" si="6"/>
        <v>1</v>
      </c>
      <c r="H83" s="35">
        <v>0.80244186046511645</v>
      </c>
      <c r="I83">
        <v>0</v>
      </c>
      <c r="J83" s="1">
        <v>7695</v>
      </c>
      <c r="K83">
        <f t="shared" si="4"/>
        <v>8456.0510074953927</v>
      </c>
      <c r="L83">
        <v>8960161</v>
      </c>
      <c r="M83">
        <f t="shared" si="5"/>
        <v>9.4373873499543058E-4</v>
      </c>
    </row>
    <row r="84" spans="1:13" x14ac:dyDescent="0.45">
      <c r="A84" s="1" t="s">
        <v>93</v>
      </c>
      <c r="B84" s="1">
        <f>VLOOKUP(A84,[1]Sheet1!$H$14:$I$69,2,FALSE)</f>
        <v>35</v>
      </c>
      <c r="C84" s="1">
        <v>0.15365479827103978</v>
      </c>
      <c r="D84" s="1">
        <v>0.19335113673873189</v>
      </c>
      <c r="E84" s="1">
        <v>0.11294951615696637</v>
      </c>
      <c r="F84" s="1">
        <v>0.54004454883326203</v>
      </c>
      <c r="G84" s="1">
        <f t="shared" si="6"/>
        <v>1</v>
      </c>
      <c r="H84" s="35">
        <v>0.83599999999999997</v>
      </c>
      <c r="I84">
        <v>0</v>
      </c>
      <c r="J84" s="1">
        <v>287</v>
      </c>
      <c r="K84">
        <f t="shared" si="4"/>
        <v>339.10513040506487</v>
      </c>
      <c r="L84">
        <v>2084828</v>
      </c>
      <c r="M84">
        <f t="shared" si="5"/>
        <v>1.6265376827491999E-4</v>
      </c>
    </row>
    <row r="85" spans="1:13" x14ac:dyDescent="0.45">
      <c r="A85" s="1" t="s">
        <v>94</v>
      </c>
      <c r="B85" s="1">
        <f>VLOOKUP(A85,[1]Sheet1!$H$14:$I$69,2,FALSE)</f>
        <v>36</v>
      </c>
      <c r="C85" s="1">
        <v>7.9130383080974032E-2</v>
      </c>
      <c r="D85" s="1">
        <v>0.27079565953305745</v>
      </c>
      <c r="E85" s="1">
        <v>0.1124444200792059</v>
      </c>
      <c r="F85" s="1">
        <v>0.53762953730676255</v>
      </c>
      <c r="G85" s="1">
        <f t="shared" si="6"/>
        <v>1</v>
      </c>
      <c r="H85" s="35">
        <v>0.84499999999999997</v>
      </c>
      <c r="I85">
        <v>0</v>
      </c>
      <c r="J85" s="1">
        <v>24453</v>
      </c>
      <c r="K85">
        <f t="shared" si="4"/>
        <v>26554.247800913388</v>
      </c>
      <c r="L85">
        <v>19798228</v>
      </c>
      <c r="M85">
        <f t="shared" si="5"/>
        <v>1.3412436608424446E-3</v>
      </c>
    </row>
    <row r="86" spans="1:13" x14ac:dyDescent="0.45">
      <c r="A86" s="1" t="s">
        <v>95</v>
      </c>
      <c r="B86" s="1">
        <f>VLOOKUP(A86,[1]Sheet1!$H$14:$I$69,2,FALSE)</f>
        <v>37</v>
      </c>
      <c r="C86" s="1">
        <v>0.11988928722323211</v>
      </c>
      <c r="D86" s="1">
        <v>0.23810546686012057</v>
      </c>
      <c r="E86" s="1">
        <v>0.11104876105972671</v>
      </c>
      <c r="F86" s="1">
        <v>0.5309564848569206</v>
      </c>
      <c r="G86" s="1">
        <f t="shared" si="6"/>
        <v>1</v>
      </c>
      <c r="H86" s="35">
        <v>0.752</v>
      </c>
      <c r="I86">
        <v>0</v>
      </c>
      <c r="J86" s="1">
        <v>6847</v>
      </c>
      <c r="K86">
        <f t="shared" si="4"/>
        <v>7779.7030539459865</v>
      </c>
      <c r="L86">
        <v>10052564</v>
      </c>
      <c r="M86">
        <f t="shared" si="5"/>
        <v>7.7390236500319589E-4</v>
      </c>
    </row>
    <row r="87" spans="1:13" x14ac:dyDescent="0.45">
      <c r="A87" s="1" t="s">
        <v>96</v>
      </c>
      <c r="B87" s="1">
        <f>VLOOKUP(A87,[1]Sheet1!$H$14:$I$69,2,FALSE)</f>
        <v>38</v>
      </c>
      <c r="C87" s="1">
        <v>0.12796180935244278</v>
      </c>
      <c r="D87" s="1">
        <v>0.14479911449936558</v>
      </c>
      <c r="E87" s="1">
        <v>0.12579180452827951</v>
      </c>
      <c r="F87" s="1">
        <v>0.60144727161991207</v>
      </c>
      <c r="G87" s="1">
        <f t="shared" si="6"/>
        <v>1</v>
      </c>
      <c r="H87" s="35">
        <v>0.89200000000000002</v>
      </c>
      <c r="I87">
        <v>0</v>
      </c>
      <c r="J87" s="1">
        <v>110</v>
      </c>
      <c r="K87">
        <f t="shared" si="4"/>
        <v>126.14126443053637</v>
      </c>
      <c r="L87">
        <v>745475</v>
      </c>
      <c r="M87">
        <f t="shared" si="5"/>
        <v>1.6920924837256294E-4</v>
      </c>
    </row>
    <row r="88" spans="1:13" x14ac:dyDescent="0.45">
      <c r="A88" s="1" t="s">
        <v>97</v>
      </c>
      <c r="B88" s="1">
        <f>VLOOKUP(A88,[1]Sheet1!$H$14:$I$69,2,FALSE)</f>
        <v>39</v>
      </c>
      <c r="C88" s="1">
        <v>0.14450699760489855</v>
      </c>
      <c r="D88" s="1">
        <v>0.2914274278260946</v>
      </c>
      <c r="E88" s="1">
        <v>9.7567400906352714E-2</v>
      </c>
      <c r="F88" s="1">
        <v>0.46649817366265411</v>
      </c>
      <c r="G88" s="1">
        <f t="shared" si="6"/>
        <v>1</v>
      </c>
      <c r="H88" s="35">
        <v>0.83299999999999996</v>
      </c>
      <c r="I88">
        <v>0</v>
      </c>
      <c r="J88" s="1">
        <v>3627</v>
      </c>
      <c r="K88">
        <f t="shared" si="4"/>
        <v>4239.6606282524608</v>
      </c>
      <c r="L88">
        <v>11609756</v>
      </c>
      <c r="M88">
        <f t="shared" si="5"/>
        <v>3.6518085550225698E-4</v>
      </c>
    </row>
    <row r="89" spans="1:13" x14ac:dyDescent="0.45">
      <c r="A89" s="1" t="s">
        <v>99</v>
      </c>
      <c r="B89" s="1">
        <f>VLOOKUP(A89,[1]Sheet1!$H$14:$I$69,2,FALSE)</f>
        <v>41</v>
      </c>
      <c r="C89" s="1">
        <v>0.12665235586435949</v>
      </c>
      <c r="D89" s="1">
        <v>0.10229391901362331</v>
      </c>
      <c r="E89" s="1">
        <v>0.13337050036566814</v>
      </c>
      <c r="F89" s="1">
        <v>0.63768322475634898</v>
      </c>
      <c r="G89" s="1">
        <f t="shared" si="6"/>
        <v>0.99999999999999989</v>
      </c>
      <c r="H89" s="35">
        <v>0.78799999999999992</v>
      </c>
      <c r="I89">
        <v>0</v>
      </c>
      <c r="J89" s="1">
        <v>590</v>
      </c>
      <c r="K89">
        <f t="shared" si="4"/>
        <v>675.56144905380484</v>
      </c>
      <c r="L89">
        <v>4025127</v>
      </c>
      <c r="M89">
        <f t="shared" si="5"/>
        <v>1.678360581054473E-4</v>
      </c>
    </row>
    <row r="90" spans="1:13" x14ac:dyDescent="0.45">
      <c r="A90" s="1" t="s">
        <v>100</v>
      </c>
      <c r="B90" s="1">
        <f>VLOOKUP(A90,[1]Sheet1!$H$14:$I$69,2,FALSE)</f>
        <v>42</v>
      </c>
      <c r="C90" s="1">
        <v>9.5278994176382956E-2</v>
      </c>
      <c r="D90" s="1">
        <v>0.2356727336513175</v>
      </c>
      <c r="E90" s="1">
        <v>0.11572644022215792</v>
      </c>
      <c r="F90" s="1">
        <v>0.55332183195014151</v>
      </c>
      <c r="G90" s="1">
        <f t="shared" si="6"/>
        <v>0.99999999999999989</v>
      </c>
      <c r="H90" s="35">
        <v>0.80244186046511645</v>
      </c>
      <c r="I90">
        <v>0</v>
      </c>
      <c r="J90" s="1">
        <v>7092</v>
      </c>
      <c r="K90">
        <f t="shared" si="4"/>
        <v>7838.880665254107</v>
      </c>
      <c r="L90">
        <v>12790505</v>
      </c>
      <c r="M90">
        <f t="shared" si="5"/>
        <v>6.1286717492812885E-4</v>
      </c>
    </row>
    <row r="91" spans="1:13" x14ac:dyDescent="0.45">
      <c r="A91" s="1" t="s">
        <v>101</v>
      </c>
      <c r="B91" s="1">
        <f>VLOOKUP(A91,[1]Sheet1!$H$14:$I$69,2,FALSE)</f>
        <v>44</v>
      </c>
      <c r="C91" s="1">
        <v>0.1176036336425746</v>
      </c>
      <c r="D91" s="1">
        <v>0.16110290969513305</v>
      </c>
      <c r="E91" s="1">
        <v>0.12476338041205758</v>
      </c>
      <c r="F91" s="1">
        <v>0.5965300762502348</v>
      </c>
      <c r="G91" s="1">
        <f t="shared" si="6"/>
        <v>1</v>
      </c>
      <c r="H91" s="35">
        <v>0.91700000000000004</v>
      </c>
      <c r="I91">
        <v>0</v>
      </c>
      <c r="J91" s="1">
        <v>463</v>
      </c>
      <c r="K91">
        <f t="shared" si="4"/>
        <v>524.70750974563305</v>
      </c>
      <c r="L91">
        <v>1056138</v>
      </c>
      <c r="M91">
        <f t="shared" si="5"/>
        <v>4.96817186528307E-4</v>
      </c>
    </row>
    <row r="92" spans="1:13" x14ac:dyDescent="0.45">
      <c r="A92" s="1" t="s">
        <v>103</v>
      </c>
      <c r="B92" s="1">
        <f>VLOOKUP(A92,[1]Sheet1!$H$14:$I$69,2,FALSE)</f>
        <v>46</v>
      </c>
      <c r="C92" s="1">
        <v>0.12507894853491994</v>
      </c>
      <c r="D92" s="1">
        <v>0.30907042767192194</v>
      </c>
      <c r="E92" s="1">
        <v>9.7876163967142951E-2</v>
      </c>
      <c r="F92" s="1">
        <v>0.46797445982601499</v>
      </c>
      <c r="G92" s="1">
        <f t="shared" si="6"/>
        <v>0.99999999999999978</v>
      </c>
      <c r="H92" s="35">
        <v>0.872</v>
      </c>
      <c r="I92">
        <v>0</v>
      </c>
      <c r="J92" s="1">
        <v>129</v>
      </c>
      <c r="K92">
        <f t="shared" si="4"/>
        <v>147.44187465141667</v>
      </c>
      <c r="L92">
        <v>855444</v>
      </c>
      <c r="M92">
        <f t="shared" si="5"/>
        <v>1.7235713226279765E-4</v>
      </c>
    </row>
    <row r="93" spans="1:13" x14ac:dyDescent="0.45">
      <c r="A93" s="1" t="s">
        <v>104</v>
      </c>
      <c r="B93" s="1">
        <f>VLOOKUP(A93,[1]Sheet1!$H$14:$I$69,2,FALSE)</f>
        <v>47</v>
      </c>
      <c r="C93" s="1">
        <v>0.14563382691290891</v>
      </c>
      <c r="D93" s="1">
        <v>0.19147177166712206</v>
      </c>
      <c r="E93" s="1">
        <v>0.11466199452313211</v>
      </c>
      <c r="F93" s="1">
        <v>0.54823240689683694</v>
      </c>
      <c r="G93" s="1">
        <f t="shared" si="6"/>
        <v>1</v>
      </c>
      <c r="H93" s="35">
        <v>0.60799999999999998</v>
      </c>
      <c r="I93">
        <v>0</v>
      </c>
      <c r="J93" s="1">
        <v>3593</v>
      </c>
      <c r="K93">
        <f t="shared" si="4"/>
        <v>4205.4567621952683</v>
      </c>
      <c r="L93">
        <v>6597381</v>
      </c>
      <c r="M93">
        <f t="shared" si="5"/>
        <v>6.3744336763259062E-4</v>
      </c>
    </row>
    <row r="94" spans="1:13" x14ac:dyDescent="0.45">
      <c r="A94" s="1" t="s">
        <v>105</v>
      </c>
      <c r="B94" s="1">
        <f>VLOOKUP(A94,[1]Sheet1!$H$14:$I$69,2,FALSE)</f>
        <v>48</v>
      </c>
      <c r="C94" s="1">
        <v>0.15840207890497568</v>
      </c>
      <c r="D94" s="1">
        <v>0.22226397936732742</v>
      </c>
      <c r="E94" s="1">
        <v>0.10712726624671078</v>
      </c>
      <c r="F94" s="1">
        <v>0.51220667548098608</v>
      </c>
      <c r="G94" s="1">
        <f t="shared" si="6"/>
        <v>1</v>
      </c>
      <c r="H94" s="35">
        <v>0.72499999999999998</v>
      </c>
      <c r="I94">
        <v>0</v>
      </c>
      <c r="J94" s="1">
        <v>14940</v>
      </c>
      <c r="K94">
        <f t="shared" si="4"/>
        <v>17751.94499121527</v>
      </c>
      <c r="L94">
        <v>27419612</v>
      </c>
      <c r="M94">
        <f t="shared" si="5"/>
        <v>6.4741780413286919E-4</v>
      </c>
    </row>
    <row r="95" spans="1:13" x14ac:dyDescent="0.45">
      <c r="A95" s="1" t="s">
        <v>106</v>
      </c>
      <c r="B95" s="1">
        <f>VLOOKUP(A95,[1]Sheet1!$H$14:$I$69,2,FALSE)</f>
        <v>49</v>
      </c>
      <c r="C95" s="1">
        <v>0.17441782482153509</v>
      </c>
      <c r="D95" s="1">
        <v>0.26381727842027691</v>
      </c>
      <c r="E95" s="1">
        <v>9.7169448674476078E-2</v>
      </c>
      <c r="F95" s="1">
        <v>0.46459544808371189</v>
      </c>
      <c r="G95" s="1">
        <f t="shared" si="6"/>
        <v>1</v>
      </c>
      <c r="H95" s="35">
        <v>0.91200000000000003</v>
      </c>
      <c r="I95">
        <v>0</v>
      </c>
      <c r="J95" s="1">
        <v>294</v>
      </c>
      <c r="K95">
        <f t="shared" si="4"/>
        <v>356.11233967890166</v>
      </c>
      <c r="L95">
        <v>2993941</v>
      </c>
      <c r="M95">
        <f t="shared" si="5"/>
        <v>1.1894434114730439E-4</v>
      </c>
    </row>
    <row r="96" spans="1:13" x14ac:dyDescent="0.45">
      <c r="A96" s="1" t="s">
        <v>107</v>
      </c>
      <c r="B96" s="1">
        <f>VLOOKUP(A96,[1]Sheet1!$H$14:$I$69,2,FALSE)</f>
        <v>50</v>
      </c>
      <c r="C96" s="1">
        <v>0.12650980401148695</v>
      </c>
      <c r="D96" s="1">
        <v>0.22753735237841011</v>
      </c>
      <c r="E96" s="1">
        <v>0.11173158388058164</v>
      </c>
      <c r="F96" s="1">
        <v>0.53422125972952117</v>
      </c>
      <c r="G96" s="1">
        <f t="shared" si="6"/>
        <v>0.99999999999999978</v>
      </c>
      <c r="H96" s="35">
        <v>0.80244186046511645</v>
      </c>
      <c r="I96">
        <v>0</v>
      </c>
      <c r="J96" s="1">
        <v>77</v>
      </c>
      <c r="K96">
        <f t="shared" si="4"/>
        <v>88.152105603040553</v>
      </c>
      <c r="L96">
        <v>624636</v>
      </c>
      <c r="M96">
        <f t="shared" si="5"/>
        <v>1.4112556049129501E-4</v>
      </c>
    </row>
    <row r="97" spans="1:13" x14ac:dyDescent="0.45">
      <c r="A97" s="1" t="s">
        <v>108</v>
      </c>
      <c r="B97" s="1">
        <f>VLOOKUP(A97,[1]Sheet1!$H$14:$I$69,2,FALSE)</f>
        <v>51</v>
      </c>
      <c r="C97" s="1">
        <v>0.11760631051153259</v>
      </c>
      <c r="D97" s="1">
        <v>0.32278966668113224</v>
      </c>
      <c r="E97" s="1">
        <v>9.6795678558772691E-2</v>
      </c>
      <c r="F97" s="1">
        <v>0.46280834424856243</v>
      </c>
      <c r="G97" s="1">
        <f t="shared" si="6"/>
        <v>1</v>
      </c>
      <c r="H97" s="35">
        <v>0.76</v>
      </c>
      <c r="I97">
        <v>0</v>
      </c>
      <c r="J97" s="1">
        <v>4676</v>
      </c>
      <c r="K97">
        <f t="shared" si="4"/>
        <v>5299.2219410711386</v>
      </c>
      <c r="L97">
        <v>8365952</v>
      </c>
      <c r="M97">
        <f t="shared" si="5"/>
        <v>6.3342724666256016E-4</v>
      </c>
    </row>
    <row r="98" spans="1:13" x14ac:dyDescent="0.45">
      <c r="A98" s="1" t="s">
        <v>109</v>
      </c>
      <c r="B98" s="1">
        <f>VLOOKUP(A98,[1]Sheet1!$H$14:$I$69,2,FALSE)</f>
        <v>53</v>
      </c>
      <c r="C98" s="1">
        <v>0.12429873800811549</v>
      </c>
      <c r="D98" s="1">
        <v>0.13475168809352689</v>
      </c>
      <c r="E98" s="1">
        <v>0.12816333310744907</v>
      </c>
      <c r="F98" s="1">
        <v>0.61278624079090849</v>
      </c>
      <c r="G98" s="1">
        <f t="shared" si="6"/>
        <v>0.99999999999999989</v>
      </c>
      <c r="H98" s="35">
        <v>0.91700000000000004</v>
      </c>
      <c r="I98">
        <v>0</v>
      </c>
      <c r="J98" s="1">
        <v>1457</v>
      </c>
      <c r="K98">
        <f t="shared" si="4"/>
        <v>1663.8094099417922</v>
      </c>
      <c r="L98">
        <v>7169967</v>
      </c>
      <c r="M98">
        <f t="shared" si="5"/>
        <v>2.3205258963420505E-4</v>
      </c>
    </row>
    <row r="99" spans="1:13" x14ac:dyDescent="0.45">
      <c r="A99" s="1" t="s">
        <v>110</v>
      </c>
      <c r="B99" s="1">
        <f>VLOOKUP(A99,[1]Sheet1!$H$14:$I$69,2,FALSE)</f>
        <v>54</v>
      </c>
      <c r="C99" s="1">
        <v>0.17201578246094346</v>
      </c>
      <c r="D99" s="1">
        <v>0.25229279255194414</v>
      </c>
      <c r="E99" s="1">
        <v>9.9578344420300169E-2</v>
      </c>
      <c r="F99" s="1">
        <v>0.47611308056681217</v>
      </c>
      <c r="G99" s="1">
        <f t="shared" si="6"/>
        <v>1</v>
      </c>
      <c r="H99" s="35">
        <v>0.77599999999999991</v>
      </c>
      <c r="I99">
        <v>0</v>
      </c>
      <c r="J99" s="1">
        <v>269</v>
      </c>
      <c r="K99">
        <f t="shared" si="4"/>
        <v>324.88541967566078</v>
      </c>
      <c r="L99">
        <v>1836843</v>
      </c>
      <c r="M99">
        <f t="shared" si="5"/>
        <v>1.7687163229283112E-4</v>
      </c>
    </row>
    <row r="100" spans="1:13" x14ac:dyDescent="0.45">
      <c r="A100" s="1" t="s">
        <v>111</v>
      </c>
      <c r="B100" s="1">
        <f>VLOOKUP(A100,[1]Sheet1!$H$14:$I$69,2,FALSE)</f>
        <v>55</v>
      </c>
      <c r="C100" s="1">
        <v>0.13083919292197699</v>
      </c>
      <c r="D100" s="1">
        <v>0.17013157875494073</v>
      </c>
      <c r="E100" s="1">
        <v>0.1209122982149175</v>
      </c>
      <c r="F100" s="1">
        <v>0.57811693010816478</v>
      </c>
      <c r="G100" s="1">
        <f t="shared" si="6"/>
        <v>1</v>
      </c>
      <c r="H100" s="35">
        <v>0.83499999999999996</v>
      </c>
      <c r="I100">
        <v>0</v>
      </c>
      <c r="J100" s="1">
        <v>934</v>
      </c>
      <c r="K100">
        <f t="shared" si="4"/>
        <v>1074.5997661122753</v>
      </c>
      <c r="L100">
        <v>5763217</v>
      </c>
      <c r="M100">
        <f t="shared" si="5"/>
        <v>1.8645832112729321E-4</v>
      </c>
    </row>
    <row r="101" spans="1:13" x14ac:dyDescent="0.45">
      <c r="A101" s="1" t="s">
        <v>112</v>
      </c>
      <c r="B101" s="1">
        <f>VLOOKUP(A101,[1]Sheet1!$H$14:$I$69,2,FALSE)</f>
        <v>56</v>
      </c>
      <c r="C101" s="1">
        <v>0.12789404512046212</v>
      </c>
      <c r="D101" s="1">
        <v>0.14866045921151214</v>
      </c>
      <c r="E101" s="1">
        <v>0.12513562233197786</v>
      </c>
      <c r="F101" s="1">
        <v>0.59830987333604801</v>
      </c>
      <c r="G101" s="1">
        <f t="shared" si="6"/>
        <v>1</v>
      </c>
      <c r="H101" s="35">
        <v>0.9</v>
      </c>
      <c r="I101">
        <v>0</v>
      </c>
      <c r="J101" s="1">
        <v>43</v>
      </c>
      <c r="K101">
        <f t="shared" si="4"/>
        <v>49.305935545342649</v>
      </c>
      <c r="L101">
        <v>583200</v>
      </c>
      <c r="M101">
        <f t="shared" si="5"/>
        <v>8.4543785228639659E-5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"/>
  <sheetViews>
    <sheetView tabSelected="1" workbookViewId="0">
      <selection activeCell="N6" sqref="N6"/>
    </sheetView>
  </sheetViews>
  <sheetFormatPr defaultRowHeight="17.25" x14ac:dyDescent="0.45"/>
  <cols>
    <col min="1" max="1" width="32.265625" bestFit="1" customWidth="1"/>
    <col min="3" max="3" width="11.73046875" bestFit="1" customWidth="1"/>
    <col min="4" max="4" width="20.86328125" bestFit="1" customWidth="1"/>
    <col min="5" max="5" width="18.86328125" bestFit="1" customWidth="1"/>
    <col min="8" max="8" width="9.1328125" style="35"/>
    <col min="9" max="9" width="24.3984375" bestFit="1" customWidth="1"/>
    <col min="10" max="10" width="18.86328125" bestFit="1" customWidth="1"/>
    <col min="11" max="11" width="17.73046875" customWidth="1"/>
    <col min="12" max="12" width="10.73046875" bestFit="1" customWidth="1"/>
  </cols>
  <sheetData>
    <row r="1" spans="1:14" ht="39.75" customHeight="1" x14ac:dyDescent="0.45">
      <c r="A1" s="1" t="s">
        <v>236</v>
      </c>
      <c r="B1" s="1" t="s">
        <v>3</v>
      </c>
      <c r="C1" s="1" t="s">
        <v>9</v>
      </c>
      <c r="D1" s="1" t="s">
        <v>237</v>
      </c>
      <c r="E1" s="1" t="s">
        <v>238</v>
      </c>
      <c r="F1" s="1" t="s">
        <v>7</v>
      </c>
      <c r="G1" s="1" t="s">
        <v>12</v>
      </c>
      <c r="H1" s="34" t="s">
        <v>5</v>
      </c>
      <c r="I1" s="1" t="s">
        <v>239</v>
      </c>
      <c r="J1" s="1" t="s">
        <v>244</v>
      </c>
      <c r="K1" s="39" t="s">
        <v>241</v>
      </c>
      <c r="L1" s="36" t="s">
        <v>242</v>
      </c>
      <c r="M1" t="s">
        <v>246</v>
      </c>
      <c r="N1" t="s">
        <v>247</v>
      </c>
    </row>
    <row r="2" spans="1:14" x14ac:dyDescent="0.45">
      <c r="A2" s="1" t="s">
        <v>13</v>
      </c>
      <c r="B2" s="1">
        <v>4013</v>
      </c>
      <c r="C2" s="1">
        <v>0.18949082395494851</v>
      </c>
      <c r="D2" s="1">
        <v>0.23564369600128188</v>
      </c>
      <c r="E2" s="1">
        <v>9.9435479290700193E-2</v>
      </c>
      <c r="F2" s="1">
        <v>0.47543000075306946</v>
      </c>
      <c r="G2" s="1">
        <f>SUM(C2:F2)</f>
        <v>1</v>
      </c>
      <c r="H2" s="35">
        <v>0.80244186046511645</v>
      </c>
      <c r="I2">
        <f>VLOOKUP(B2,AHEAD!$C$7:$BU$107,71,FALSE)</f>
        <v>1943</v>
      </c>
      <c r="J2" s="1">
        <v>7494</v>
      </c>
      <c r="K2">
        <f>J2/(1-C2)</f>
        <v>9246.0396766482172</v>
      </c>
      <c r="L2">
        <v>4155501</v>
      </c>
      <c r="M2">
        <f>K2/L2</f>
        <v>2.2250120206079166E-3</v>
      </c>
      <c r="N2" s="40">
        <v>8.3000000000000007</v>
      </c>
    </row>
    <row r="3" spans="1:14" x14ac:dyDescent="0.45">
      <c r="A3" s="6" t="s">
        <v>14</v>
      </c>
      <c r="B3" s="1">
        <v>6001</v>
      </c>
      <c r="C3" s="1">
        <v>0.16730293829864043</v>
      </c>
      <c r="D3" s="1">
        <v>0.2048135524396679</v>
      </c>
      <c r="E3" s="1">
        <v>0.10860609977382785</v>
      </c>
      <c r="F3" s="1">
        <v>0.51927740948786372</v>
      </c>
      <c r="G3" s="1">
        <f t="shared" ref="G3:G71" si="0">SUM(C3:F3)</f>
        <v>0.99999999999999989</v>
      </c>
      <c r="H3" s="35">
        <v>0.85799999999999998</v>
      </c>
      <c r="I3">
        <f>VLOOKUP(B3,AHEAD!$C$7:$BU$107,71,FALSE)</f>
        <v>1464</v>
      </c>
      <c r="J3" s="1">
        <v>3913</v>
      </c>
      <c r="K3">
        <f t="shared" ref="K3:K66" si="1">J3/(1-C3)</f>
        <v>4699.1879519845925</v>
      </c>
      <c r="L3">
        <v>1629615</v>
      </c>
      <c r="M3">
        <f t="shared" ref="M3:M66" si="2">K3/L3</f>
        <v>2.8836184939292978E-3</v>
      </c>
      <c r="N3" s="40">
        <v>20.2</v>
      </c>
    </row>
    <row r="4" spans="1:14" x14ac:dyDescent="0.45">
      <c r="A4" s="1" t="s">
        <v>15</v>
      </c>
      <c r="B4" s="1">
        <v>6037</v>
      </c>
      <c r="C4" s="1">
        <v>0.12357383683236726</v>
      </c>
      <c r="D4" s="1">
        <v>0.24035368994493145</v>
      </c>
      <c r="E4" s="1">
        <v>0.11002255907539397</v>
      </c>
      <c r="F4" s="1">
        <v>0.52604991414730728</v>
      </c>
      <c r="G4" s="1">
        <f t="shared" si="0"/>
        <v>1</v>
      </c>
      <c r="H4" s="35">
        <v>0.69900000000000007</v>
      </c>
      <c r="I4">
        <f>VLOOKUP(B4,AHEAD!$C$7:$BU$107,71,FALSE)</f>
        <v>9834</v>
      </c>
      <c r="J4" s="1">
        <v>37198</v>
      </c>
      <c r="K4">
        <f t="shared" si="1"/>
        <v>42442.822411367459</v>
      </c>
      <c r="L4">
        <v>10105722</v>
      </c>
      <c r="M4">
        <f t="shared" si="2"/>
        <v>4.1998802669781987E-3</v>
      </c>
      <c r="N4" s="40">
        <v>15.3</v>
      </c>
    </row>
    <row r="5" spans="1:14" x14ac:dyDescent="0.45">
      <c r="A5" s="6" t="s">
        <v>16</v>
      </c>
      <c r="B5" s="6">
        <v>6059</v>
      </c>
      <c r="C5" s="1">
        <v>0.1841143614851081</v>
      </c>
      <c r="D5" s="1">
        <v>0.21616890889911211</v>
      </c>
      <c r="E5" s="1">
        <v>0.10373404303813114</v>
      </c>
      <c r="F5" s="1">
        <v>0.49598268657764866</v>
      </c>
      <c r="G5" s="1">
        <f t="shared" si="0"/>
        <v>1</v>
      </c>
      <c r="H5" s="35">
        <v>0.76900000000000002</v>
      </c>
      <c r="I5">
        <f>VLOOKUP(B5,AHEAD!$C$7:$BU$107,71,FALSE)</f>
        <v>1084</v>
      </c>
      <c r="J5" s="1">
        <v>5092</v>
      </c>
      <c r="K5">
        <f t="shared" si="1"/>
        <v>6241.0707575006036</v>
      </c>
      <c r="L5">
        <v>3155816</v>
      </c>
      <c r="M5">
        <f t="shared" si="2"/>
        <v>1.9776408882839188E-3</v>
      </c>
      <c r="N5" s="40">
        <v>10.9</v>
      </c>
    </row>
    <row r="6" spans="1:14" x14ac:dyDescent="0.45">
      <c r="A6" s="1" t="s">
        <v>17</v>
      </c>
      <c r="B6" s="1">
        <v>6065</v>
      </c>
      <c r="C6" s="1">
        <v>0.1859144986008216</v>
      </c>
      <c r="D6" s="1">
        <v>0.25258891836667813</v>
      </c>
      <c r="E6" s="1">
        <v>9.712303798390548E-2</v>
      </c>
      <c r="F6" s="1">
        <v>0.46437354504859479</v>
      </c>
      <c r="G6" s="1">
        <f t="shared" si="0"/>
        <v>1</v>
      </c>
      <c r="H6" s="35">
        <v>0.755</v>
      </c>
      <c r="I6">
        <f>VLOOKUP(B6,AHEAD!$C$7:$BU$107,71,FALSE)</f>
        <v>1022</v>
      </c>
      <c r="J6" s="1">
        <v>6810</v>
      </c>
      <c r="K6">
        <f t="shared" si="1"/>
        <v>8365.2146958711</v>
      </c>
      <c r="L6">
        <v>2355002</v>
      </c>
      <c r="M6">
        <f t="shared" si="2"/>
        <v>3.5521051344631978E-3</v>
      </c>
      <c r="N6" s="40">
        <v>9.3000000000000007</v>
      </c>
    </row>
    <row r="7" spans="1:14" x14ac:dyDescent="0.45">
      <c r="A7" s="1" t="s">
        <v>18</v>
      </c>
      <c r="B7" s="1">
        <v>6067</v>
      </c>
      <c r="C7" s="1">
        <v>0.18876421071802571</v>
      </c>
      <c r="D7" s="1">
        <v>0.11352191052872809</v>
      </c>
      <c r="E7" s="1">
        <v>0.12068477991811263</v>
      </c>
      <c r="F7" s="1">
        <v>0.57702909883513354</v>
      </c>
      <c r="G7" s="1">
        <f t="shared" si="0"/>
        <v>1</v>
      </c>
      <c r="H7" s="35">
        <v>0.83499999999999996</v>
      </c>
      <c r="I7">
        <f>VLOOKUP(B7,AHEAD!$C$7:$BU$107,71,FALSE)</f>
        <v>587</v>
      </c>
      <c r="J7" s="1">
        <v>2586</v>
      </c>
      <c r="K7">
        <f t="shared" si="1"/>
        <v>3187.7291832610981</v>
      </c>
      <c r="L7">
        <v>1495400</v>
      </c>
      <c r="M7">
        <f t="shared" si="2"/>
        <v>2.1316899714197528E-3</v>
      </c>
      <c r="N7" s="40">
        <v>10.8</v>
      </c>
    </row>
    <row r="8" spans="1:14" x14ac:dyDescent="0.45">
      <c r="A8" s="1" t="s">
        <v>19</v>
      </c>
      <c r="B8" s="1">
        <v>6071</v>
      </c>
      <c r="C8" s="1">
        <v>0.26086605188038853</v>
      </c>
      <c r="D8" s="1">
        <v>0.13903370888143382</v>
      </c>
      <c r="E8" s="1">
        <v>0.1038003793627837</v>
      </c>
      <c r="F8" s="1">
        <v>0.49629985987539404</v>
      </c>
      <c r="G8" s="1">
        <f t="shared" si="0"/>
        <v>1</v>
      </c>
      <c r="H8" s="35">
        <v>0.65599999999999992</v>
      </c>
      <c r="I8">
        <f>VLOOKUP(B8,AHEAD!$C$7:$BU$107,71,FALSE)</f>
        <v>438</v>
      </c>
      <c r="J8" s="1">
        <v>2594</v>
      </c>
      <c r="K8">
        <f t="shared" si="1"/>
        <v>3509.5127298634397</v>
      </c>
      <c r="L8">
        <v>2121220</v>
      </c>
      <c r="M8">
        <f t="shared" si="2"/>
        <v>1.6544784274443198E-3</v>
      </c>
      <c r="N8" s="40">
        <v>3.5</v>
      </c>
    </row>
    <row r="9" spans="1:14" x14ac:dyDescent="0.45">
      <c r="A9" s="1" t="s">
        <v>20</v>
      </c>
      <c r="B9" s="1">
        <v>6073</v>
      </c>
      <c r="C9" s="1">
        <v>0.17496787230264155</v>
      </c>
      <c r="D9" s="1">
        <v>0.22711053880305501</v>
      </c>
      <c r="E9" s="1">
        <v>0.10342353443354303</v>
      </c>
      <c r="F9" s="1">
        <v>0.49449805446076034</v>
      </c>
      <c r="G9" s="1">
        <f t="shared" si="0"/>
        <v>0.99999999999999989</v>
      </c>
      <c r="H9" s="35">
        <v>0.75800000000000001</v>
      </c>
      <c r="I9">
        <f>VLOOKUP(B9,AHEAD!$C$7:$BU$107,71,FALSE)</f>
        <v>2477</v>
      </c>
      <c r="J9" s="1">
        <v>9500</v>
      </c>
      <c r="K9">
        <f t="shared" si="1"/>
        <v>11514.70310194372</v>
      </c>
      <c r="L9">
        <v>3283665</v>
      </c>
      <c r="M9">
        <f t="shared" si="2"/>
        <v>3.5066619469232459E-3</v>
      </c>
      <c r="N9" s="40">
        <v>12.8</v>
      </c>
    </row>
    <row r="10" spans="1:14" x14ac:dyDescent="0.45">
      <c r="A10" s="1" t="s">
        <v>21</v>
      </c>
      <c r="B10" s="1">
        <v>6075</v>
      </c>
      <c r="C10" s="1">
        <v>5.7193807002276865E-2</v>
      </c>
      <c r="D10" s="1">
        <v>0.24297456872757506</v>
      </c>
      <c r="E10" s="1">
        <v>0.12105109003378151</v>
      </c>
      <c r="F10" s="1">
        <v>0.57878053423636655</v>
      </c>
      <c r="G10" s="1">
        <f t="shared" si="0"/>
        <v>1</v>
      </c>
      <c r="H10" s="35">
        <v>0.84400000000000008</v>
      </c>
      <c r="I10">
        <f>VLOOKUP(B10,AHEAD!$C$7:$BU$107,71,FALSE)</f>
        <v>6597</v>
      </c>
      <c r="J10" s="1">
        <v>0</v>
      </c>
      <c r="K10">
        <f t="shared" si="1"/>
        <v>0</v>
      </c>
      <c r="L10">
        <v>864263</v>
      </c>
      <c r="M10">
        <f t="shared" si="2"/>
        <v>0</v>
      </c>
      <c r="N10" s="40">
        <v>58.2</v>
      </c>
    </row>
    <row r="11" spans="1:14" x14ac:dyDescent="0.45">
      <c r="A11" s="1" t="s">
        <v>22</v>
      </c>
      <c r="B11" s="1">
        <v>12011</v>
      </c>
      <c r="C11" s="1">
        <v>0.14124305422021424</v>
      </c>
      <c r="D11" s="1">
        <v>0.18926261282623513</v>
      </c>
      <c r="E11" s="1">
        <v>0.11580359612926355</v>
      </c>
      <c r="F11" s="1">
        <v>0.55369073682428704</v>
      </c>
      <c r="G11" s="1">
        <f t="shared" si="0"/>
        <v>1</v>
      </c>
      <c r="H11" s="35">
        <v>0.80599999999999994</v>
      </c>
      <c r="I11">
        <f>VLOOKUP(B11,AHEAD!$C$7:$BU$107,71,FALSE)</f>
        <v>2011</v>
      </c>
      <c r="J11" s="1">
        <v>10075</v>
      </c>
      <c r="K11">
        <f t="shared" si="1"/>
        <v>11732.073958192554</v>
      </c>
      <c r="L11">
        <v>1935878</v>
      </c>
      <c r="M11">
        <f t="shared" si="2"/>
        <v>6.0603374583483843E-3</v>
      </c>
      <c r="N11" s="40">
        <v>29.3</v>
      </c>
    </row>
    <row r="12" spans="1:14" x14ac:dyDescent="0.45">
      <c r="A12" s="1" t="s">
        <v>23</v>
      </c>
      <c r="B12" s="1">
        <v>12031</v>
      </c>
      <c r="C12" s="1">
        <v>0.21147249619873276</v>
      </c>
      <c r="D12" s="1">
        <v>0.26083265384673787</v>
      </c>
      <c r="E12" s="1">
        <v>9.1276293578225656E-2</v>
      </c>
      <c r="F12" s="1">
        <v>0.43641855637630361</v>
      </c>
      <c r="G12" s="1">
        <f t="shared" si="0"/>
        <v>1</v>
      </c>
      <c r="H12" s="35">
        <v>0.70299999999999996</v>
      </c>
      <c r="I12">
        <f>VLOOKUP(B12,AHEAD!$C$7:$BU$107,71,FALSE)</f>
        <v>256</v>
      </c>
      <c r="J12" s="1">
        <v>2494</v>
      </c>
      <c r="K12">
        <f t="shared" si="1"/>
        <v>3162.857335954845</v>
      </c>
      <c r="L12">
        <v>912043</v>
      </c>
      <c r="M12">
        <f t="shared" si="2"/>
        <v>3.4678818169262249E-3</v>
      </c>
      <c r="N12" s="40">
        <v>10</v>
      </c>
    </row>
    <row r="13" spans="1:14" x14ac:dyDescent="0.45">
      <c r="A13" s="1" t="s">
        <v>24</v>
      </c>
      <c r="B13" s="1">
        <v>12057</v>
      </c>
      <c r="C13" s="1">
        <v>0.17281057464910896</v>
      </c>
      <c r="D13" s="1">
        <v>0.21830914776608498</v>
      </c>
      <c r="E13" s="1">
        <v>0.10531907782615507</v>
      </c>
      <c r="F13" s="1">
        <v>0.50356119975865099</v>
      </c>
      <c r="G13" s="1">
        <f t="shared" si="0"/>
        <v>1</v>
      </c>
      <c r="H13" s="35">
        <v>0.76300000000000001</v>
      </c>
      <c r="I13">
        <f>VLOOKUP(B13,AHEAD!$C$7:$BU$107,71,FALSE)</f>
        <v>648</v>
      </c>
      <c r="J13" s="1">
        <v>3601</v>
      </c>
      <c r="K13">
        <f t="shared" si="1"/>
        <v>4353.2954963398715</v>
      </c>
      <c r="L13">
        <v>1351087</v>
      </c>
      <c r="M13">
        <f t="shared" si="2"/>
        <v>3.222068968423108E-3</v>
      </c>
      <c r="N13" s="40">
        <v>2.8</v>
      </c>
    </row>
    <row r="14" spans="1:14" x14ac:dyDescent="0.45">
      <c r="A14" s="1" t="s">
        <v>25</v>
      </c>
      <c r="B14" s="1">
        <v>12086</v>
      </c>
      <c r="C14" s="1">
        <v>0.13189735324096438</v>
      </c>
      <c r="D14" s="1">
        <v>0.20754243129903724</v>
      </c>
      <c r="E14" s="1">
        <v>0.11425824632857076</v>
      </c>
      <c r="F14" s="1">
        <v>0.54630196913142759</v>
      </c>
      <c r="G14" s="1">
        <f t="shared" si="0"/>
        <v>1</v>
      </c>
      <c r="H14" s="35">
        <v>0.81099999999999994</v>
      </c>
      <c r="I14">
        <f>VLOOKUP(B14,AHEAD!$C$7:$BU$107,71,FALSE)</f>
        <v>2018</v>
      </c>
      <c r="J14" s="1">
        <v>14016</v>
      </c>
      <c r="K14">
        <f t="shared" si="1"/>
        <v>16145.556118653909</v>
      </c>
      <c r="L14">
        <v>2702602</v>
      </c>
      <c r="M14">
        <f t="shared" si="2"/>
        <v>5.9740783580615681E-3</v>
      </c>
      <c r="N14" s="40">
        <v>5.0999999999999996</v>
      </c>
    </row>
    <row r="15" spans="1:14" x14ac:dyDescent="0.45">
      <c r="A15" s="1" t="s">
        <v>26</v>
      </c>
      <c r="B15" s="1">
        <v>12095</v>
      </c>
      <c r="C15" s="1">
        <v>0.17000953002940233</v>
      </c>
      <c r="D15" s="1">
        <v>0.26604170791634218</v>
      </c>
      <c r="E15" s="1">
        <v>9.7547195643043885E-2</v>
      </c>
      <c r="F15" s="1">
        <v>0.46640156641121167</v>
      </c>
      <c r="G15" s="1">
        <f t="shared" si="0"/>
        <v>1</v>
      </c>
      <c r="H15" s="35">
        <v>0.70499999999999996</v>
      </c>
      <c r="I15">
        <f>VLOOKUP(B15,AHEAD!$C$7:$BU$107,71,FALSE)</f>
        <v>1043</v>
      </c>
      <c r="J15" s="1">
        <v>4781</v>
      </c>
      <c r="K15">
        <f t="shared" si="1"/>
        <v>5760.3071034892318</v>
      </c>
      <c r="L15">
        <v>1290216</v>
      </c>
      <c r="M15">
        <f t="shared" si="2"/>
        <v>4.4646067817243253E-3</v>
      </c>
      <c r="N15" s="40">
        <v>9.1</v>
      </c>
    </row>
    <row r="16" spans="1:14" x14ac:dyDescent="0.45">
      <c r="A16" s="1" t="s">
        <v>27</v>
      </c>
      <c r="B16" s="1">
        <v>12099</v>
      </c>
      <c r="C16" s="1">
        <v>0.1446015908018316</v>
      </c>
      <c r="D16" s="1">
        <v>0.19740660818162459</v>
      </c>
      <c r="E16" s="1">
        <v>0.11381398322690983</v>
      </c>
      <c r="F16" s="1">
        <v>0.54417781778963403</v>
      </c>
      <c r="G16" s="1">
        <f t="shared" si="0"/>
        <v>1</v>
      </c>
      <c r="H16" s="35">
        <v>0.7609999999999999</v>
      </c>
      <c r="I16">
        <f>VLOOKUP(B16,AHEAD!$C$7:$BU$107,71,FALSE)</f>
        <v>388</v>
      </c>
      <c r="J16" s="1">
        <v>2755</v>
      </c>
      <c r="K16">
        <f t="shared" si="1"/>
        <v>3220.7214443880907</v>
      </c>
      <c r="L16">
        <v>1426772</v>
      </c>
      <c r="M16">
        <f t="shared" si="2"/>
        <v>2.2573483670748308E-3</v>
      </c>
      <c r="N16" s="40">
        <v>6.3</v>
      </c>
    </row>
    <row r="17" spans="1:14" x14ac:dyDescent="0.45">
      <c r="A17" s="1" t="s">
        <v>28</v>
      </c>
      <c r="B17" s="1">
        <v>12103</v>
      </c>
      <c r="C17" s="1">
        <v>0.14295723084680928</v>
      </c>
      <c r="D17" s="1">
        <v>0.25005504854185046</v>
      </c>
      <c r="E17" s="1">
        <v>0.10499171896347434</v>
      </c>
      <c r="F17" s="1">
        <v>0.50199600164786584</v>
      </c>
      <c r="G17" s="1">
        <f t="shared" si="0"/>
        <v>0.99999999999999989</v>
      </c>
      <c r="H17" s="35">
        <v>0.75599999999999989</v>
      </c>
      <c r="I17">
        <f>VLOOKUP(B17,AHEAD!$C$7:$BU$107,71,FALSE)</f>
        <v>470</v>
      </c>
      <c r="J17" s="1">
        <v>2781</v>
      </c>
      <c r="K17">
        <f t="shared" si="1"/>
        <v>3244.8789023070499</v>
      </c>
      <c r="L17">
        <v>949842</v>
      </c>
      <c r="M17">
        <f t="shared" si="2"/>
        <v>3.416230175447127E-3</v>
      </c>
      <c r="N17" s="40">
        <v>5.0999999999999996</v>
      </c>
    </row>
    <row r="18" spans="1:14" x14ac:dyDescent="0.45">
      <c r="A18" s="1" t="s">
        <v>29</v>
      </c>
      <c r="B18" s="1">
        <v>13067</v>
      </c>
      <c r="C18" s="1">
        <v>0.21465302595856001</v>
      </c>
      <c r="D18" s="1">
        <v>0.19316713250137355</v>
      </c>
      <c r="E18" s="1">
        <v>0.10243037443358756</v>
      </c>
      <c r="F18" s="1">
        <v>0.48974946710647871</v>
      </c>
      <c r="G18" s="1">
        <f t="shared" si="0"/>
        <v>0.99999999999999989</v>
      </c>
      <c r="H18" s="35">
        <v>0.81700000000000006</v>
      </c>
      <c r="I18">
        <f>VLOOKUP(B18,AHEAD!$C$7:$BU$107,71,FALSE)</f>
        <v>277</v>
      </c>
      <c r="J18" s="1">
        <v>1940</v>
      </c>
      <c r="K18">
        <f t="shared" si="1"/>
        <v>2470.2457182927055</v>
      </c>
      <c r="L18">
        <v>739072</v>
      </c>
      <c r="M18">
        <f t="shared" si="2"/>
        <v>3.3423613914377835E-3</v>
      </c>
      <c r="N18" s="40">
        <v>4.5</v>
      </c>
    </row>
    <row r="19" spans="1:14" x14ac:dyDescent="0.45">
      <c r="A19" s="1" t="s">
        <v>30</v>
      </c>
      <c r="B19" s="1">
        <v>13089</v>
      </c>
      <c r="C19" s="1">
        <v>0.18907002763152708</v>
      </c>
      <c r="D19" s="1">
        <v>0.17956471705251095</v>
      </c>
      <c r="E19" s="1">
        <v>0.10920834342854953</v>
      </c>
      <c r="F19" s="1">
        <v>0.52215691188741253</v>
      </c>
      <c r="G19" s="1">
        <f t="shared" si="0"/>
        <v>1</v>
      </c>
      <c r="H19" s="35">
        <v>0.75800000000000001</v>
      </c>
      <c r="I19">
        <f>VLOOKUP(B19,AHEAD!$C$7:$BU$107,71,FALSE)</f>
        <v>916</v>
      </c>
      <c r="J19" s="1">
        <v>5507</v>
      </c>
      <c r="K19">
        <f t="shared" si="1"/>
        <v>6790.9686257073163</v>
      </c>
      <c r="L19">
        <v>736066</v>
      </c>
      <c r="M19">
        <f t="shared" si="2"/>
        <v>9.2260322113877236E-3</v>
      </c>
      <c r="N19" s="40">
        <v>7.8</v>
      </c>
    </row>
    <row r="20" spans="1:14" x14ac:dyDescent="0.45">
      <c r="A20" s="1" t="s">
        <v>31</v>
      </c>
      <c r="B20" s="1">
        <v>13121</v>
      </c>
      <c r="C20" s="1">
        <v>0.2121016927000485</v>
      </c>
      <c r="D20" s="1">
        <v>0.21607555025110259</v>
      </c>
      <c r="E20" s="1">
        <v>9.8909174216118653E-2</v>
      </c>
      <c r="F20" s="1">
        <v>0.47291358283273022</v>
      </c>
      <c r="G20" s="1">
        <f t="shared" si="0"/>
        <v>1</v>
      </c>
      <c r="H20" s="35">
        <v>0.79799999999999993</v>
      </c>
      <c r="I20">
        <f>VLOOKUP(B20,AHEAD!$C$7:$BU$107,71,FALSE)</f>
        <v>2018</v>
      </c>
      <c r="J20" s="1">
        <v>10026</v>
      </c>
      <c r="K20">
        <f t="shared" si="1"/>
        <v>12724.992435074644</v>
      </c>
      <c r="L20">
        <v>1010420</v>
      </c>
      <c r="M20">
        <f t="shared" si="2"/>
        <v>1.25937653996107E-2</v>
      </c>
      <c r="N20" s="40">
        <v>14.4</v>
      </c>
    </row>
    <row r="21" spans="1:14" x14ac:dyDescent="0.45">
      <c r="A21" s="1" t="s">
        <v>32</v>
      </c>
      <c r="B21" s="1">
        <v>13135</v>
      </c>
      <c r="C21" s="1">
        <v>0.19408679804116719</v>
      </c>
      <c r="D21" s="1">
        <v>0.22683462018182798</v>
      </c>
      <c r="E21" s="1">
        <v>0.10016422680588029</v>
      </c>
      <c r="F21" s="1">
        <v>0.47891435497112445</v>
      </c>
      <c r="G21" s="1">
        <f t="shared" si="0"/>
        <v>0.99999999999999989</v>
      </c>
      <c r="H21" s="35">
        <v>0.75700000000000001</v>
      </c>
      <c r="I21">
        <f>VLOOKUP(B21,AHEAD!$C$7:$BU$107,71,FALSE)</f>
        <v>320</v>
      </c>
      <c r="J21" s="1">
        <v>1654</v>
      </c>
      <c r="K21">
        <f t="shared" si="1"/>
        <v>2052.3301963286222</v>
      </c>
      <c r="L21">
        <v>889954</v>
      </c>
      <c r="M21">
        <f t="shared" si="2"/>
        <v>2.306108176746913E-3</v>
      </c>
      <c r="N21" s="40">
        <v>16.7</v>
      </c>
    </row>
    <row r="22" spans="1:14" x14ac:dyDescent="0.45">
      <c r="A22" s="1" t="s">
        <v>33</v>
      </c>
      <c r="B22" s="1">
        <v>17031</v>
      </c>
      <c r="C22" s="1">
        <v>0.14874016857761782</v>
      </c>
      <c r="D22" s="1">
        <v>0.2413529299051145</v>
      </c>
      <c r="E22" s="1">
        <v>0.10549665474861675</v>
      </c>
      <c r="F22" s="1">
        <v>0.50441024676865098</v>
      </c>
      <c r="G22" s="1">
        <f t="shared" si="0"/>
        <v>1</v>
      </c>
      <c r="H22" s="35">
        <v>0.81900000000000006</v>
      </c>
      <c r="I22">
        <f>VLOOKUP(B22,AHEAD!$C$7:$BU$107,71,FALSE)</f>
        <v>8905</v>
      </c>
      <c r="J22" s="1">
        <v>15863</v>
      </c>
      <c r="K22">
        <f t="shared" si="1"/>
        <v>18634.733385098516</v>
      </c>
      <c r="L22">
        <v>5238541</v>
      </c>
      <c r="M22">
        <f t="shared" si="2"/>
        <v>3.5572372889891512E-3</v>
      </c>
      <c r="N22" s="40">
        <v>9.4</v>
      </c>
    </row>
    <row r="23" spans="1:14" x14ac:dyDescent="0.45">
      <c r="A23" s="1" t="s">
        <v>34</v>
      </c>
      <c r="B23" s="1">
        <v>18097</v>
      </c>
      <c r="C23" s="1">
        <v>0.20457254716603906</v>
      </c>
      <c r="D23" s="1">
        <v>0.19564656802090152</v>
      </c>
      <c r="E23" s="1">
        <v>0.10374514007389328</v>
      </c>
      <c r="F23" s="1">
        <v>0.49603574473916595</v>
      </c>
      <c r="G23" s="1">
        <f t="shared" si="0"/>
        <v>0.99999999999999978</v>
      </c>
      <c r="H23" s="35">
        <v>0.68099999999999994</v>
      </c>
      <c r="I23">
        <f>VLOOKUP(B23,AHEAD!$C$7:$BU$107,71,FALSE)</f>
        <v>692</v>
      </c>
      <c r="J23" s="1">
        <v>2768</v>
      </c>
      <c r="K23">
        <f t="shared" si="1"/>
        <v>3479.889951167926</v>
      </c>
      <c r="L23">
        <v>939964</v>
      </c>
      <c r="M23">
        <f t="shared" si="2"/>
        <v>3.7021523709077431E-3</v>
      </c>
      <c r="N23" s="40">
        <v>23.3</v>
      </c>
    </row>
    <row r="24" spans="1:14" x14ac:dyDescent="0.45">
      <c r="A24" s="1" t="s">
        <v>35</v>
      </c>
      <c r="B24" s="1">
        <v>22033</v>
      </c>
      <c r="C24" s="1">
        <v>0.18787733241727578</v>
      </c>
      <c r="D24" s="1">
        <v>0.18489034813161642</v>
      </c>
      <c r="E24" s="1">
        <v>0.10849346234268539</v>
      </c>
      <c r="F24" s="1">
        <v>0.51873885710842249</v>
      </c>
      <c r="G24" s="1">
        <f t="shared" si="0"/>
        <v>1</v>
      </c>
      <c r="H24" s="35">
        <v>0.80700000000000005</v>
      </c>
      <c r="I24">
        <f>VLOOKUP(B24,AHEAD!$C$7:$BU$107,71,FALSE)</f>
        <v>225</v>
      </c>
      <c r="J24" s="1">
        <v>1309</v>
      </c>
      <c r="K24">
        <f t="shared" si="1"/>
        <v>1611.8254695392591</v>
      </c>
      <c r="L24">
        <v>446167</v>
      </c>
      <c r="M24">
        <f t="shared" si="2"/>
        <v>3.6126057497288216E-3</v>
      </c>
      <c r="N24" s="40">
        <v>8.1999999999999993</v>
      </c>
    </row>
    <row r="25" spans="1:14" x14ac:dyDescent="0.45">
      <c r="A25" s="1" t="s">
        <v>36</v>
      </c>
      <c r="B25" s="1">
        <v>22071</v>
      </c>
      <c r="C25" s="1">
        <v>0.16229094319625081</v>
      </c>
      <c r="D25" s="1">
        <v>0.24872479983397372</v>
      </c>
      <c r="E25" s="1">
        <v>0.10187762862714841</v>
      </c>
      <c r="F25" s="1">
        <v>0.48710662834262719</v>
      </c>
      <c r="G25" s="1">
        <f t="shared" si="0"/>
        <v>1</v>
      </c>
      <c r="H25" s="35">
        <v>0.81700000000000006</v>
      </c>
      <c r="I25">
        <f>VLOOKUP(B25,AHEAD!$C$7:$BU$107,71,FALSE)</f>
        <v>1061</v>
      </c>
      <c r="J25" s="1">
        <v>2488</v>
      </c>
      <c r="K25">
        <f t="shared" si="1"/>
        <v>2970.0048958440066</v>
      </c>
      <c r="L25">
        <v>388182</v>
      </c>
      <c r="M25">
        <f t="shared" si="2"/>
        <v>7.6510628927771163E-3</v>
      </c>
      <c r="N25" s="40">
        <v>17.399999999999999</v>
      </c>
    </row>
    <row r="26" spans="1:14" x14ac:dyDescent="0.45">
      <c r="A26" s="1" t="s">
        <v>37</v>
      </c>
      <c r="B26" s="1">
        <v>24510</v>
      </c>
      <c r="C26" s="1">
        <v>2.7684544722111452E-2</v>
      </c>
      <c r="D26" s="1">
        <v>0.17375641087849128</v>
      </c>
      <c r="E26" s="1">
        <v>0.13812814315399799</v>
      </c>
      <c r="F26" s="1">
        <v>0.66043090124539916</v>
      </c>
      <c r="G26" s="1">
        <f t="shared" si="0"/>
        <v>0.99999999999999989</v>
      </c>
      <c r="H26" s="35">
        <v>0.84</v>
      </c>
      <c r="I26">
        <f>VLOOKUP(B26,AHEAD!$C$7:$BU$107,71,FALSE)</f>
        <v>475</v>
      </c>
      <c r="J26" s="1">
        <v>3327</v>
      </c>
      <c r="K26">
        <f t="shared" si="1"/>
        <v>3421.7290097987188</v>
      </c>
      <c r="L26">
        <v>619796</v>
      </c>
      <c r="M26">
        <f t="shared" si="2"/>
        <v>5.5207342573987553E-3</v>
      </c>
      <c r="N26" s="40">
        <v>20.3</v>
      </c>
    </row>
    <row r="27" spans="1:14" x14ac:dyDescent="0.45">
      <c r="A27" s="1" t="s">
        <v>38</v>
      </c>
      <c r="B27" s="1">
        <v>24031</v>
      </c>
      <c r="C27" s="1">
        <v>0.18352798783515167</v>
      </c>
      <c r="D27" s="1">
        <v>0.26422007172248679</v>
      </c>
      <c r="E27" s="1">
        <v>9.552397611859452E-2</v>
      </c>
      <c r="F27" s="1">
        <v>0.45672796432376694</v>
      </c>
      <c r="G27" s="1">
        <f t="shared" si="0"/>
        <v>0.99999999999999989</v>
      </c>
      <c r="H27" s="35">
        <v>0.79599999999999993</v>
      </c>
      <c r="I27">
        <f>VLOOKUP(B27,AHEAD!$C$7:$BU$107,71,FALSE)</f>
        <v>567</v>
      </c>
      <c r="J27" s="1">
        <v>1476</v>
      </c>
      <c r="K27">
        <f t="shared" si="1"/>
        <v>1807.777827051824</v>
      </c>
      <c r="L27">
        <v>1039198</v>
      </c>
      <c r="M27">
        <f t="shared" si="2"/>
        <v>1.7395894016845913E-3</v>
      </c>
      <c r="N27" s="40">
        <v>7.9</v>
      </c>
    </row>
    <row r="28" spans="1:14" x14ac:dyDescent="0.45">
      <c r="A28" s="1" t="s">
        <v>39</v>
      </c>
      <c r="B28" s="1">
        <v>24033</v>
      </c>
      <c r="C28" s="1">
        <v>0.11962605659752747</v>
      </c>
      <c r="D28" s="1">
        <v>0.15732611860297799</v>
      </c>
      <c r="E28" s="1">
        <v>0.12506683651201636</v>
      </c>
      <c r="F28" s="1">
        <v>0.59798098828747803</v>
      </c>
      <c r="G28" s="1">
        <f t="shared" si="0"/>
        <v>0.99999999999999989</v>
      </c>
      <c r="H28" s="35">
        <v>0.877</v>
      </c>
      <c r="I28">
        <f>VLOOKUP(B28,AHEAD!$C$7:$BU$107,71,FALSE)</f>
        <v>460</v>
      </c>
      <c r="J28" s="1">
        <v>3555</v>
      </c>
      <c r="K28">
        <f t="shared" si="1"/>
        <v>4038.0568128363984</v>
      </c>
      <c r="L28">
        <v>905161</v>
      </c>
      <c r="M28">
        <f t="shared" si="2"/>
        <v>4.4611475890326676E-3</v>
      </c>
      <c r="N28" s="40">
        <v>9.8000000000000007</v>
      </c>
    </row>
    <row r="29" spans="1:14" x14ac:dyDescent="0.45">
      <c r="A29" s="1" t="s">
        <v>40</v>
      </c>
      <c r="B29" s="1">
        <v>25025</v>
      </c>
      <c r="C29" s="1">
        <v>9.499103240944326E-2</v>
      </c>
      <c r="D29" s="1">
        <v>0.18910179769043553</v>
      </c>
      <c r="E29" s="1">
        <v>0.12383170504732204</v>
      </c>
      <c r="F29" s="1">
        <v>0.59207546485279905</v>
      </c>
      <c r="G29" s="1">
        <f t="shared" si="0"/>
        <v>0.99999999999999989</v>
      </c>
      <c r="H29" s="35">
        <v>0.88099999999999989</v>
      </c>
      <c r="I29">
        <f>VLOOKUP(B29,AHEAD!$C$7:$BU$107,71,FALSE)</f>
        <v>1944</v>
      </c>
      <c r="J29" s="1">
        <v>0</v>
      </c>
      <c r="K29">
        <f t="shared" si="1"/>
        <v>0</v>
      </c>
      <c r="L29">
        <v>780685</v>
      </c>
      <c r="M29">
        <f t="shared" si="2"/>
        <v>0</v>
      </c>
      <c r="N29" s="40">
        <v>12</v>
      </c>
    </row>
    <row r="30" spans="1:14" x14ac:dyDescent="0.45">
      <c r="A30" s="1" t="s">
        <v>41</v>
      </c>
      <c r="B30" s="1">
        <v>26163</v>
      </c>
      <c r="C30" s="1">
        <v>0.21678418208611519</v>
      </c>
      <c r="D30" s="1">
        <v>0.12192882950230517</v>
      </c>
      <c r="E30" s="1">
        <v>0.11438395750672413</v>
      </c>
      <c r="F30" s="1">
        <v>0.54690303090485548</v>
      </c>
      <c r="G30" s="1">
        <f t="shared" si="0"/>
        <v>1</v>
      </c>
      <c r="H30" s="35">
        <v>0.80599999999999994</v>
      </c>
      <c r="I30">
        <f>VLOOKUP(B30,AHEAD!$C$7:$BU$107,71,FALSE)</f>
        <v>695</v>
      </c>
      <c r="J30" s="1">
        <v>3825</v>
      </c>
      <c r="K30">
        <f t="shared" si="1"/>
        <v>4883.7113762436311</v>
      </c>
      <c r="L30">
        <v>1763822</v>
      </c>
      <c r="M30">
        <f t="shared" si="2"/>
        <v>2.7688232578137878E-3</v>
      </c>
      <c r="N30" s="40">
        <v>27.6</v>
      </c>
    </row>
    <row r="31" spans="1:14" x14ac:dyDescent="0.45">
      <c r="A31" s="1" t="s">
        <v>42</v>
      </c>
      <c r="B31" s="1">
        <v>32003</v>
      </c>
      <c r="C31" s="1">
        <v>0.26131555430928105</v>
      </c>
      <c r="D31" s="1">
        <v>0.17660165695127544</v>
      </c>
      <c r="E31" s="1">
        <v>9.7224435001914619E-2</v>
      </c>
      <c r="F31" s="1">
        <v>0.46485835373752876</v>
      </c>
      <c r="G31" s="1">
        <f t="shared" si="0"/>
        <v>0.99999999999999978</v>
      </c>
      <c r="H31" s="35">
        <v>0.80244186046511645</v>
      </c>
      <c r="I31">
        <f>VLOOKUP(B31,AHEAD!$C$7:$BU$107,71,FALSE)</f>
        <v>958</v>
      </c>
      <c r="J31" s="1">
        <v>5530</v>
      </c>
      <c r="K31">
        <f t="shared" si="1"/>
        <v>7486.2819059755393</v>
      </c>
      <c r="L31">
        <v>2112436</v>
      </c>
      <c r="M31">
        <f t="shared" si="2"/>
        <v>3.5439094514463582E-3</v>
      </c>
      <c r="N31" s="40">
        <v>7.3</v>
      </c>
    </row>
    <row r="32" spans="1:14" x14ac:dyDescent="0.45">
      <c r="A32" s="1" t="s">
        <v>43</v>
      </c>
      <c r="B32" s="1">
        <v>34013</v>
      </c>
      <c r="C32" s="1">
        <v>0.1044556335531181</v>
      </c>
      <c r="D32" s="1">
        <v>0.1675202525636818</v>
      </c>
      <c r="E32" s="1">
        <v>0.12592759386709304</v>
      </c>
      <c r="F32" s="1">
        <v>0.60209652001610703</v>
      </c>
      <c r="G32" s="1">
        <f t="shared" si="0"/>
        <v>1</v>
      </c>
      <c r="H32" s="35">
        <v>0.80244186046511645</v>
      </c>
      <c r="I32">
        <f>VLOOKUP(B32,AHEAD!$C$7:$BU$107,71,FALSE)</f>
        <v>406</v>
      </c>
      <c r="J32" s="1">
        <v>2673</v>
      </c>
      <c r="K32">
        <f t="shared" si="1"/>
        <v>2984.7767460201489</v>
      </c>
      <c r="L32">
        <v>800401</v>
      </c>
      <c r="M32">
        <f t="shared" si="2"/>
        <v>3.7291017202878917E-3</v>
      </c>
      <c r="N32" s="40">
        <v>10.9</v>
      </c>
    </row>
    <row r="33" spans="1:14" x14ac:dyDescent="0.45">
      <c r="A33" s="1" t="s">
        <v>44</v>
      </c>
      <c r="B33" s="1">
        <v>34017</v>
      </c>
      <c r="C33" s="1">
        <v>0.12158341280949259</v>
      </c>
      <c r="D33" s="1">
        <v>0.20180692302313347</v>
      </c>
      <c r="E33" s="1">
        <v>0.11703434731213982</v>
      </c>
      <c r="F33" s="1">
        <v>0.55957531685523421</v>
      </c>
      <c r="G33" s="1">
        <f t="shared" si="0"/>
        <v>1</v>
      </c>
      <c r="H33" s="35">
        <v>0.80244186046511645</v>
      </c>
      <c r="I33">
        <f>VLOOKUP(B33,AHEAD!$C$7:$BU$107,71,FALSE)</f>
        <v>675</v>
      </c>
      <c r="J33" s="1">
        <v>2510</v>
      </c>
      <c r="K33">
        <f t="shared" si="1"/>
        <v>2857.4141661280373</v>
      </c>
      <c r="L33">
        <v>679756</v>
      </c>
      <c r="M33">
        <f t="shared" si="2"/>
        <v>4.2035880023538405E-3</v>
      </c>
      <c r="N33" s="40">
        <v>7.8</v>
      </c>
    </row>
    <row r="34" spans="1:14" x14ac:dyDescent="0.45">
      <c r="A34" s="1" t="s">
        <v>45</v>
      </c>
      <c r="B34" s="1">
        <v>36005</v>
      </c>
      <c r="C34" s="1">
        <v>0.10879285243132721</v>
      </c>
      <c r="D34" s="1">
        <v>0.21121799802354413</v>
      </c>
      <c r="E34" s="1">
        <v>0.11761890276025504</v>
      </c>
      <c r="F34" s="1">
        <v>0.56237024678487357</v>
      </c>
      <c r="G34" s="1">
        <f t="shared" si="0"/>
        <v>1</v>
      </c>
      <c r="H34" s="35">
        <v>0.83599999999999997</v>
      </c>
      <c r="I34">
        <f>VLOOKUP(B34,AHEAD!$C$7:$BU$107,71,FALSE)</f>
        <v>1335</v>
      </c>
      <c r="J34" s="1">
        <v>9019</v>
      </c>
      <c r="K34">
        <f t="shared" si="1"/>
        <v>10119.981672728934</v>
      </c>
      <c r="L34">
        <v>1455846</v>
      </c>
      <c r="M34">
        <f t="shared" si="2"/>
        <v>6.9512720938402373E-3</v>
      </c>
      <c r="N34" s="40">
        <v>14.3</v>
      </c>
    </row>
    <row r="35" spans="1:14" x14ac:dyDescent="0.45">
      <c r="A35" s="1" t="s">
        <v>46</v>
      </c>
      <c r="B35" s="1">
        <v>36047</v>
      </c>
      <c r="C35" s="1">
        <v>0.10954545446147672</v>
      </c>
      <c r="D35" s="1">
        <v>0.10681219626934838</v>
      </c>
      <c r="E35" s="1">
        <v>0.13554797652163389</v>
      </c>
      <c r="F35" s="1">
        <v>0.648094372747541</v>
      </c>
      <c r="G35" s="1">
        <f t="shared" si="0"/>
        <v>1</v>
      </c>
      <c r="H35" s="35">
        <v>0.85099999999999998</v>
      </c>
      <c r="I35">
        <f>VLOOKUP(B35,AHEAD!$C$7:$BU$107,71,FALSE)</f>
        <v>4867</v>
      </c>
      <c r="J35" s="1">
        <v>10816</v>
      </c>
      <c r="K35">
        <f t="shared" si="1"/>
        <v>12146.605409778407</v>
      </c>
      <c r="L35">
        <v>2635121</v>
      </c>
      <c r="M35">
        <f t="shared" si="2"/>
        <v>4.6095057531621532E-3</v>
      </c>
      <c r="N35" s="40">
        <v>20</v>
      </c>
    </row>
    <row r="36" spans="1:14" x14ac:dyDescent="0.45">
      <c r="A36" s="1" t="s">
        <v>47</v>
      </c>
      <c r="B36" s="1">
        <v>36061</v>
      </c>
      <c r="C36" s="1">
        <v>9.2476330557384287E-2</v>
      </c>
      <c r="D36" s="1">
        <v>0.40624723377850869</v>
      </c>
      <c r="E36" s="1">
        <v>8.6706654630921989E-2</v>
      </c>
      <c r="F36" s="1">
        <v>0.41456978103318498</v>
      </c>
      <c r="G36" s="1">
        <f t="shared" si="0"/>
        <v>1</v>
      </c>
      <c r="H36" s="35">
        <v>0.85099999999999998</v>
      </c>
      <c r="I36">
        <f>VLOOKUP(B36,AHEAD!$C$7:$BU$107,71,FALSE)</f>
        <v>9911</v>
      </c>
      <c r="J36" s="1">
        <v>17304</v>
      </c>
      <c r="K36">
        <f t="shared" si="1"/>
        <v>19067.271281891521</v>
      </c>
      <c r="L36">
        <v>1653877</v>
      </c>
      <c r="M36">
        <f t="shared" si="2"/>
        <v>1.1528832725705431E-2</v>
      </c>
      <c r="N36" s="40">
        <v>31.8</v>
      </c>
    </row>
    <row r="37" spans="1:14" x14ac:dyDescent="0.45">
      <c r="A37" s="1" t="s">
        <v>48</v>
      </c>
      <c r="B37" s="1">
        <v>36081</v>
      </c>
      <c r="C37" s="1">
        <v>0.11041742336564078</v>
      </c>
      <c r="D37" s="1">
        <v>0.30518403819453982</v>
      </c>
      <c r="E37" s="1">
        <v>0.10108442893826863</v>
      </c>
      <c r="F37" s="1">
        <v>0.48331410950155074</v>
      </c>
      <c r="G37" s="1">
        <f t="shared" si="0"/>
        <v>1</v>
      </c>
      <c r="H37" s="35">
        <v>0.84699999999999998</v>
      </c>
      <c r="I37">
        <f>VLOOKUP(B37,AHEAD!$C$7:$BU$107,71,FALSE)</f>
        <v>2634</v>
      </c>
      <c r="J37" s="1">
        <v>7820</v>
      </c>
      <c r="K37">
        <f t="shared" si="1"/>
        <v>8790.6397960109953</v>
      </c>
      <c r="L37">
        <v>2339280</v>
      </c>
      <c r="M37">
        <f t="shared" si="2"/>
        <v>3.757839931949572E-3</v>
      </c>
      <c r="N37" s="40">
        <v>67</v>
      </c>
    </row>
    <row r="38" spans="1:14" x14ac:dyDescent="0.45">
      <c r="A38" s="1" t="s">
        <v>49</v>
      </c>
      <c r="B38" s="1">
        <v>37119</v>
      </c>
      <c r="C38" s="1">
        <v>0.15745218077503442</v>
      </c>
      <c r="D38" s="1">
        <v>0.16903062363885574</v>
      </c>
      <c r="E38" s="1">
        <v>0.11649943765719581</v>
      </c>
      <c r="F38" s="1">
        <v>0.55701775792891395</v>
      </c>
      <c r="G38" s="1">
        <f t="shared" si="0"/>
        <v>0.99999999999999989</v>
      </c>
      <c r="H38" s="35">
        <v>0.71400000000000008</v>
      </c>
      <c r="I38">
        <f>VLOOKUP(B38,AHEAD!$C$7:$BU$107,71,FALSE)</f>
        <v>692</v>
      </c>
      <c r="J38" s="1">
        <v>3187</v>
      </c>
      <c r="K38">
        <f t="shared" si="1"/>
        <v>3782.5746233983796</v>
      </c>
      <c r="L38">
        <v>1034290</v>
      </c>
      <c r="M38">
        <f t="shared" si="2"/>
        <v>3.6571702553426792E-3</v>
      </c>
      <c r="N38" s="40">
        <v>30.1</v>
      </c>
    </row>
    <row r="39" spans="1:14" x14ac:dyDescent="0.45">
      <c r="A39" s="1" t="s">
        <v>50</v>
      </c>
      <c r="B39" s="1">
        <v>39035</v>
      </c>
      <c r="C39" s="1">
        <v>0.17933145185547134</v>
      </c>
      <c r="D39" s="1">
        <v>0.23944232543471794</v>
      </c>
      <c r="E39" s="1">
        <v>0.10053570798349708</v>
      </c>
      <c r="F39" s="1">
        <v>0.48069051472631374</v>
      </c>
      <c r="G39" s="1">
        <f t="shared" si="0"/>
        <v>1</v>
      </c>
      <c r="H39" s="35">
        <v>0.85799999999999998</v>
      </c>
      <c r="I39">
        <f>VLOOKUP(B39,AHEAD!$C$7:$BU$107,71,FALSE)</f>
        <v>612</v>
      </c>
      <c r="J39" s="1">
        <v>2910</v>
      </c>
      <c r="K39">
        <f t="shared" si="1"/>
        <v>3545.8895148099637</v>
      </c>
      <c r="L39">
        <v>1257401</v>
      </c>
      <c r="M39">
        <f t="shared" si="2"/>
        <v>2.8200148678185905E-3</v>
      </c>
      <c r="N39" s="40">
        <v>7.3</v>
      </c>
    </row>
    <row r="40" spans="1:14" x14ac:dyDescent="0.45">
      <c r="A40" s="1" t="s">
        <v>51</v>
      </c>
      <c r="B40" s="1">
        <v>39049</v>
      </c>
      <c r="C40" s="1">
        <v>0.18091182887714966</v>
      </c>
      <c r="D40" s="1">
        <v>0.20146625442176422</v>
      </c>
      <c r="E40" s="1">
        <v>0.10683113430804274</v>
      </c>
      <c r="F40" s="1">
        <v>0.51079078239304354</v>
      </c>
      <c r="G40" s="1">
        <f t="shared" si="0"/>
        <v>1.0000000000000002</v>
      </c>
      <c r="H40" s="35">
        <v>0.86900000000000011</v>
      </c>
      <c r="I40">
        <f>VLOOKUP(B40,AHEAD!$C$7:$BU$107,71,FALSE)</f>
        <v>1360</v>
      </c>
      <c r="J40" s="1">
        <v>3188</v>
      </c>
      <c r="K40">
        <f t="shared" si="1"/>
        <v>3892.1328770133709</v>
      </c>
      <c r="L40">
        <v>1253507</v>
      </c>
      <c r="M40">
        <f t="shared" si="2"/>
        <v>3.1049949278411457E-3</v>
      </c>
      <c r="N40" s="40">
        <v>7.5</v>
      </c>
    </row>
    <row r="41" spans="1:14" x14ac:dyDescent="0.45">
      <c r="A41" s="1" t="s">
        <v>52</v>
      </c>
      <c r="B41" s="1">
        <v>39061</v>
      </c>
      <c r="C41" s="1">
        <v>0.19991196484608814</v>
      </c>
      <c r="D41" s="1">
        <v>0.20950290226702295</v>
      </c>
      <c r="E41" s="1">
        <v>0.1021545349115386</v>
      </c>
      <c r="F41" s="1">
        <v>0.48843059797535032</v>
      </c>
      <c r="G41" s="1">
        <f t="shared" si="0"/>
        <v>1</v>
      </c>
      <c r="H41" s="35">
        <v>0.85599999999999998</v>
      </c>
      <c r="I41">
        <f>VLOOKUP(B41,AHEAD!$C$7:$BU$107,71,FALSE)</f>
        <v>280</v>
      </c>
      <c r="J41" s="1">
        <v>1818</v>
      </c>
      <c r="K41">
        <f t="shared" si="1"/>
        <v>2272.2499526571146</v>
      </c>
      <c r="L41">
        <v>808703</v>
      </c>
      <c r="M41">
        <f t="shared" si="2"/>
        <v>2.809745917422236E-3</v>
      </c>
      <c r="N41" s="40">
        <v>10</v>
      </c>
    </row>
    <row r="42" spans="1:14" x14ac:dyDescent="0.45">
      <c r="A42" s="1" t="s">
        <v>53</v>
      </c>
      <c r="B42" s="1">
        <v>42101</v>
      </c>
      <c r="C42" s="1">
        <v>0.10250903221377877</v>
      </c>
      <c r="D42" s="1">
        <v>0.28215316875886776</v>
      </c>
      <c r="E42" s="1">
        <v>0.10643604651180442</v>
      </c>
      <c r="F42" s="1">
        <v>0.50890175251554903</v>
      </c>
      <c r="G42" s="1">
        <f t="shared" si="0"/>
        <v>1</v>
      </c>
      <c r="H42" s="35">
        <v>0.89400000000000002</v>
      </c>
      <c r="I42">
        <f>VLOOKUP(B42,AHEAD!$C$7:$BU$107,71,FALSE)</f>
        <v>2475</v>
      </c>
      <c r="J42" s="1">
        <v>6255</v>
      </c>
      <c r="K42">
        <f t="shared" si="1"/>
        <v>6969.4294700578157</v>
      </c>
      <c r="L42">
        <v>1569657</v>
      </c>
      <c r="M42">
        <f t="shared" si="2"/>
        <v>4.4400970849413695E-3</v>
      </c>
      <c r="N42" s="40">
        <v>4.4000000000000004</v>
      </c>
    </row>
    <row r="43" spans="1:14" x14ac:dyDescent="0.45">
      <c r="A43" s="1" t="s">
        <v>54</v>
      </c>
      <c r="B43" s="1">
        <v>72127</v>
      </c>
      <c r="C43" s="1">
        <v>7.6426288225176817E-2</v>
      </c>
      <c r="D43" s="1">
        <v>0.15635387327734082</v>
      </c>
      <c r="E43" s="1">
        <v>0.1327073463456567</v>
      </c>
      <c r="F43" s="1">
        <v>0.63451249215182559</v>
      </c>
      <c r="G43" s="1">
        <f t="shared" si="0"/>
        <v>0.99999999999999989</v>
      </c>
      <c r="H43" s="35">
        <v>0.80244186046511645</v>
      </c>
      <c r="I43">
        <f>VLOOKUP(B43,AHEAD!$C$7:$BU$107,71,FALSE)</f>
        <v>0</v>
      </c>
      <c r="J43" s="1">
        <v>1031</v>
      </c>
      <c r="K43">
        <f t="shared" si="1"/>
        <v>1116.315879128626</v>
      </c>
      <c r="L43">
        <v>355181</v>
      </c>
      <c r="M43">
        <f t="shared" si="2"/>
        <v>3.1429493107137654E-3</v>
      </c>
      <c r="N43" s="40">
        <v>28.9</v>
      </c>
    </row>
    <row r="44" spans="1:14" x14ac:dyDescent="0.45">
      <c r="A44" s="1" t="s">
        <v>55</v>
      </c>
      <c r="B44" s="1">
        <v>47157</v>
      </c>
      <c r="C44" s="1">
        <v>0.16616593984462091</v>
      </c>
      <c r="D44" s="1">
        <v>0.20509321319890048</v>
      </c>
      <c r="E44" s="1">
        <v>0.10875439496210153</v>
      </c>
      <c r="F44" s="1">
        <v>0.51998645199437699</v>
      </c>
      <c r="G44" s="1">
        <f t="shared" si="0"/>
        <v>1</v>
      </c>
      <c r="H44" s="35">
        <v>0.629</v>
      </c>
      <c r="I44">
        <f>VLOOKUP(B44,AHEAD!$C$7:$BU$107,71,FALSE)</f>
        <v>319</v>
      </c>
      <c r="J44" s="1">
        <v>3140</v>
      </c>
      <c r="K44">
        <f t="shared" si="1"/>
        <v>3765.7372732110312</v>
      </c>
      <c r="L44">
        <v>937847</v>
      </c>
      <c r="M44">
        <f t="shared" si="2"/>
        <v>4.0153002283005983E-3</v>
      </c>
      <c r="N44" s="40"/>
    </row>
    <row r="45" spans="1:14" x14ac:dyDescent="0.45">
      <c r="A45" s="1" t="s">
        <v>56</v>
      </c>
      <c r="B45" s="1">
        <v>48029</v>
      </c>
      <c r="C45" s="1">
        <v>0.19132777037096246</v>
      </c>
      <c r="D45" s="1">
        <v>0.26749621633928539</v>
      </c>
      <c r="E45" s="1">
        <v>9.3608153785820714E-2</v>
      </c>
      <c r="F45" s="1">
        <v>0.44756785950393146</v>
      </c>
      <c r="G45" s="1">
        <f t="shared" si="0"/>
        <v>1</v>
      </c>
      <c r="H45" s="35">
        <v>0.68700000000000006</v>
      </c>
      <c r="I45">
        <f>VLOOKUP(B45,AHEAD!$C$7:$BU$107,71,FALSE)</f>
        <v>676</v>
      </c>
      <c r="J45" s="1">
        <v>4295</v>
      </c>
      <c r="K45">
        <f t="shared" si="1"/>
        <v>5311.1753348699103</v>
      </c>
      <c r="L45">
        <v>1892004</v>
      </c>
      <c r="M45">
        <f t="shared" si="2"/>
        <v>2.8071691893198484E-3</v>
      </c>
      <c r="N45" s="40">
        <v>4.2</v>
      </c>
    </row>
    <row r="46" spans="1:14" x14ac:dyDescent="0.45">
      <c r="A46" s="1" t="s">
        <v>57</v>
      </c>
      <c r="B46" s="1">
        <v>48113</v>
      </c>
      <c r="C46" s="1">
        <v>0.19595788882569709</v>
      </c>
      <c r="D46" s="1">
        <v>0.34043668360309909</v>
      </c>
      <c r="E46" s="1">
        <v>8.019063501395618E-2</v>
      </c>
      <c r="F46" s="1">
        <v>0.38341479255724764</v>
      </c>
      <c r="G46" s="1">
        <f t="shared" si="0"/>
        <v>1</v>
      </c>
      <c r="H46" s="35">
        <v>0.75099999999999989</v>
      </c>
      <c r="I46">
        <f>VLOOKUP(B46,AHEAD!$C$7:$BU$107,71,FALSE)</f>
        <v>2366</v>
      </c>
      <c r="J46" s="1">
        <v>11931</v>
      </c>
      <c r="K46">
        <f t="shared" si="1"/>
        <v>14838.775027062678</v>
      </c>
      <c r="L46">
        <v>2552213</v>
      </c>
      <c r="M46">
        <f t="shared" si="2"/>
        <v>5.8140817506464699E-3</v>
      </c>
      <c r="N46" s="40">
        <v>5.2</v>
      </c>
    </row>
    <row r="47" spans="1:14" x14ac:dyDescent="0.45">
      <c r="A47" s="1" t="s">
        <v>58</v>
      </c>
      <c r="B47" s="1">
        <v>48201</v>
      </c>
      <c r="C47" s="1">
        <v>0.19521098421094196</v>
      </c>
      <c r="D47" s="1">
        <v>0.22651820354761135</v>
      </c>
      <c r="E47" s="1">
        <v>0.1000245055080933</v>
      </c>
      <c r="F47" s="1">
        <v>0.47824630673335328</v>
      </c>
      <c r="G47" s="1">
        <f t="shared" si="0"/>
        <v>0.99999999999999978</v>
      </c>
      <c r="H47" s="35">
        <v>0.72900000000000009</v>
      </c>
      <c r="I47">
        <f>VLOOKUP(B47,AHEAD!$C$7:$BU$107,71,FALSE)</f>
        <v>2602</v>
      </c>
      <c r="J47" s="1">
        <v>14334</v>
      </c>
      <c r="K47">
        <f t="shared" si="1"/>
        <v>17810.879272434133</v>
      </c>
      <c r="L47">
        <v>4525519</v>
      </c>
      <c r="M47">
        <f t="shared" si="2"/>
        <v>3.9356545122082422E-3</v>
      </c>
      <c r="N47" s="40">
        <v>10.8</v>
      </c>
    </row>
    <row r="48" spans="1:14" x14ac:dyDescent="0.45">
      <c r="A48" s="1" t="s">
        <v>59</v>
      </c>
      <c r="B48" s="1">
        <v>48439</v>
      </c>
      <c r="C48" s="1">
        <v>0.20247920528987995</v>
      </c>
      <c r="D48" s="1">
        <v>0.184877443256702</v>
      </c>
      <c r="E48" s="1">
        <v>0.10596998324093707</v>
      </c>
      <c r="F48" s="1">
        <v>0.50667336821248099</v>
      </c>
      <c r="G48" s="1">
        <f t="shared" si="0"/>
        <v>1</v>
      </c>
      <c r="H48" s="35">
        <v>0.71299999999999997</v>
      </c>
      <c r="I48">
        <f>VLOOKUP(B48,AHEAD!$C$7:$BU$107,71,FALSE)</f>
        <v>698</v>
      </c>
      <c r="J48" s="1">
        <v>3081</v>
      </c>
      <c r="K48">
        <f t="shared" si="1"/>
        <v>3863.2221509908977</v>
      </c>
      <c r="L48">
        <v>1983675</v>
      </c>
      <c r="M48">
        <f t="shared" si="2"/>
        <v>1.9475076063321349E-3</v>
      </c>
      <c r="N48" s="40">
        <v>6.5</v>
      </c>
    </row>
    <row r="49" spans="1:14" x14ac:dyDescent="0.45">
      <c r="A49" s="1" t="s">
        <v>60</v>
      </c>
      <c r="B49" s="1">
        <v>48453</v>
      </c>
      <c r="C49" s="1">
        <v>0.22377054232932087</v>
      </c>
      <c r="D49" s="1">
        <v>0.17833051048529674</v>
      </c>
      <c r="E49" s="1">
        <v>0.10341961805787485</v>
      </c>
      <c r="F49" s="1">
        <v>0.49447932912750753</v>
      </c>
      <c r="G49" s="1">
        <f t="shared" si="0"/>
        <v>1</v>
      </c>
      <c r="H49" s="35">
        <v>0.70499999999999996</v>
      </c>
      <c r="I49">
        <f>VLOOKUP(B49,AHEAD!$C$7:$BU$107,71,FALSE)</f>
        <v>2244</v>
      </c>
      <c r="J49" s="1">
        <v>3220</v>
      </c>
      <c r="K49">
        <f t="shared" si="1"/>
        <v>4148.2579257718762</v>
      </c>
      <c r="L49">
        <v>1176584</v>
      </c>
      <c r="M49">
        <f t="shared" si="2"/>
        <v>3.5256793614156542E-3</v>
      </c>
      <c r="N49" s="40">
        <v>6</v>
      </c>
    </row>
    <row r="50" spans="1:14" x14ac:dyDescent="0.45">
      <c r="A50" s="1" t="s">
        <v>61</v>
      </c>
      <c r="B50" s="1">
        <v>53033</v>
      </c>
      <c r="C50" s="1">
        <v>0.12723779969976992</v>
      </c>
      <c r="D50" s="1">
        <v>0.21466813670907328</v>
      </c>
      <c r="E50" s="1">
        <v>0.11383167176183344</v>
      </c>
      <c r="F50" s="1">
        <v>0.54426239182932323</v>
      </c>
      <c r="G50" s="1">
        <f t="shared" si="0"/>
        <v>0.99999999999999989</v>
      </c>
      <c r="H50" s="35">
        <v>0.93299999999999994</v>
      </c>
      <c r="I50">
        <f>VLOOKUP(B50,AHEAD!$C$7:$BU$107,71,FALSE)</f>
        <v>5072</v>
      </c>
      <c r="J50" s="1">
        <v>4786</v>
      </c>
      <c r="K50">
        <f t="shared" si="1"/>
        <v>5483.7388676475866</v>
      </c>
      <c r="L50">
        <v>2118119</v>
      </c>
      <c r="M50">
        <f t="shared" si="2"/>
        <v>2.5889663742441225E-3</v>
      </c>
      <c r="N50" s="40">
        <v>20.8</v>
      </c>
    </row>
    <row r="51" spans="1:14" x14ac:dyDescent="0.45">
      <c r="A51" s="1" t="s">
        <v>62</v>
      </c>
      <c r="B51" s="1">
        <v>1</v>
      </c>
      <c r="C51" s="1">
        <v>0.20558930179128249</v>
      </c>
      <c r="D51" s="1">
        <v>0.2030875839942182</v>
      </c>
      <c r="E51" s="1">
        <v>0.10228218482193664</v>
      </c>
      <c r="F51" s="1">
        <v>0.48904092939256255</v>
      </c>
      <c r="G51" s="1">
        <f t="shared" si="0"/>
        <v>0.99999999999999978</v>
      </c>
      <c r="H51" s="35">
        <v>0.76900000000000002</v>
      </c>
      <c r="I51">
        <f>VLOOKUP(B51,AHEAD!$C$7:$BU$107,71,FALSE)</f>
        <v>1014</v>
      </c>
      <c r="J51" s="1">
        <v>7237</v>
      </c>
      <c r="K51">
        <f t="shared" si="1"/>
        <v>9109.8974577235676</v>
      </c>
      <c r="L51">
        <v>4850771</v>
      </c>
      <c r="M51">
        <f t="shared" si="2"/>
        <v>1.8780308239089347E-3</v>
      </c>
      <c r="N51" s="40">
        <v>37</v>
      </c>
    </row>
    <row r="52" spans="1:14" x14ac:dyDescent="0.45">
      <c r="A52" s="1" t="s">
        <v>65</v>
      </c>
      <c r="B52" s="1">
        <f>VLOOKUP(A52,[1]Sheet1!$H$14:$I$69,2,FALSE)</f>
        <v>5</v>
      </c>
      <c r="C52" s="1">
        <v>0.21577087677431941</v>
      </c>
      <c r="D52" s="1">
        <v>0.19289218137304187</v>
      </c>
      <c r="E52" s="1">
        <v>0.10228457661249214</v>
      </c>
      <c r="F52" s="1">
        <v>0.48905236524014645</v>
      </c>
      <c r="G52" s="1">
        <f t="shared" ref="G52:G57" si="3">SUM(C52:F52)</f>
        <v>0.99999999999999978</v>
      </c>
      <c r="H52" s="35">
        <v>0.80244186046511645</v>
      </c>
      <c r="I52">
        <f>VLOOKUP(B52,AHEAD!$C$7:$BU$107,71,FALSE)</f>
        <v>445</v>
      </c>
      <c r="J52" s="1">
        <v>3371</v>
      </c>
      <c r="K52">
        <f t="shared" si="1"/>
        <v>4298.488668891112</v>
      </c>
      <c r="L52">
        <v>2977944</v>
      </c>
      <c r="M52">
        <f t="shared" si="2"/>
        <v>1.4434417399692915E-3</v>
      </c>
      <c r="N52" s="40">
        <v>8.9</v>
      </c>
    </row>
    <row r="53" spans="1:14" x14ac:dyDescent="0.45">
      <c r="A53" s="1" t="s">
        <v>79</v>
      </c>
      <c r="B53" s="1">
        <f>VLOOKUP(A53,[1]Sheet1!$H$14:$I$69,2,FALSE)</f>
        <v>21</v>
      </c>
      <c r="C53" s="1">
        <v>0.2168882880659399</v>
      </c>
      <c r="D53" s="1">
        <v>0.19261733835185313</v>
      </c>
      <c r="E53" s="1">
        <v>0.10213883611716941</v>
      </c>
      <c r="F53" s="1">
        <v>0.48835553746503746</v>
      </c>
      <c r="G53" s="1">
        <f t="shared" si="3"/>
        <v>0.99999999999999989</v>
      </c>
      <c r="H53" s="35">
        <v>0.80244186046511645</v>
      </c>
      <c r="I53">
        <f>VLOOKUP(B53,AHEAD!$C$7:$BU$107,71,FALSE)</f>
        <v>781</v>
      </c>
      <c r="J53" s="1">
        <v>4372</v>
      </c>
      <c r="K53">
        <f t="shared" si="1"/>
        <v>5582.8561026145571</v>
      </c>
      <c r="L53">
        <v>4424376</v>
      </c>
      <c r="M53">
        <f t="shared" si="2"/>
        <v>1.26184033694572E-3</v>
      </c>
      <c r="N53" s="40">
        <v>5.0999999999999996</v>
      </c>
    </row>
    <row r="54" spans="1:14" x14ac:dyDescent="0.45">
      <c r="A54" s="1" t="s">
        <v>86</v>
      </c>
      <c r="B54" s="1">
        <f>VLOOKUP(A54,[1]Sheet1!$H$14:$I$69,2,FALSE)</f>
        <v>28</v>
      </c>
      <c r="C54" s="1">
        <v>0.1960643961819267</v>
      </c>
      <c r="D54" s="1">
        <v>0.24696231912174738</v>
      </c>
      <c r="E54" s="1">
        <v>9.6340635224223203E-2</v>
      </c>
      <c r="F54" s="1">
        <v>0.4606326494721027</v>
      </c>
      <c r="G54" s="1">
        <f t="shared" si="3"/>
        <v>1</v>
      </c>
      <c r="H54" s="35">
        <v>0.70299999999999996</v>
      </c>
      <c r="I54">
        <f>VLOOKUP(B54,AHEAD!$C$7:$BU$107,71,FALSE)</f>
        <v>465</v>
      </c>
      <c r="J54" s="1">
        <v>4737</v>
      </c>
      <c r="K54">
        <f t="shared" si="1"/>
        <v>5892.2629841282169</v>
      </c>
      <c r="L54">
        <v>2986220</v>
      </c>
      <c r="M54">
        <f t="shared" si="2"/>
        <v>1.9731510016436221E-3</v>
      </c>
      <c r="N54" s="40">
        <v>9.1</v>
      </c>
    </row>
    <row r="55" spans="1:14" x14ac:dyDescent="0.45">
      <c r="A55" s="1" t="s">
        <v>87</v>
      </c>
      <c r="B55" s="1">
        <f>VLOOKUP(A55,[1]Sheet1!$H$14:$I$69,2,FALSE)</f>
        <v>29</v>
      </c>
      <c r="C55" s="1">
        <v>0.1687739747407242</v>
      </c>
      <c r="D55" s="1">
        <v>0.17454999731164286</v>
      </c>
      <c r="E55" s="1">
        <v>0.11358639167673536</v>
      </c>
      <c r="F55" s="1">
        <v>0.54308963627089757</v>
      </c>
      <c r="G55" s="1">
        <f t="shared" si="3"/>
        <v>1</v>
      </c>
      <c r="H55" s="35">
        <v>0.72199999999999998</v>
      </c>
      <c r="I55">
        <f>VLOOKUP(B55,AHEAD!$C$7:$BU$107,71,FALSE)</f>
        <v>1983</v>
      </c>
      <c r="J55" s="1">
        <v>8088</v>
      </c>
      <c r="K55">
        <f t="shared" si="1"/>
        <v>9730.2054486049001</v>
      </c>
      <c r="L55">
        <v>6075300</v>
      </c>
      <c r="M55">
        <f t="shared" si="2"/>
        <v>1.6016008178369628E-3</v>
      </c>
      <c r="N55" s="40">
        <v>9.1999999999999993</v>
      </c>
    </row>
    <row r="56" spans="1:14" x14ac:dyDescent="0.45">
      <c r="A56" s="1" t="s">
        <v>98</v>
      </c>
      <c r="B56" s="1">
        <v>40</v>
      </c>
      <c r="C56" s="1">
        <v>0.19778483704284222</v>
      </c>
      <c r="D56" s="1">
        <v>0.2009320156598649</v>
      </c>
      <c r="E56" s="1">
        <v>0.10400498902173555</v>
      </c>
      <c r="F56" s="1">
        <v>0.49727815827555738</v>
      </c>
      <c r="G56" s="1">
        <f t="shared" si="3"/>
        <v>1</v>
      </c>
      <c r="H56" s="35">
        <v>0.67700000000000005</v>
      </c>
      <c r="I56">
        <f>VLOOKUP(B56,AHEAD!$C$7:$BU$107,71,FALSE)</f>
        <v>555</v>
      </c>
      <c r="J56" s="1">
        <v>3626</v>
      </c>
      <c r="K56">
        <f t="shared" si="1"/>
        <v>4519.9843725637056</v>
      </c>
      <c r="L56">
        <v>3896251</v>
      </c>
      <c r="M56">
        <f t="shared" si="2"/>
        <v>1.1600855213290174E-3</v>
      </c>
      <c r="N56" s="40">
        <v>16.899999999999999</v>
      </c>
    </row>
    <row r="57" spans="1:14" x14ac:dyDescent="0.45">
      <c r="A57" s="1" t="s">
        <v>102</v>
      </c>
      <c r="B57" s="1">
        <v>45</v>
      </c>
      <c r="C57" s="1">
        <v>0.20028635599789993</v>
      </c>
      <c r="D57" s="1">
        <v>0.18123485885209936</v>
      </c>
      <c r="E57" s="1">
        <v>0.10697934833004386</v>
      </c>
      <c r="F57" s="1">
        <v>0.51149943681995691</v>
      </c>
      <c r="G57" s="1">
        <f t="shared" si="3"/>
        <v>1</v>
      </c>
      <c r="H57" s="35">
        <v>0.85</v>
      </c>
      <c r="I57">
        <f>VLOOKUP(B57,AHEAD!$C$7:$BU$107,71,FALSE)</f>
        <v>720</v>
      </c>
      <c r="J57" s="1">
        <v>8267</v>
      </c>
      <c r="K57">
        <f t="shared" si="1"/>
        <v>10337.450238598518</v>
      </c>
      <c r="L57">
        <v>4893444</v>
      </c>
      <c r="M57">
        <f t="shared" si="2"/>
        <v>2.1125101745516077E-3</v>
      </c>
      <c r="N57" s="40">
        <v>9.6999999999999993</v>
      </c>
    </row>
    <row r="58" spans="1:14" x14ac:dyDescent="0.45">
      <c r="A58" s="1" t="s">
        <v>63</v>
      </c>
      <c r="B58" s="1">
        <f>VLOOKUP(A58,[1]Sheet1!$H$14:$I$69,2,FALSE)</f>
        <v>2</v>
      </c>
      <c r="C58" s="1">
        <v>0.1535848591348235</v>
      </c>
      <c r="D58" s="1">
        <v>9.9746416436851185E-2</v>
      </c>
      <c r="E58" s="1">
        <v>0.12915258449551242</v>
      </c>
      <c r="F58" s="1">
        <v>0.61751613993281285</v>
      </c>
      <c r="G58" s="1">
        <f t="shared" si="0"/>
        <v>1</v>
      </c>
      <c r="H58" s="35">
        <v>0.96599999999999997</v>
      </c>
      <c r="I58">
        <f>VLOOKUP(B58,AHEAD!$C$7:$BU$107,71,FALSE)</f>
        <v>120</v>
      </c>
      <c r="J58" s="1">
        <v>369</v>
      </c>
      <c r="K58">
        <f t="shared" si="1"/>
        <v>435.95628455183453</v>
      </c>
      <c r="L58">
        <v>738565</v>
      </c>
      <c r="M58">
        <f t="shared" si="2"/>
        <v>5.9027476870936819E-4</v>
      </c>
      <c r="N58" s="40">
        <v>14.9</v>
      </c>
    </row>
    <row r="59" spans="1:14" x14ac:dyDescent="0.45">
      <c r="A59" s="1" t="s">
        <v>64</v>
      </c>
      <c r="B59" s="1">
        <f>VLOOKUP(A59,[1]Sheet1!$H$14:$I$69,2,FALSE)</f>
        <v>4</v>
      </c>
      <c r="C59" s="1">
        <v>0.19558206276888995</v>
      </c>
      <c r="D59" s="1">
        <v>0.19785790409043358</v>
      </c>
      <c r="E59" s="1">
        <v>0.10491774111977283</v>
      </c>
      <c r="F59" s="1">
        <v>0.50164229202090371</v>
      </c>
      <c r="G59" s="1">
        <f t="shared" si="0"/>
        <v>1</v>
      </c>
      <c r="H59" s="35">
        <v>0.80244186046511645</v>
      </c>
      <c r="I59">
        <f>VLOOKUP(B59,AHEAD!$C$7:$BU$107,71,FALSE)</f>
        <v>2430</v>
      </c>
      <c r="J59" s="1">
        <v>10420</v>
      </c>
      <c r="K59">
        <f t="shared" si="1"/>
        <v>12953.46550310243</v>
      </c>
      <c r="L59">
        <v>6809946</v>
      </c>
      <c r="M59">
        <f t="shared" si="2"/>
        <v>1.9021392391514456E-3</v>
      </c>
      <c r="N59" s="40">
        <v>5.9</v>
      </c>
    </row>
    <row r="60" spans="1:14" x14ac:dyDescent="0.45">
      <c r="A60" s="1" t="s">
        <v>66</v>
      </c>
      <c r="B60" s="1">
        <f>VLOOKUP(A60,[1]Sheet1!$H$14:$I$69,2,FALSE)</f>
        <v>6</v>
      </c>
      <c r="C60" s="1">
        <v>0.152483555576932</v>
      </c>
      <c r="D60" s="1">
        <v>0.20876841160807069</v>
      </c>
      <c r="E60" s="1">
        <v>0.11048535525931255</v>
      </c>
      <c r="F60" s="1">
        <v>0.52826267755568468</v>
      </c>
      <c r="G60" s="1">
        <f t="shared" si="0"/>
        <v>0.99999999999999989</v>
      </c>
      <c r="H60" s="35">
        <v>0.74299999999999999</v>
      </c>
      <c r="I60">
        <f>VLOOKUP(B60,AHEAD!$C$7:$BU$107,71,FALSE)</f>
        <v>28138</v>
      </c>
      <c r="J60" s="1">
        <v>92746</v>
      </c>
      <c r="K60">
        <f t="shared" si="1"/>
        <v>109432.68488806163</v>
      </c>
      <c r="L60">
        <v>38982847</v>
      </c>
      <c r="M60">
        <f t="shared" si="2"/>
        <v>2.8072009437397332E-3</v>
      </c>
      <c r="N60" s="40">
        <v>7</v>
      </c>
    </row>
    <row r="61" spans="1:14" x14ac:dyDescent="0.45">
      <c r="A61" s="1" t="s">
        <v>67</v>
      </c>
      <c r="B61" s="1">
        <f>VLOOKUP(A61,[1]Sheet1!$H$14:$I$69,2,FALSE)</f>
        <v>8</v>
      </c>
      <c r="C61" s="1">
        <v>0.178768023643502</v>
      </c>
      <c r="D61" s="1">
        <v>0.28677148608864972</v>
      </c>
      <c r="E61" s="1">
        <v>9.2446558119439942E-2</v>
      </c>
      <c r="F61" s="1">
        <v>0.44201393214840828</v>
      </c>
      <c r="G61" s="1">
        <f t="shared" si="0"/>
        <v>1</v>
      </c>
      <c r="H61" s="35">
        <v>0.84200000000000008</v>
      </c>
      <c r="I61">
        <f>VLOOKUP(B61,AHEAD!$C$7:$BU$107,71,FALSE)</f>
        <v>2484</v>
      </c>
      <c r="J61" s="1">
        <v>8226</v>
      </c>
      <c r="K61">
        <f t="shared" si="1"/>
        <v>10016.658187733647</v>
      </c>
      <c r="L61">
        <v>5436519</v>
      </c>
      <c r="M61">
        <f t="shared" si="2"/>
        <v>1.8424764426894574E-3</v>
      </c>
      <c r="N61" s="40">
        <v>11.5</v>
      </c>
    </row>
    <row r="62" spans="1:14" x14ac:dyDescent="0.45">
      <c r="A62" s="1" t="s">
        <v>68</v>
      </c>
      <c r="B62" s="1">
        <f>VLOOKUP(A62,[1]Sheet1!$H$14:$I$69,2,FALSE)</f>
        <v>9</v>
      </c>
      <c r="C62" s="1">
        <v>0.12757208903145864</v>
      </c>
      <c r="D62" s="1">
        <v>0.17502512083718541</v>
      </c>
      <c r="E62" s="1">
        <v>0.12063097037954514</v>
      </c>
      <c r="F62" s="1">
        <v>0.5767718197518108</v>
      </c>
      <c r="G62" s="1">
        <f t="shared" si="0"/>
        <v>1</v>
      </c>
      <c r="H62" s="35">
        <v>0.83599999999999997</v>
      </c>
      <c r="I62">
        <f>VLOOKUP(B62,AHEAD!$C$7:$BU$107,71,FALSE)</f>
        <v>1636</v>
      </c>
      <c r="J62" s="1">
        <v>3400</v>
      </c>
      <c r="K62">
        <f t="shared" si="1"/>
        <v>3897.1701354962725</v>
      </c>
      <c r="L62">
        <v>3594478</v>
      </c>
      <c r="M62">
        <f t="shared" si="2"/>
        <v>1.0842103180201054E-3</v>
      </c>
      <c r="N62" s="40">
        <v>8.5</v>
      </c>
    </row>
    <row r="63" spans="1:14" x14ac:dyDescent="0.45">
      <c r="A63" s="1" t="s">
        <v>69</v>
      </c>
      <c r="B63" s="1">
        <f>VLOOKUP(A63,[1]Sheet1!$H$14:$I$69,2,FALSE)</f>
        <v>10</v>
      </c>
      <c r="C63" s="1">
        <v>0.16306823612711396</v>
      </c>
      <c r="D63" s="1">
        <v>0.17661912930413698</v>
      </c>
      <c r="E63" s="1">
        <v>0.11421542183233782</v>
      </c>
      <c r="F63" s="1">
        <v>0.54609721273641132</v>
      </c>
      <c r="G63" s="1">
        <f t="shared" si="0"/>
        <v>1</v>
      </c>
      <c r="H63" s="35">
        <v>0.85699999999999998</v>
      </c>
      <c r="I63">
        <f>VLOOKUP(B63,AHEAD!$C$7:$BU$107,71,FALSE)</f>
        <v>287</v>
      </c>
      <c r="J63" s="1">
        <v>1289</v>
      </c>
      <c r="K63">
        <f t="shared" si="1"/>
        <v>1540.1494549987883</v>
      </c>
      <c r="L63">
        <v>943732</v>
      </c>
      <c r="M63">
        <f t="shared" si="2"/>
        <v>1.6319775688424132E-3</v>
      </c>
      <c r="N63" s="40">
        <v>7</v>
      </c>
    </row>
    <row r="64" spans="1:14" x14ac:dyDescent="0.45">
      <c r="A64" s="1" t="s">
        <v>70</v>
      </c>
      <c r="B64" s="1">
        <f>VLOOKUP(A64,[1]Sheet1!$H$14:$I$69,2,FALSE)</f>
        <v>11</v>
      </c>
      <c r="C64" s="1">
        <v>7.4504623505910472E-2</v>
      </c>
      <c r="D64" s="1">
        <v>0.30613949926936118</v>
      </c>
      <c r="E64" s="1">
        <v>0.10713106046768338</v>
      </c>
      <c r="F64" s="1">
        <v>0.5122248167570449</v>
      </c>
      <c r="G64" s="1">
        <f t="shared" si="0"/>
        <v>1</v>
      </c>
      <c r="H64" s="35">
        <v>0.79599999999999993</v>
      </c>
      <c r="I64">
        <f>VLOOKUP(B64,AHEAD!$C$7:$BU$107,71,FALSE)</f>
        <v>4018</v>
      </c>
      <c r="J64" s="1">
        <v>7297</v>
      </c>
      <c r="K64">
        <f t="shared" si="1"/>
        <v>7884.4262060412366</v>
      </c>
      <c r="L64">
        <v>672391</v>
      </c>
      <c r="M64">
        <f t="shared" si="2"/>
        <v>1.1725954401592581E-2</v>
      </c>
      <c r="N64" s="40">
        <v>19.399999999999999</v>
      </c>
    </row>
    <row r="65" spans="1:14" x14ac:dyDescent="0.45">
      <c r="A65" s="1" t="s">
        <v>71</v>
      </c>
      <c r="B65" s="1">
        <f>VLOOKUP(A65,[1]Sheet1!$H$14:$I$69,2,FALSE)</f>
        <v>12</v>
      </c>
      <c r="C65" s="1">
        <v>0.15920232739418214</v>
      </c>
      <c r="D65" s="1">
        <v>0.21929359457805087</v>
      </c>
      <c r="E65" s="1">
        <v>0.10750263848702553</v>
      </c>
      <c r="F65" s="1">
        <v>0.51400143954074162</v>
      </c>
      <c r="G65" s="1">
        <f t="shared" si="0"/>
        <v>1.0000000000000002</v>
      </c>
      <c r="H65" s="35">
        <v>0.77700000000000002</v>
      </c>
      <c r="I65">
        <f>VLOOKUP(B65,AHEAD!$C$7:$BU$107,71,FALSE)</f>
        <v>8731</v>
      </c>
      <c r="J65" s="1">
        <v>54447</v>
      </c>
      <c r="K65">
        <f t="shared" si="1"/>
        <v>64756.363836327844</v>
      </c>
      <c r="L65">
        <v>20278447</v>
      </c>
      <c r="M65">
        <f t="shared" si="2"/>
        <v>3.193359128355729E-3</v>
      </c>
      <c r="N65" s="40">
        <v>7.3</v>
      </c>
    </row>
    <row r="66" spans="1:14" x14ac:dyDescent="0.45">
      <c r="A66" s="1" t="s">
        <v>72</v>
      </c>
      <c r="B66" s="1">
        <f>VLOOKUP(A66,[1]Sheet1!$H$14:$I$69,2,FALSE)</f>
        <v>13</v>
      </c>
      <c r="C66" s="1">
        <v>0.20194692018308122</v>
      </c>
      <c r="D66" s="1">
        <v>0.22462228786575436</v>
      </c>
      <c r="E66" s="1">
        <v>9.9187318802597818E-2</v>
      </c>
      <c r="F66" s="1">
        <v>0.47424347314856657</v>
      </c>
      <c r="G66" s="1">
        <f t="shared" si="0"/>
        <v>1</v>
      </c>
      <c r="H66" s="35">
        <v>0.76300000000000001</v>
      </c>
      <c r="I66">
        <f>VLOOKUP(B66,AHEAD!$C$7:$BU$107,71,FALSE)</f>
        <v>4685</v>
      </c>
      <c r="J66" s="1">
        <v>31421</v>
      </c>
      <c r="K66">
        <f t="shared" si="1"/>
        <v>39372.067841913835</v>
      </c>
      <c r="L66">
        <v>10201635</v>
      </c>
      <c r="M66">
        <f t="shared" si="2"/>
        <v>3.8593880139716659E-3</v>
      </c>
      <c r="N66" s="40">
        <v>18.8</v>
      </c>
    </row>
    <row r="67" spans="1:14" x14ac:dyDescent="0.45">
      <c r="A67" s="1" t="s">
        <v>73</v>
      </c>
      <c r="B67" s="1">
        <f>VLOOKUP(A67,[1]Sheet1!$H$14:$I$69,2,FALSE)</f>
        <v>15</v>
      </c>
      <c r="C67" s="1">
        <v>0.10992634306022506</v>
      </c>
      <c r="D67" s="1">
        <v>0.21464047478851495</v>
      </c>
      <c r="E67" s="1">
        <v>0.116830849176993</v>
      </c>
      <c r="F67" s="1">
        <v>0.55860233297426687</v>
      </c>
      <c r="G67" s="1">
        <f t="shared" si="0"/>
        <v>0.99999999999999978</v>
      </c>
      <c r="H67" s="35">
        <v>0.85699999999999998</v>
      </c>
      <c r="I67">
        <f>VLOOKUP(B67,AHEAD!$C$7:$BU$107,71,FALSE)</f>
        <v>460</v>
      </c>
      <c r="J67" s="1">
        <v>1778</v>
      </c>
      <c r="K67">
        <f t="shared" ref="K67:K101" si="4">J67/(1-C67)</f>
        <v>1997.5874874367896</v>
      </c>
      <c r="L67">
        <v>1421658</v>
      </c>
      <c r="M67">
        <f t="shared" ref="M67:M101" si="5">K67/L67</f>
        <v>1.4051111360374926E-3</v>
      </c>
      <c r="N67" s="40">
        <v>10</v>
      </c>
    </row>
    <row r="68" spans="1:14" x14ac:dyDescent="0.45">
      <c r="A68" s="1" t="s">
        <v>74</v>
      </c>
      <c r="B68" s="1">
        <f>VLOOKUP(A68,[1]Sheet1!$H$14:$I$69,2,FALSE)</f>
        <v>16</v>
      </c>
      <c r="C68" s="1">
        <v>0.17411547025308577</v>
      </c>
      <c r="D68" s="1">
        <v>0.20313791440169066</v>
      </c>
      <c r="E68" s="1">
        <v>0.10771756232223034</v>
      </c>
      <c r="F68" s="1">
        <v>0.51502905302299329</v>
      </c>
      <c r="G68" s="1">
        <f t="shared" si="0"/>
        <v>1</v>
      </c>
      <c r="H68" s="35">
        <v>0.80244186046511645</v>
      </c>
      <c r="I68">
        <f>VLOOKUP(B68,AHEAD!$C$7:$BU$107,71,FALSE)</f>
        <v>272</v>
      </c>
      <c r="J68" s="1">
        <v>622</v>
      </c>
      <c r="K68">
        <f t="shared" si="4"/>
        <v>753.13191807891963</v>
      </c>
      <c r="L68">
        <v>1657375</v>
      </c>
      <c r="M68">
        <f t="shared" si="5"/>
        <v>4.5441250053785028E-4</v>
      </c>
      <c r="N68" s="40">
        <v>5.9</v>
      </c>
    </row>
    <row r="69" spans="1:14" x14ac:dyDescent="0.45">
      <c r="A69" s="1" t="s">
        <v>75</v>
      </c>
      <c r="B69" s="1">
        <f>VLOOKUP(A69,[1]Sheet1!$H$14:$I$69,2,FALSE)</f>
        <v>17</v>
      </c>
      <c r="C69" s="1">
        <v>0.16347357680396929</v>
      </c>
      <c r="D69" s="1">
        <v>0.24406909770151144</v>
      </c>
      <c r="E69" s="1">
        <v>0.10247837131453509</v>
      </c>
      <c r="F69" s="1">
        <v>0.48997895417998416</v>
      </c>
      <c r="G69" s="1">
        <f t="shared" si="0"/>
        <v>1</v>
      </c>
      <c r="H69" s="35">
        <v>0.81799999999999995</v>
      </c>
      <c r="I69">
        <f>VLOOKUP(B69,AHEAD!$C$7:$BU$107,71,FALSE)</f>
        <v>10605</v>
      </c>
      <c r="J69" s="1">
        <v>21476</v>
      </c>
      <c r="K69">
        <f t="shared" si="4"/>
        <v>25672.829219128365</v>
      </c>
      <c r="L69">
        <v>12854526</v>
      </c>
      <c r="M69">
        <f t="shared" si="5"/>
        <v>1.997182099062102E-3</v>
      </c>
      <c r="N69" s="40">
        <v>15.9</v>
      </c>
    </row>
    <row r="70" spans="1:14" x14ac:dyDescent="0.45">
      <c r="A70" s="1" t="s">
        <v>76</v>
      </c>
      <c r="B70" s="1">
        <f>VLOOKUP(A70,[1]Sheet1!$H$14:$I$69,2,FALSE)</f>
        <v>18</v>
      </c>
      <c r="C70" s="1">
        <v>0.21248101098808939</v>
      </c>
      <c r="D70" s="1">
        <v>0.18909321980574159</v>
      </c>
      <c r="E70" s="1">
        <v>0.10351074337667782</v>
      </c>
      <c r="F70" s="1">
        <v>0.49491502582949115</v>
      </c>
      <c r="G70" s="1">
        <f t="shared" si="0"/>
        <v>1</v>
      </c>
      <c r="H70" s="35">
        <v>0.67500000000000004</v>
      </c>
      <c r="I70">
        <f>VLOOKUP(B70,AHEAD!$C$7:$BU$107,71,FALSE)</f>
        <v>1577</v>
      </c>
      <c r="J70" s="1">
        <v>6464</v>
      </c>
      <c r="K70">
        <f t="shared" si="4"/>
        <v>8208.0560471440731</v>
      </c>
      <c r="L70">
        <v>6614418</v>
      </c>
      <c r="M70">
        <f t="shared" si="5"/>
        <v>1.2409339789447951E-3</v>
      </c>
      <c r="N70" s="40">
        <v>9.6999999999999993</v>
      </c>
    </row>
    <row r="71" spans="1:14" x14ac:dyDescent="0.45">
      <c r="A71" s="1" t="s">
        <v>77</v>
      </c>
      <c r="B71" s="1">
        <f>VLOOKUP(A71,[1]Sheet1!$H$14:$I$69,2,FALSE)</f>
        <v>19</v>
      </c>
      <c r="C71" s="1">
        <v>0.2225892556401384</v>
      </c>
      <c r="D71" s="1">
        <v>0.10715506963502784</v>
      </c>
      <c r="E71" s="1">
        <v>0.11593528673612657</v>
      </c>
      <c r="F71" s="1">
        <v>0.55432038798870709</v>
      </c>
      <c r="G71" s="1">
        <f t="shared" si="0"/>
        <v>0.99999999999999989</v>
      </c>
      <c r="H71" s="35">
        <v>0.91299999999999992</v>
      </c>
      <c r="I71">
        <f>VLOOKUP(B71,AHEAD!$C$7:$BU$107,71,FALSE)</f>
        <v>803</v>
      </c>
      <c r="J71" s="1">
        <v>1534</v>
      </c>
      <c r="K71">
        <f t="shared" si="4"/>
        <v>1973.2168755438695</v>
      </c>
      <c r="L71">
        <v>3118102</v>
      </c>
      <c r="M71">
        <f t="shared" si="5"/>
        <v>6.3282627558170629E-4</v>
      </c>
      <c r="N71" s="40">
        <v>10</v>
      </c>
    </row>
    <row r="72" spans="1:14" x14ac:dyDescent="0.45">
      <c r="A72" s="1" t="s">
        <v>78</v>
      </c>
      <c r="B72" s="1">
        <f>VLOOKUP(A72,[1]Sheet1!$H$14:$I$69,2,FALSE)</f>
        <v>20</v>
      </c>
      <c r="C72" s="1">
        <v>0.21241600471691724</v>
      </c>
      <c r="D72" s="1">
        <v>0.19371735933470446</v>
      </c>
      <c r="E72" s="1">
        <v>0.10272214218844145</v>
      </c>
      <c r="F72" s="1">
        <v>0.49114449375993685</v>
      </c>
      <c r="G72" s="1">
        <f t="shared" ref="G72:G101" si="6">SUM(C72:F72)</f>
        <v>1</v>
      </c>
      <c r="H72" s="35">
        <v>0.80244186046511645</v>
      </c>
      <c r="I72">
        <f>VLOOKUP(B72,AHEAD!$C$7:$BU$107,71,FALSE)</f>
        <v>556</v>
      </c>
      <c r="J72" s="1">
        <v>1824</v>
      </c>
      <c r="K72">
        <f t="shared" si="4"/>
        <v>2315.9434560937166</v>
      </c>
      <c r="L72">
        <v>2903820</v>
      </c>
      <c r="M72">
        <f t="shared" si="5"/>
        <v>7.9755062507101562E-4</v>
      </c>
      <c r="N72" s="40">
        <v>23.9</v>
      </c>
    </row>
    <row r="73" spans="1:14" x14ac:dyDescent="0.45">
      <c r="A73" s="1" t="s">
        <v>80</v>
      </c>
      <c r="B73" s="1">
        <f>VLOOKUP(A73,[1]Sheet1!$H$14:$I$69,2,FALSE)</f>
        <v>22</v>
      </c>
      <c r="C73" s="1">
        <v>0.20582534953492299</v>
      </c>
      <c r="D73" s="1">
        <v>0.18574982956239369</v>
      </c>
      <c r="E73" s="1">
        <v>0.1052402966937768</v>
      </c>
      <c r="F73" s="1">
        <v>0.50318452420890658</v>
      </c>
      <c r="G73" s="1">
        <f t="shared" si="6"/>
        <v>1</v>
      </c>
      <c r="H73" s="35">
        <v>0.79</v>
      </c>
      <c r="I73">
        <f>VLOOKUP(B73,AHEAD!$C$7:$BU$107,71,FALSE)</f>
        <v>2458</v>
      </c>
      <c r="J73" s="1">
        <v>9290</v>
      </c>
      <c r="K73">
        <f t="shared" si="4"/>
        <v>11697.678834951075</v>
      </c>
      <c r="L73">
        <v>4663461</v>
      </c>
      <c r="M73">
        <f t="shared" si="5"/>
        <v>2.5083685346464946E-3</v>
      </c>
      <c r="N73" s="40">
        <v>8.1</v>
      </c>
    </row>
    <row r="74" spans="1:14" x14ac:dyDescent="0.45">
      <c r="A74" s="1" t="s">
        <v>81</v>
      </c>
      <c r="B74" s="1">
        <f>VLOOKUP(A74,[1]Sheet1!$H$14:$I$69,2,FALSE)</f>
        <v>23</v>
      </c>
      <c r="C74" s="1">
        <v>0.17380826231165578</v>
      </c>
      <c r="D74" s="1">
        <v>0.13121684010282708</v>
      </c>
      <c r="E74" s="1">
        <v>0.12021101359427529</v>
      </c>
      <c r="F74" s="1">
        <v>0.5747638839912419</v>
      </c>
      <c r="G74" s="1">
        <f t="shared" si="6"/>
        <v>1</v>
      </c>
      <c r="H74" s="35">
        <v>0.93099999999999994</v>
      </c>
      <c r="I74">
        <f>VLOOKUP(B74,AHEAD!$C$7:$BU$107,71,FALSE)</f>
        <v>318</v>
      </c>
      <c r="J74" s="1">
        <v>959</v>
      </c>
      <c r="K74">
        <f t="shared" si="4"/>
        <v>1160.7475072109153</v>
      </c>
      <c r="L74">
        <v>1330158</v>
      </c>
      <c r="M74">
        <f t="shared" si="5"/>
        <v>8.7263881975743881E-4</v>
      </c>
      <c r="N74" s="40">
        <v>10.9</v>
      </c>
    </row>
    <row r="75" spans="1:14" x14ac:dyDescent="0.45">
      <c r="A75" s="1" t="s">
        <v>82</v>
      </c>
      <c r="B75" s="1">
        <f>VLOOKUP(A75,[1]Sheet1!$H$14:$I$69,2,FALSE)</f>
        <v>24</v>
      </c>
      <c r="C75" s="1">
        <v>0.13818244059884496</v>
      </c>
      <c r="D75" s="1">
        <v>0.2727070709545843</v>
      </c>
      <c r="E75" s="1">
        <v>0.10189946310466086</v>
      </c>
      <c r="F75" s="1">
        <v>0.48721102534190991</v>
      </c>
      <c r="G75" s="1">
        <f t="shared" si="6"/>
        <v>1</v>
      </c>
      <c r="H75" s="35">
        <v>0.85199999999999998</v>
      </c>
      <c r="I75">
        <f>VLOOKUP(B75,AHEAD!$C$7:$BU$107,71,FALSE)</f>
        <v>2815</v>
      </c>
      <c r="J75" s="1">
        <v>12491</v>
      </c>
      <c r="K75">
        <f t="shared" si="4"/>
        <v>14493.786838921606</v>
      </c>
      <c r="L75">
        <v>5996079</v>
      </c>
      <c r="M75">
        <f t="shared" si="5"/>
        <v>2.4172107870696177E-3</v>
      </c>
      <c r="N75" s="40">
        <v>9.1999999999999993</v>
      </c>
    </row>
    <row r="76" spans="1:14" x14ac:dyDescent="0.45">
      <c r="A76" s="1" t="s">
        <v>83</v>
      </c>
      <c r="B76" s="1">
        <f>VLOOKUP(A76,[1]Sheet1!$H$14:$I$69,2,FALSE)</f>
        <v>25</v>
      </c>
      <c r="C76" s="1">
        <v>0.12167173200430255</v>
      </c>
      <c r="D76" s="1">
        <v>0.19083680986715434</v>
      </c>
      <c r="E76" s="1">
        <v>0.11891659009003129</v>
      </c>
      <c r="F76" s="1">
        <v>0.56857486803851176</v>
      </c>
      <c r="G76" s="1">
        <f t="shared" si="6"/>
        <v>1</v>
      </c>
      <c r="H76" s="35">
        <v>0.873</v>
      </c>
      <c r="I76">
        <f>VLOOKUP(B76,AHEAD!$C$7:$BU$107,71,FALSE)</f>
        <v>5996</v>
      </c>
      <c r="J76" s="1">
        <v>9065</v>
      </c>
      <c r="K76">
        <f t="shared" si="4"/>
        <v>10320.742631551517</v>
      </c>
      <c r="L76">
        <v>6789319</v>
      </c>
      <c r="M76">
        <f t="shared" si="5"/>
        <v>1.5201440131994853E-3</v>
      </c>
      <c r="N76" s="40">
        <v>10.199999999999999</v>
      </c>
    </row>
    <row r="77" spans="1:14" x14ac:dyDescent="0.45">
      <c r="A77" s="1" t="s">
        <v>84</v>
      </c>
      <c r="B77" s="1">
        <f>VLOOKUP(A77,[1]Sheet1!$H$14:$I$69,2,FALSE)</f>
        <v>26</v>
      </c>
      <c r="C77" s="1">
        <v>0.19183027777376219</v>
      </c>
      <c r="D77" s="1">
        <v>0.13935328423493071</v>
      </c>
      <c r="E77" s="1">
        <v>0.11568633946171358</v>
      </c>
      <c r="F77" s="1">
        <v>0.55313009852959338</v>
      </c>
      <c r="G77" s="1">
        <f t="shared" si="6"/>
        <v>0.99999999999999989</v>
      </c>
      <c r="H77" s="35">
        <v>0.82700000000000007</v>
      </c>
      <c r="I77">
        <f>VLOOKUP(B77,AHEAD!$C$7:$BU$107,71,FALSE)</f>
        <v>2307</v>
      </c>
      <c r="J77" s="1">
        <v>9836</v>
      </c>
      <c r="K77">
        <f t="shared" si="4"/>
        <v>12170.71084141225</v>
      </c>
      <c r="L77">
        <v>9925568</v>
      </c>
      <c r="M77">
        <f t="shared" si="5"/>
        <v>1.2261979205031139E-3</v>
      </c>
      <c r="N77" s="40">
        <v>4.5</v>
      </c>
    </row>
    <row r="78" spans="1:14" x14ac:dyDescent="0.45">
      <c r="A78" s="1" t="s">
        <v>85</v>
      </c>
      <c r="B78" s="1">
        <f>VLOOKUP(A78,[1]Sheet1!$H$14:$I$69,2,FALSE)</f>
        <v>27</v>
      </c>
      <c r="C78" s="1">
        <v>0.1719997421002219</v>
      </c>
      <c r="D78" s="1">
        <v>0.19022430444255262</v>
      </c>
      <c r="E78" s="1">
        <v>0.11031721300655234</v>
      </c>
      <c r="F78" s="1">
        <v>0.52745874045067298</v>
      </c>
      <c r="G78" s="1">
        <f t="shared" si="6"/>
        <v>0.99999999999999978</v>
      </c>
      <c r="H78" s="35">
        <v>0.87599999999999989</v>
      </c>
      <c r="I78">
        <f>VLOOKUP(B78,AHEAD!$C$7:$BU$107,71,FALSE)</f>
        <v>2581</v>
      </c>
      <c r="J78" s="1">
        <v>4800</v>
      </c>
      <c r="K78">
        <f t="shared" si="4"/>
        <v>5797.0996436344067</v>
      </c>
      <c r="L78">
        <v>5490726</v>
      </c>
      <c r="M78">
        <f t="shared" si="5"/>
        <v>1.055798385065E-3</v>
      </c>
      <c r="N78" s="40">
        <v>13.9</v>
      </c>
    </row>
    <row r="79" spans="1:14" x14ac:dyDescent="0.45">
      <c r="A79" s="1" t="s">
        <v>88</v>
      </c>
      <c r="B79" s="1">
        <f>VLOOKUP(A79,[1]Sheet1!$H$14:$I$69,2,FALSE)</f>
        <v>30</v>
      </c>
      <c r="C79" s="1">
        <v>0.19798354849473507</v>
      </c>
      <c r="D79" s="1">
        <v>9.9581646768914359E-2</v>
      </c>
      <c r="E79" s="1">
        <v>0.12150136667470508</v>
      </c>
      <c r="F79" s="1">
        <v>0.58093343806164544</v>
      </c>
      <c r="G79" s="1">
        <f t="shared" si="6"/>
        <v>1</v>
      </c>
      <c r="H79" s="35">
        <v>0.871</v>
      </c>
      <c r="I79">
        <f>VLOOKUP(B79,AHEAD!$C$7:$BU$107,71,FALSE)</f>
        <v>123</v>
      </c>
      <c r="J79" s="1">
        <v>349</v>
      </c>
      <c r="K79">
        <f t="shared" si="4"/>
        <v>435.15316842314047</v>
      </c>
      <c r="L79">
        <v>1029862</v>
      </c>
      <c r="M79">
        <f t="shared" si="5"/>
        <v>4.2253541583546191E-4</v>
      </c>
      <c r="N79" s="40">
        <v>10.4</v>
      </c>
    </row>
    <row r="80" spans="1:14" x14ac:dyDescent="0.45">
      <c r="A80" s="1" t="s">
        <v>89</v>
      </c>
      <c r="B80" s="1">
        <f>VLOOKUP(A80,[1]Sheet1!$H$14:$I$69,2,FALSE)</f>
        <v>31</v>
      </c>
      <c r="C80" s="1">
        <v>0.2022681739298379</v>
      </c>
      <c r="D80" s="1">
        <v>0.2006348043126101</v>
      </c>
      <c r="E80" s="1">
        <v>0.10328090762553921</v>
      </c>
      <c r="F80" s="1">
        <v>0.49381611413201287</v>
      </c>
      <c r="G80" s="1">
        <f t="shared" si="6"/>
        <v>1</v>
      </c>
      <c r="H80" s="35">
        <v>0.78400000000000003</v>
      </c>
      <c r="I80">
        <f>VLOOKUP(B80,AHEAD!$C$7:$BU$107,71,FALSE)</f>
        <v>361</v>
      </c>
      <c r="J80" s="1">
        <v>1194</v>
      </c>
      <c r="K80">
        <f t="shared" si="4"/>
        <v>1496.7435934980301</v>
      </c>
      <c r="L80">
        <v>1893921</v>
      </c>
      <c r="M80">
        <f t="shared" si="5"/>
        <v>7.9028829264685813E-4</v>
      </c>
      <c r="N80" s="40">
        <v>10.9</v>
      </c>
    </row>
    <row r="81" spans="1:14" x14ac:dyDescent="0.45">
      <c r="A81" s="1" t="s">
        <v>90</v>
      </c>
      <c r="B81" s="1">
        <f>VLOOKUP(A81,[1]Sheet1!$H$14:$I$69,2,FALSE)</f>
        <v>32</v>
      </c>
      <c r="C81" s="1">
        <v>0.25792587231369751</v>
      </c>
      <c r="D81" s="1">
        <v>0.18252356739972292</v>
      </c>
      <c r="E81" s="1">
        <v>9.6786431053817276E-2</v>
      </c>
      <c r="F81" s="1">
        <v>0.46276412923276239</v>
      </c>
      <c r="G81" s="1">
        <f t="shared" si="6"/>
        <v>1</v>
      </c>
      <c r="H81" s="35">
        <v>0.80244186046511645</v>
      </c>
      <c r="I81">
        <f>VLOOKUP(B81,AHEAD!$C$7:$BU$107,71,FALSE)</f>
        <v>1127</v>
      </c>
      <c r="J81" s="1">
        <v>6447</v>
      </c>
      <c r="K81">
        <f t="shared" si="4"/>
        <v>8687.8113108470261</v>
      </c>
      <c r="L81">
        <v>2887725</v>
      </c>
      <c r="M81">
        <f t="shared" si="5"/>
        <v>3.0085313909208895E-3</v>
      </c>
      <c r="N81" s="40">
        <v>12.1</v>
      </c>
    </row>
    <row r="82" spans="1:14" x14ac:dyDescent="0.45">
      <c r="A82" s="1" t="s">
        <v>91</v>
      </c>
      <c r="B82" s="1">
        <f>VLOOKUP(A82,[1]Sheet1!$H$14:$I$69,2,FALSE)</f>
        <v>33</v>
      </c>
      <c r="C82" s="1">
        <v>0.19362705280025644</v>
      </c>
      <c r="D82" s="1">
        <v>0.1752028784840706</v>
      </c>
      <c r="E82" s="1">
        <v>0.10917458166371129</v>
      </c>
      <c r="F82" s="1">
        <v>0.52199548705196175</v>
      </c>
      <c r="G82" s="1">
        <f t="shared" si="6"/>
        <v>1</v>
      </c>
      <c r="H82" s="35">
        <v>0.81799999999999995</v>
      </c>
      <c r="I82">
        <f>VLOOKUP(B82,AHEAD!$C$7:$BU$107,71,FALSE)</f>
        <v>338</v>
      </c>
      <c r="J82" s="1">
        <v>0</v>
      </c>
      <c r="K82">
        <f t="shared" si="4"/>
        <v>0</v>
      </c>
      <c r="L82">
        <v>1331848</v>
      </c>
      <c r="M82">
        <f t="shared" si="5"/>
        <v>0</v>
      </c>
      <c r="N82" s="40">
        <v>9.1999999999999993</v>
      </c>
    </row>
    <row r="83" spans="1:14" x14ac:dyDescent="0.45">
      <c r="A83" s="1" t="s">
        <v>92</v>
      </c>
      <c r="B83" s="1">
        <f>VLOOKUP(A83,[1]Sheet1!$H$14:$I$69,2,FALSE)</f>
        <v>34</v>
      </c>
      <c r="C83" s="1">
        <v>0.12262323749869637</v>
      </c>
      <c r="D83" s="1">
        <v>0.21580315317643611</v>
      </c>
      <c r="E83" s="1">
        <v>0.11443353482329105</v>
      </c>
      <c r="F83" s="1">
        <v>0.54714007450157642</v>
      </c>
      <c r="G83" s="1">
        <f t="shared" si="6"/>
        <v>1</v>
      </c>
      <c r="H83" s="35">
        <v>0.80244186046511645</v>
      </c>
      <c r="I83">
        <f>VLOOKUP(B83,AHEAD!$C$7:$BU$107,71,FALSE)</f>
        <v>3457</v>
      </c>
      <c r="J83" s="1">
        <v>13140</v>
      </c>
      <c r="K83">
        <f t="shared" si="4"/>
        <v>14976.462292595168</v>
      </c>
      <c r="L83">
        <v>8960161</v>
      </c>
      <c r="M83">
        <f t="shared" si="5"/>
        <v>1.67145013271471E-3</v>
      </c>
      <c r="N83" s="40">
        <v>31.5</v>
      </c>
    </row>
    <row r="84" spans="1:14" x14ac:dyDescent="0.45">
      <c r="A84" s="1" t="s">
        <v>93</v>
      </c>
      <c r="B84" s="1">
        <f>VLOOKUP(A84,[1]Sheet1!$H$14:$I$69,2,FALSE)</f>
        <v>35</v>
      </c>
      <c r="C84" s="1">
        <v>0.20378132249596756</v>
      </c>
      <c r="D84" s="1">
        <v>0.17134067075063941</v>
      </c>
      <c r="E84" s="1">
        <v>0.10808623279138298</v>
      </c>
      <c r="F84" s="1">
        <v>0.51679177396200993</v>
      </c>
      <c r="G84" s="1">
        <f t="shared" si="6"/>
        <v>0.99999999999999989</v>
      </c>
      <c r="H84" s="35">
        <v>0.83599999999999997</v>
      </c>
      <c r="I84">
        <f>VLOOKUP(B84,AHEAD!$C$7:$BU$107,71,FALSE)</f>
        <v>618</v>
      </c>
      <c r="J84" s="1">
        <v>2263</v>
      </c>
      <c r="K84">
        <f t="shared" si="4"/>
        <v>2842.1840179559704</v>
      </c>
      <c r="L84">
        <v>2084828</v>
      </c>
      <c r="M84">
        <f t="shared" si="5"/>
        <v>1.3632702640006612E-3</v>
      </c>
      <c r="N84" s="40">
        <v>8.3000000000000007</v>
      </c>
    </row>
    <row r="85" spans="1:14" x14ac:dyDescent="0.45">
      <c r="A85" s="1" t="s">
        <v>94</v>
      </c>
      <c r="B85" s="1">
        <f>VLOOKUP(A85,[1]Sheet1!$H$14:$I$69,2,FALSE)</f>
        <v>36</v>
      </c>
      <c r="C85" s="1">
        <v>0.10852656598987219</v>
      </c>
      <c r="D85" s="1">
        <v>0.24815896855329317</v>
      </c>
      <c r="E85" s="1">
        <v>0.11127521903466958</v>
      </c>
      <c r="F85" s="1">
        <v>0.53203924642216505</v>
      </c>
      <c r="G85" s="1">
        <f t="shared" si="6"/>
        <v>1</v>
      </c>
      <c r="H85" s="35">
        <v>0.84499999999999997</v>
      </c>
      <c r="I85">
        <f>VLOOKUP(B85,AHEAD!$C$7:$BU$107,71,FALSE)</f>
        <v>23455</v>
      </c>
      <c r="J85" s="1">
        <v>56974</v>
      </c>
      <c r="K85">
        <f t="shared" si="4"/>
        <v>63909.924655536881</v>
      </c>
      <c r="L85">
        <v>19798228</v>
      </c>
      <c r="M85">
        <f t="shared" si="5"/>
        <v>3.2280628678251853E-3</v>
      </c>
      <c r="N85" s="40">
        <v>9</v>
      </c>
    </row>
    <row r="86" spans="1:14" x14ac:dyDescent="0.45">
      <c r="A86" s="1" t="s">
        <v>95</v>
      </c>
      <c r="B86" s="1">
        <f>VLOOKUP(A86,[1]Sheet1!$H$14:$I$69,2,FALSE)</f>
        <v>37</v>
      </c>
      <c r="C86" s="1">
        <v>0.16152630522788583</v>
      </c>
      <c r="D86" s="1">
        <v>0.21435209432342664</v>
      </c>
      <c r="E86" s="1">
        <v>0.10795539588073537</v>
      </c>
      <c r="F86" s="1">
        <v>0.51616620456795215</v>
      </c>
      <c r="G86" s="1">
        <f t="shared" si="6"/>
        <v>1</v>
      </c>
      <c r="H86" s="35">
        <v>0.752</v>
      </c>
      <c r="I86">
        <f>VLOOKUP(B86,AHEAD!$C$7:$BU$107,71,FALSE)</f>
        <v>2736</v>
      </c>
      <c r="J86" s="1">
        <v>16029</v>
      </c>
      <c r="K86">
        <f t="shared" si="4"/>
        <v>19116.878800063569</v>
      </c>
      <c r="L86">
        <v>10052564</v>
      </c>
      <c r="M86">
        <f t="shared" si="5"/>
        <v>1.9016918270864595E-3</v>
      </c>
      <c r="N86" s="40">
        <v>8.9</v>
      </c>
    </row>
    <row r="87" spans="1:14" x14ac:dyDescent="0.45">
      <c r="A87" s="1" t="s">
        <v>96</v>
      </c>
      <c r="B87" s="1">
        <f>VLOOKUP(A87,[1]Sheet1!$H$14:$I$69,2,FALSE)</f>
        <v>38</v>
      </c>
      <c r="C87" s="1">
        <v>0.17073979717598406</v>
      </c>
      <c r="D87" s="1">
        <v>0.12909688947867196</v>
      </c>
      <c r="E87" s="1">
        <v>0.12110846286849247</v>
      </c>
      <c r="F87" s="1">
        <v>0.57905485047685146</v>
      </c>
      <c r="G87" s="1">
        <f t="shared" si="6"/>
        <v>1</v>
      </c>
      <c r="H87" s="35">
        <v>0.89200000000000002</v>
      </c>
      <c r="I87">
        <f>VLOOKUP(B87,AHEAD!$C$7:$BU$107,71,FALSE)</f>
        <v>111</v>
      </c>
      <c r="J87" s="1">
        <v>193</v>
      </c>
      <c r="K87">
        <f t="shared" si="4"/>
        <v>232.73756456989665</v>
      </c>
      <c r="L87">
        <v>745475</v>
      </c>
      <c r="M87">
        <f t="shared" si="5"/>
        <v>3.1220036160823186E-4</v>
      </c>
      <c r="N87" s="40">
        <v>5</v>
      </c>
    </row>
    <row r="88" spans="1:14" x14ac:dyDescent="0.45">
      <c r="A88" s="1" t="s">
        <v>97</v>
      </c>
      <c r="B88" s="1">
        <f>VLOOKUP(A88,[1]Sheet1!$H$14:$I$69,2,FALSE)</f>
        <v>39</v>
      </c>
      <c r="C88" s="1">
        <v>0.19364768603604385</v>
      </c>
      <c r="D88" s="1">
        <v>0.26094521680448407</v>
      </c>
      <c r="E88" s="1">
        <v>9.4340011702341825E-2</v>
      </c>
      <c r="F88" s="1">
        <v>0.45106708545713015</v>
      </c>
      <c r="G88" s="1">
        <f t="shared" si="6"/>
        <v>0.99999999999999989</v>
      </c>
      <c r="H88" s="35">
        <v>0.83299999999999996</v>
      </c>
      <c r="I88">
        <f>VLOOKUP(B88,AHEAD!$C$7:$BU$107,71,FALSE)</f>
        <v>3645</v>
      </c>
      <c r="J88" s="1">
        <v>13838</v>
      </c>
      <c r="K88">
        <f t="shared" si="4"/>
        <v>17161.233074378648</v>
      </c>
      <c r="L88">
        <v>11609756</v>
      </c>
      <c r="M88">
        <f t="shared" si="5"/>
        <v>1.4781734495004587E-3</v>
      </c>
      <c r="N88" s="40">
        <v>10</v>
      </c>
    </row>
    <row r="89" spans="1:14" x14ac:dyDescent="0.45">
      <c r="A89" s="1" t="s">
        <v>99</v>
      </c>
      <c r="B89" s="1">
        <f>VLOOKUP(A89,[1]Sheet1!$H$14:$I$69,2,FALSE)</f>
        <v>41</v>
      </c>
      <c r="C89" s="1">
        <v>0.16856438360002318</v>
      </c>
      <c r="D89" s="1">
        <v>9.0969926743854665E-2</v>
      </c>
      <c r="E89" s="1">
        <v>0.12807963481068538</v>
      </c>
      <c r="F89" s="1">
        <v>0.61238605484543673</v>
      </c>
      <c r="G89" s="1">
        <f t="shared" si="6"/>
        <v>1</v>
      </c>
      <c r="H89" s="35">
        <v>0.78799999999999992</v>
      </c>
      <c r="I89">
        <f>VLOOKUP(B89,AHEAD!$C$7:$BU$107,71,FALSE)</f>
        <v>2073</v>
      </c>
      <c r="J89" s="1">
        <v>4674</v>
      </c>
      <c r="K89">
        <f t="shared" si="4"/>
        <v>5621.6018508298903</v>
      </c>
      <c r="L89">
        <v>4025127</v>
      </c>
      <c r="M89">
        <f t="shared" si="5"/>
        <v>1.3966271997951593E-3</v>
      </c>
      <c r="N89" s="40">
        <v>17.5</v>
      </c>
    </row>
    <row r="90" spans="1:14" x14ac:dyDescent="0.45">
      <c r="A90" s="1" t="s">
        <v>100</v>
      </c>
      <c r="B90" s="1">
        <f>VLOOKUP(A90,[1]Sheet1!$H$14:$I$69,2,FALSE)</f>
        <v>42</v>
      </c>
      <c r="C90" s="1">
        <v>0.12954231739154815</v>
      </c>
      <c r="D90" s="1">
        <v>0.21410130817463752</v>
      </c>
      <c r="E90" s="1">
        <v>0.11353110065395366</v>
      </c>
      <c r="F90" s="1">
        <v>0.54282527377986067</v>
      </c>
      <c r="G90" s="1">
        <f t="shared" si="6"/>
        <v>1</v>
      </c>
      <c r="H90" s="35">
        <v>0.80244186046511645</v>
      </c>
      <c r="I90">
        <f>VLOOKUP(B90,AHEAD!$C$7:$BU$107,71,FALSE)</f>
        <v>6326</v>
      </c>
      <c r="J90" s="1">
        <v>14192</v>
      </c>
      <c r="K90">
        <f t="shared" si="4"/>
        <v>16304.066565845715</v>
      </c>
      <c r="L90">
        <v>12790505</v>
      </c>
      <c r="M90">
        <f t="shared" si="5"/>
        <v>1.2747007695040747E-3</v>
      </c>
      <c r="N90" s="40"/>
    </row>
    <row r="91" spans="1:14" x14ac:dyDescent="0.45">
      <c r="A91" s="1" t="s">
        <v>101</v>
      </c>
      <c r="B91" s="1">
        <f>VLOOKUP(A91,[1]Sheet1!$H$14:$I$69,2,FALSE)</f>
        <v>44</v>
      </c>
      <c r="C91" s="1">
        <v>0.15770888355924684</v>
      </c>
      <c r="D91" s="1">
        <v>0.14435581551609827</v>
      </c>
      <c r="E91" s="1">
        <v>0.12072307969519777</v>
      </c>
      <c r="F91" s="1">
        <v>0.57721222122945715</v>
      </c>
      <c r="G91" s="1">
        <f t="shared" si="6"/>
        <v>1</v>
      </c>
      <c r="H91" s="35">
        <v>0.91700000000000004</v>
      </c>
      <c r="I91">
        <f>VLOOKUP(B91,AHEAD!$C$7:$BU$107,71,FALSE)</f>
        <v>657</v>
      </c>
      <c r="J91" s="1">
        <v>1170</v>
      </c>
      <c r="K91">
        <f t="shared" si="4"/>
        <v>1389.0684315228652</v>
      </c>
      <c r="L91">
        <v>1056138</v>
      </c>
      <c r="M91">
        <f t="shared" si="5"/>
        <v>1.3152338345205506E-3</v>
      </c>
      <c r="N91" s="40">
        <v>15.1</v>
      </c>
    </row>
    <row r="92" spans="1:14" x14ac:dyDescent="0.45">
      <c r="A92" s="1" t="s">
        <v>103</v>
      </c>
      <c r="B92" s="1">
        <f>VLOOKUP(A92,[1]Sheet1!$H$14:$I$69,2,FALSE)</f>
        <v>46</v>
      </c>
      <c r="C92" s="1">
        <v>0.16905179856453462</v>
      </c>
      <c r="D92" s="1">
        <v>0.27911842794963843</v>
      </c>
      <c r="E92" s="1">
        <v>9.5450953167798253E-2</v>
      </c>
      <c r="F92" s="1">
        <v>0.45637882031802868</v>
      </c>
      <c r="G92" s="1">
        <f t="shared" si="6"/>
        <v>1</v>
      </c>
      <c r="H92" s="35">
        <v>0.872</v>
      </c>
      <c r="I92">
        <f>VLOOKUP(B92,AHEAD!$C$7:$BU$107,71,FALSE)</f>
        <v>60</v>
      </c>
      <c r="J92" s="1">
        <v>232</v>
      </c>
      <c r="K92">
        <f t="shared" si="4"/>
        <v>279.19911204960709</v>
      </c>
      <c r="L92">
        <v>855444</v>
      </c>
      <c r="M92">
        <f t="shared" si="5"/>
        <v>3.263791809278072E-4</v>
      </c>
      <c r="N92" s="40">
        <v>6.9</v>
      </c>
    </row>
    <row r="93" spans="1:14" x14ac:dyDescent="0.45">
      <c r="A93" s="1" t="s">
        <v>104</v>
      </c>
      <c r="B93" s="1">
        <f>VLOOKUP(A93,[1]Sheet1!$H$14:$I$69,2,FALSE)</f>
        <v>47</v>
      </c>
      <c r="C93" s="1">
        <v>0.19369163914987075</v>
      </c>
      <c r="D93" s="1">
        <v>0.17015662063654802</v>
      </c>
      <c r="E93" s="1">
        <v>0.11003627002430931</v>
      </c>
      <c r="F93" s="1">
        <v>0.52611547018927185</v>
      </c>
      <c r="G93" s="1">
        <f t="shared" si="6"/>
        <v>1</v>
      </c>
      <c r="H93" s="35">
        <v>0.60799999999999998</v>
      </c>
      <c r="I93">
        <f>VLOOKUP(B93,AHEAD!$C$7:$BU$107,71,FALSE)</f>
        <v>1802</v>
      </c>
      <c r="J93" s="1">
        <v>9448</v>
      </c>
      <c r="K93">
        <f t="shared" si="4"/>
        <v>11717.60142737268</v>
      </c>
      <c r="L93">
        <v>6597381</v>
      </c>
      <c r="M93">
        <f t="shared" si="5"/>
        <v>1.7760989440162209E-3</v>
      </c>
      <c r="N93" s="40">
        <v>6</v>
      </c>
    </row>
    <row r="94" spans="1:14" x14ac:dyDescent="0.45">
      <c r="A94" s="1" t="s">
        <v>105</v>
      </c>
      <c r="B94" s="1">
        <f>VLOOKUP(A94,[1]Sheet1!$H$14:$I$69,2,FALSE)</f>
        <v>48</v>
      </c>
      <c r="C94" s="1">
        <v>0.21013894172257577</v>
      </c>
      <c r="D94" s="1">
        <v>0.19701996279161535</v>
      </c>
      <c r="E94" s="1">
        <v>0.10254475267564653</v>
      </c>
      <c r="F94" s="1">
        <v>0.49029634281016243</v>
      </c>
      <c r="G94" s="1">
        <f t="shared" si="6"/>
        <v>1</v>
      </c>
      <c r="H94" s="35">
        <v>0.72499999999999998</v>
      </c>
      <c r="I94">
        <f>VLOOKUP(B94,AHEAD!$C$7:$BU$107,71,FALSE)</f>
        <v>11750</v>
      </c>
      <c r="J94" s="1">
        <v>53019</v>
      </c>
      <c r="K94">
        <f t="shared" si="4"/>
        <v>67124.463783069616</v>
      </c>
      <c r="L94">
        <v>27419612</v>
      </c>
      <c r="M94">
        <f t="shared" si="5"/>
        <v>2.4480457193584511E-3</v>
      </c>
      <c r="N94" s="40">
        <v>7.9</v>
      </c>
    </row>
    <row r="95" spans="1:14" x14ac:dyDescent="0.45">
      <c r="A95" s="1" t="s">
        <v>106</v>
      </c>
      <c r="B95" s="1">
        <f>VLOOKUP(A95,[1]Sheet1!$H$14:$I$69,2,FALSE)</f>
        <v>49</v>
      </c>
      <c r="C95" s="1">
        <v>0.23069957811549702</v>
      </c>
      <c r="D95" s="1">
        <v>0.23316032576635848</v>
      </c>
      <c r="E95" s="1">
        <v>9.2737082456944023E-2</v>
      </c>
      <c r="F95" s="1">
        <v>0.44340301366120055</v>
      </c>
      <c r="G95" s="1">
        <f t="shared" si="6"/>
        <v>1</v>
      </c>
      <c r="H95" s="35">
        <v>0.91200000000000003</v>
      </c>
      <c r="I95">
        <f>VLOOKUP(B95,AHEAD!$C$7:$BU$107,71,FALSE)</f>
        <v>1045</v>
      </c>
      <c r="J95" s="1">
        <v>1706</v>
      </c>
      <c r="K95">
        <f t="shared" si="4"/>
        <v>2217.5991998300583</v>
      </c>
      <c r="L95">
        <v>2993941</v>
      </c>
      <c r="M95">
        <f t="shared" si="5"/>
        <v>7.4069569167530631E-4</v>
      </c>
      <c r="N95" s="40">
        <v>9.5</v>
      </c>
    </row>
    <row r="96" spans="1:14" x14ac:dyDescent="0.45">
      <c r="A96" s="1" t="s">
        <v>107</v>
      </c>
      <c r="B96" s="1">
        <f>VLOOKUP(A96,[1]Sheet1!$H$14:$I$69,2,FALSE)</f>
        <v>50</v>
      </c>
      <c r="C96" s="1">
        <v>0.16989502901219133</v>
      </c>
      <c r="D96" s="1">
        <v>0.20417599127642383</v>
      </c>
      <c r="E96" s="1">
        <v>0.10826802140702839</v>
      </c>
      <c r="F96" s="1">
        <v>0.51766095830435643</v>
      </c>
      <c r="G96" s="1">
        <f t="shared" si="6"/>
        <v>1</v>
      </c>
      <c r="H96" s="35">
        <v>0.80244186046511645</v>
      </c>
      <c r="I96">
        <f>VLOOKUP(B96,AHEAD!$C$7:$BU$107,71,FALSE)</f>
        <v>216</v>
      </c>
      <c r="J96" s="1">
        <v>410</v>
      </c>
      <c r="K96">
        <f t="shared" si="4"/>
        <v>493.91343785365848</v>
      </c>
      <c r="L96">
        <v>624636</v>
      </c>
      <c r="M96">
        <f t="shared" si="5"/>
        <v>7.9072201706859436E-4</v>
      </c>
      <c r="N96" s="40">
        <v>15.1</v>
      </c>
    </row>
    <row r="97" spans="1:14" x14ac:dyDescent="0.45">
      <c r="A97" s="1" t="s">
        <v>108</v>
      </c>
      <c r="B97" s="1">
        <f>VLOOKUP(A97,[1]Sheet1!$H$14:$I$69,2,FALSE)</f>
        <v>51</v>
      </c>
      <c r="C97" s="1">
        <v>0.15955869030709408</v>
      </c>
      <c r="D97" s="1">
        <v>0.29262063200030952</v>
      </c>
      <c r="E97" s="1">
        <v>9.4757492913945737E-2</v>
      </c>
      <c r="F97" s="1">
        <v>0.45306318477865071</v>
      </c>
      <c r="G97" s="1">
        <f t="shared" si="6"/>
        <v>1</v>
      </c>
      <c r="H97" s="35">
        <v>0.76</v>
      </c>
      <c r="I97">
        <f>VLOOKUP(B97,AHEAD!$C$7:$BU$107,71,FALSE)</f>
        <v>2167</v>
      </c>
      <c r="J97" s="1">
        <v>12340</v>
      </c>
      <c r="K97">
        <f t="shared" si="4"/>
        <v>14682.76232698389</v>
      </c>
      <c r="L97">
        <v>8365952</v>
      </c>
      <c r="M97">
        <f t="shared" si="5"/>
        <v>1.7550617463480413E-3</v>
      </c>
      <c r="N97" s="40">
        <v>14.5</v>
      </c>
    </row>
    <row r="98" spans="1:14" x14ac:dyDescent="0.45">
      <c r="A98" s="1" t="s">
        <v>109</v>
      </c>
      <c r="B98" s="1">
        <f>VLOOKUP(A98,[1]Sheet1!$H$14:$I$69,2,FALSE)</f>
        <v>53</v>
      </c>
      <c r="C98" s="1">
        <v>0.1659592729192268</v>
      </c>
      <c r="D98" s="1">
        <v>0.12021661691086821</v>
      </c>
      <c r="E98" s="1">
        <v>0.12347139459234494</v>
      </c>
      <c r="F98" s="1">
        <v>0.59035271557756008</v>
      </c>
      <c r="G98" s="1">
        <f t="shared" si="6"/>
        <v>1</v>
      </c>
      <c r="H98" s="35">
        <v>0.91700000000000004</v>
      </c>
      <c r="I98">
        <f>VLOOKUP(B98,AHEAD!$C$7:$BU$107,71,FALSE)</f>
        <v>6952</v>
      </c>
      <c r="J98" s="1">
        <v>8598</v>
      </c>
      <c r="K98">
        <f t="shared" si="4"/>
        <v>10308.849101522737</v>
      </c>
      <c r="L98">
        <v>7169967</v>
      </c>
      <c r="M98">
        <f t="shared" si="5"/>
        <v>1.437781945373352E-3</v>
      </c>
      <c r="N98" s="40">
        <v>6.4</v>
      </c>
    </row>
    <row r="99" spans="1:14" x14ac:dyDescent="0.45">
      <c r="A99" s="1" t="s">
        <v>110</v>
      </c>
      <c r="B99" s="1">
        <f>VLOOKUP(A99,[1]Sheet1!$H$14:$I$69,2,FALSE)</f>
        <v>54</v>
      </c>
      <c r="C99" s="1">
        <v>0.22753862562400967</v>
      </c>
      <c r="D99" s="1">
        <v>0.22299091137815261</v>
      </c>
      <c r="E99" s="1">
        <v>9.5042859140042527E-2</v>
      </c>
      <c r="F99" s="1">
        <v>0.45442760385779507</v>
      </c>
      <c r="G99" s="1">
        <f t="shared" si="6"/>
        <v>0.99999999999999978</v>
      </c>
      <c r="H99" s="35">
        <v>0.77599999999999991</v>
      </c>
      <c r="I99">
        <f>VLOOKUP(B99,AHEAD!$C$7:$BU$107,71,FALSE)</f>
        <v>242</v>
      </c>
      <c r="J99" s="1">
        <v>1004</v>
      </c>
      <c r="K99">
        <f t="shared" si="4"/>
        <v>1299.7413635226114</v>
      </c>
      <c r="L99">
        <v>1836843</v>
      </c>
      <c r="M99">
        <f t="shared" si="5"/>
        <v>7.0759524005187778E-4</v>
      </c>
      <c r="N99" s="40">
        <v>19.5</v>
      </c>
    </row>
    <row r="100" spans="1:14" x14ac:dyDescent="0.45">
      <c r="A100" s="1" t="s">
        <v>111</v>
      </c>
      <c r="B100" s="1">
        <f>VLOOKUP(A100,[1]Sheet1!$H$14:$I$69,2,FALSE)</f>
        <v>55</v>
      </c>
      <c r="C100" s="1">
        <v>0.17470748949855505</v>
      </c>
      <c r="D100" s="1">
        <v>0.15179381706742598</v>
      </c>
      <c r="E100" s="1">
        <v>0.11649623730785334</v>
      </c>
      <c r="F100" s="1">
        <v>0.5570024561261655</v>
      </c>
      <c r="G100" s="1">
        <f t="shared" si="6"/>
        <v>0.99999999999999989</v>
      </c>
      <c r="H100" s="35">
        <v>0.83499999999999996</v>
      </c>
      <c r="I100">
        <f>VLOOKUP(B100,AHEAD!$C$7:$BU$107,71,FALSE)</f>
        <v>1428</v>
      </c>
      <c r="J100" s="1">
        <v>3818</v>
      </c>
      <c r="K100">
        <f t="shared" si="4"/>
        <v>4626.2385171533861</v>
      </c>
      <c r="L100">
        <v>5763217</v>
      </c>
      <c r="M100">
        <f t="shared" si="5"/>
        <v>8.0271808560277813E-4</v>
      </c>
      <c r="N100" s="40">
        <v>6.6</v>
      </c>
    </row>
    <row r="101" spans="1:14" x14ac:dyDescent="0.45">
      <c r="A101" s="1" t="s">
        <v>112</v>
      </c>
      <c r="B101" s="1">
        <f>VLOOKUP(A101,[1]Sheet1!$H$14:$I$69,2,FALSE)</f>
        <v>56</v>
      </c>
      <c r="C101" s="1">
        <v>0.17070061413702034</v>
      </c>
      <c r="D101" s="1">
        <v>0.13257929743057117</v>
      </c>
      <c r="E101" s="1">
        <v>0.12051288228240936</v>
      </c>
      <c r="F101" s="1">
        <v>0.57620720614999899</v>
      </c>
      <c r="G101" s="1">
        <f t="shared" si="6"/>
        <v>0.99999999999999978</v>
      </c>
      <c r="H101" s="35">
        <v>0.9</v>
      </c>
      <c r="I101">
        <f>VLOOKUP(B101,AHEAD!$C$7:$BU$107,71,FALSE)</f>
        <v>50</v>
      </c>
      <c r="J101" s="1">
        <v>179</v>
      </c>
      <c r="K101">
        <f t="shared" si="4"/>
        <v>215.8448481349474</v>
      </c>
      <c r="L101">
        <v>583200</v>
      </c>
      <c r="M101">
        <f t="shared" si="5"/>
        <v>3.7010433493646675E-4</v>
      </c>
      <c r="N101" s="40">
        <v>10</v>
      </c>
    </row>
    <row r="102" spans="1:14" x14ac:dyDescent="0.45">
      <c r="N102" s="40">
        <v>3.5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07"/>
  <sheetViews>
    <sheetView topLeftCell="A74" workbookViewId="0">
      <selection activeCell="BW7" sqref="BW7:BW107"/>
    </sheetView>
  </sheetViews>
  <sheetFormatPr defaultColWidth="11.3984375" defaultRowHeight="14.25" x14ac:dyDescent="0.45"/>
  <cols>
    <col min="2" max="2" width="19.265625" bestFit="1" customWidth="1"/>
    <col min="4" max="17" width="0" hidden="1" customWidth="1"/>
    <col min="21" max="21" width="10.86328125" style="21"/>
    <col min="24" max="43" width="0" hidden="1" customWidth="1"/>
    <col min="46" max="46" width="10.86328125" style="21"/>
    <col min="49" max="61" width="0" hidden="1" customWidth="1"/>
    <col min="64" max="64" width="10.86328125" style="21"/>
    <col min="65" max="72" width="0" hidden="1" customWidth="1"/>
    <col min="75" max="75" width="10.86328125" style="21"/>
    <col min="76" max="84" width="0" hidden="1" customWidth="1"/>
  </cols>
  <sheetData>
    <row r="1" spans="1:86" x14ac:dyDescent="0.45">
      <c r="A1" s="43" t="s">
        <v>120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1"/>
      <c r="O1" s="11"/>
      <c r="P1" s="11"/>
      <c r="Q1" s="11"/>
      <c r="R1" s="11"/>
      <c r="S1" s="11"/>
      <c r="T1" s="11"/>
      <c r="U1" s="12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2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2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2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</row>
    <row r="2" spans="1:86" x14ac:dyDescent="0.45">
      <c r="A2" s="11"/>
      <c r="B2" s="13" t="s">
        <v>121</v>
      </c>
      <c r="C2" s="13"/>
      <c r="D2" s="42">
        <v>2017</v>
      </c>
      <c r="E2" s="42"/>
      <c r="F2" s="42"/>
      <c r="G2" s="42"/>
      <c r="H2" s="42">
        <v>2018</v>
      </c>
      <c r="I2" s="42"/>
      <c r="J2" s="42"/>
      <c r="K2" s="42"/>
      <c r="L2" s="42">
        <v>2019</v>
      </c>
      <c r="M2" s="42"/>
      <c r="N2" s="42"/>
      <c r="O2" s="42"/>
      <c r="P2" s="13">
        <v>2025</v>
      </c>
      <c r="Q2" s="13">
        <v>2030</v>
      </c>
      <c r="R2" s="42">
        <v>2017</v>
      </c>
      <c r="S2" s="42"/>
      <c r="T2" s="42"/>
      <c r="U2" s="42"/>
      <c r="V2" s="42"/>
      <c r="W2" s="42"/>
      <c r="X2" s="42">
        <v>2018</v>
      </c>
      <c r="Y2" s="42"/>
      <c r="Z2" s="42"/>
      <c r="AA2" s="42"/>
      <c r="AB2" s="42"/>
      <c r="AC2" s="42"/>
      <c r="AD2" s="42">
        <v>2019</v>
      </c>
      <c r="AE2" s="42"/>
      <c r="AF2" s="42"/>
      <c r="AG2" s="42"/>
      <c r="AH2" s="42"/>
      <c r="AI2" s="42"/>
      <c r="AJ2" s="13">
        <v>2025</v>
      </c>
      <c r="AK2" s="13">
        <v>2030</v>
      </c>
      <c r="AL2" s="13">
        <v>2017</v>
      </c>
      <c r="AM2" s="13">
        <v>2018</v>
      </c>
      <c r="AN2" s="13">
        <v>2019</v>
      </c>
      <c r="AO2" s="13">
        <v>2020</v>
      </c>
      <c r="AP2" s="13">
        <v>2025</v>
      </c>
      <c r="AQ2" s="13">
        <v>2030</v>
      </c>
      <c r="AR2" s="42">
        <v>2017</v>
      </c>
      <c r="AS2" s="42"/>
      <c r="AT2" s="42"/>
      <c r="AU2" s="42"/>
      <c r="AV2" s="42"/>
      <c r="AW2" s="42">
        <v>2018</v>
      </c>
      <c r="AX2" s="42"/>
      <c r="AY2" s="42"/>
      <c r="AZ2" s="42"/>
      <c r="BA2" s="42"/>
      <c r="BB2" s="42">
        <v>2019</v>
      </c>
      <c r="BC2" s="42"/>
      <c r="BD2" s="42"/>
      <c r="BE2" s="42">
        <v>2020</v>
      </c>
      <c r="BF2" s="42"/>
      <c r="BG2" s="42"/>
      <c r="BH2" s="13">
        <v>2025</v>
      </c>
      <c r="BI2" s="13">
        <v>2030</v>
      </c>
      <c r="BJ2" s="42">
        <v>2017</v>
      </c>
      <c r="BK2" s="42"/>
      <c r="BL2" s="42"/>
      <c r="BM2" s="42">
        <v>2018</v>
      </c>
      <c r="BN2" s="42"/>
      <c r="BO2" s="42"/>
      <c r="BP2" s="42">
        <v>2019</v>
      </c>
      <c r="BQ2" s="42"/>
      <c r="BR2" s="42"/>
      <c r="BS2" s="13">
        <v>2025</v>
      </c>
      <c r="BT2" s="13">
        <v>2030</v>
      </c>
      <c r="BU2" s="42">
        <v>2017</v>
      </c>
      <c r="BV2" s="42"/>
      <c r="BW2" s="42"/>
      <c r="BX2" s="42">
        <v>2018</v>
      </c>
      <c r="BY2" s="42"/>
      <c r="BZ2" s="42"/>
      <c r="CA2" s="42">
        <v>2019</v>
      </c>
      <c r="CB2" s="42"/>
      <c r="CC2" s="42"/>
      <c r="CD2" s="42">
        <v>2020</v>
      </c>
      <c r="CE2" s="42"/>
      <c r="CF2" s="42"/>
      <c r="CG2" s="13">
        <v>2025</v>
      </c>
      <c r="CH2" s="13">
        <v>2030</v>
      </c>
    </row>
    <row r="3" spans="1:86" ht="28.5" x14ac:dyDescent="0.45">
      <c r="A3" s="11"/>
      <c r="B3" s="13" t="s">
        <v>122</v>
      </c>
      <c r="C3" s="13"/>
      <c r="D3" s="42" t="s">
        <v>123</v>
      </c>
      <c r="E3" s="42"/>
      <c r="F3" s="42"/>
      <c r="G3" s="42"/>
      <c r="H3" s="42" t="s">
        <v>123</v>
      </c>
      <c r="I3" s="42"/>
      <c r="J3" s="42"/>
      <c r="K3" s="42"/>
      <c r="L3" s="42" t="s">
        <v>123</v>
      </c>
      <c r="M3" s="42"/>
      <c r="N3" s="42"/>
      <c r="O3" s="42"/>
      <c r="P3" s="13" t="s">
        <v>123</v>
      </c>
      <c r="Q3" s="13" t="s">
        <v>123</v>
      </c>
      <c r="R3" s="42" t="s">
        <v>124</v>
      </c>
      <c r="S3" s="42"/>
      <c r="T3" s="42"/>
      <c r="U3" s="42"/>
      <c r="V3" s="42"/>
      <c r="W3" s="42"/>
      <c r="X3" s="42" t="s">
        <v>124</v>
      </c>
      <c r="Y3" s="42"/>
      <c r="Z3" s="42"/>
      <c r="AA3" s="42"/>
      <c r="AB3" s="42"/>
      <c r="AC3" s="42"/>
      <c r="AD3" s="42" t="s">
        <v>124</v>
      </c>
      <c r="AE3" s="42"/>
      <c r="AF3" s="42"/>
      <c r="AG3" s="42"/>
      <c r="AH3" s="42"/>
      <c r="AI3" s="42"/>
      <c r="AJ3" s="13" t="s">
        <v>124</v>
      </c>
      <c r="AK3" s="13" t="s">
        <v>124</v>
      </c>
      <c r="AL3" s="13" t="s">
        <v>125</v>
      </c>
      <c r="AM3" s="13" t="s">
        <v>125</v>
      </c>
      <c r="AN3" s="13" t="s">
        <v>125</v>
      </c>
      <c r="AO3" s="13" t="s">
        <v>125</v>
      </c>
      <c r="AP3" s="13" t="s">
        <v>125</v>
      </c>
      <c r="AQ3" s="13" t="s">
        <v>125</v>
      </c>
      <c r="AR3" s="42" t="s">
        <v>126</v>
      </c>
      <c r="AS3" s="42"/>
      <c r="AT3" s="42"/>
      <c r="AU3" s="42"/>
      <c r="AV3" s="42"/>
      <c r="AW3" s="42" t="s">
        <v>126</v>
      </c>
      <c r="AX3" s="42"/>
      <c r="AY3" s="42"/>
      <c r="AZ3" s="42"/>
      <c r="BA3" s="42"/>
      <c r="BB3" s="42" t="s">
        <v>126</v>
      </c>
      <c r="BC3" s="42"/>
      <c r="BD3" s="42"/>
      <c r="BE3" s="42" t="s">
        <v>126</v>
      </c>
      <c r="BF3" s="42"/>
      <c r="BG3" s="42"/>
      <c r="BH3" s="13" t="s">
        <v>126</v>
      </c>
      <c r="BI3" s="13" t="s">
        <v>126</v>
      </c>
      <c r="BJ3" s="42" t="s">
        <v>127</v>
      </c>
      <c r="BK3" s="42"/>
      <c r="BL3" s="42"/>
      <c r="BM3" s="42" t="s">
        <v>127</v>
      </c>
      <c r="BN3" s="42"/>
      <c r="BO3" s="42"/>
      <c r="BP3" s="42" t="s">
        <v>127</v>
      </c>
      <c r="BQ3" s="42"/>
      <c r="BR3" s="42"/>
      <c r="BS3" s="13" t="s">
        <v>127</v>
      </c>
      <c r="BT3" s="13" t="s">
        <v>127</v>
      </c>
      <c r="BU3" s="42" t="s">
        <v>128</v>
      </c>
      <c r="BV3" s="42"/>
      <c r="BW3" s="42"/>
      <c r="BX3" s="42" t="s">
        <v>128</v>
      </c>
      <c r="BY3" s="42"/>
      <c r="BZ3" s="42"/>
      <c r="CA3" s="42" t="s">
        <v>128</v>
      </c>
      <c r="CB3" s="42"/>
      <c r="CC3" s="42"/>
      <c r="CD3" s="42" t="s">
        <v>128</v>
      </c>
      <c r="CE3" s="42"/>
      <c r="CF3" s="42"/>
      <c r="CG3" s="13" t="s">
        <v>128</v>
      </c>
      <c r="CH3" s="13" t="s">
        <v>128</v>
      </c>
    </row>
    <row r="4" spans="1:86" ht="42.75" x14ac:dyDescent="0.45">
      <c r="A4" s="11"/>
      <c r="B4" s="13" t="s">
        <v>129</v>
      </c>
      <c r="C4" s="13"/>
      <c r="D4" s="42" t="s">
        <v>130</v>
      </c>
      <c r="E4" s="42"/>
      <c r="F4" s="42"/>
      <c r="G4" s="42"/>
      <c r="H4" s="42" t="s">
        <v>130</v>
      </c>
      <c r="I4" s="42"/>
      <c r="J4" s="42"/>
      <c r="K4" s="42"/>
      <c r="L4" s="42" t="s">
        <v>130</v>
      </c>
      <c r="M4" s="42"/>
      <c r="N4" s="42"/>
      <c r="O4" s="42"/>
      <c r="P4" s="13" t="s">
        <v>130</v>
      </c>
      <c r="Q4" s="13" t="s">
        <v>130</v>
      </c>
      <c r="R4" s="13" t="s">
        <v>131</v>
      </c>
      <c r="S4" s="42" t="s">
        <v>132</v>
      </c>
      <c r="T4" s="42"/>
      <c r="U4" s="42"/>
      <c r="V4" s="42"/>
      <c r="W4" s="42"/>
      <c r="X4" s="13" t="s">
        <v>131</v>
      </c>
      <c r="Y4" s="42" t="s">
        <v>132</v>
      </c>
      <c r="Z4" s="42"/>
      <c r="AA4" s="42"/>
      <c r="AB4" s="42"/>
      <c r="AC4" s="42"/>
      <c r="AD4" s="13" t="s">
        <v>131</v>
      </c>
      <c r="AE4" s="42" t="s">
        <v>132</v>
      </c>
      <c r="AF4" s="42"/>
      <c r="AG4" s="42"/>
      <c r="AH4" s="42"/>
      <c r="AI4" s="42"/>
      <c r="AJ4" s="13" t="s">
        <v>132</v>
      </c>
      <c r="AK4" s="13" t="s">
        <v>132</v>
      </c>
      <c r="AL4" s="13" t="s">
        <v>133</v>
      </c>
      <c r="AM4" s="13" t="s">
        <v>133</v>
      </c>
      <c r="AN4" s="13" t="s">
        <v>133</v>
      </c>
      <c r="AO4" s="13" t="s">
        <v>133</v>
      </c>
      <c r="AP4" s="13" t="s">
        <v>133</v>
      </c>
      <c r="AQ4" s="13" t="s">
        <v>133</v>
      </c>
      <c r="AR4" s="13" t="s">
        <v>134</v>
      </c>
      <c r="AS4" s="42" t="s">
        <v>135</v>
      </c>
      <c r="AT4" s="42"/>
      <c r="AU4" s="42" t="s">
        <v>136</v>
      </c>
      <c r="AV4" s="42"/>
      <c r="AW4" s="13" t="s">
        <v>134</v>
      </c>
      <c r="AX4" s="42" t="s">
        <v>135</v>
      </c>
      <c r="AY4" s="42"/>
      <c r="AZ4" s="42" t="s">
        <v>136</v>
      </c>
      <c r="BA4" s="42"/>
      <c r="BB4" s="13" t="s">
        <v>134</v>
      </c>
      <c r="BC4" s="42" t="s">
        <v>135</v>
      </c>
      <c r="BD4" s="42"/>
      <c r="BE4" s="13" t="s">
        <v>134</v>
      </c>
      <c r="BF4" s="42" t="s">
        <v>135</v>
      </c>
      <c r="BG4" s="42"/>
      <c r="BH4" s="13" t="s">
        <v>135</v>
      </c>
      <c r="BI4" s="13" t="s">
        <v>135</v>
      </c>
      <c r="BJ4" s="13" t="s">
        <v>137</v>
      </c>
      <c r="BK4" s="42" t="s">
        <v>138</v>
      </c>
      <c r="BL4" s="42"/>
      <c r="BM4" s="13" t="s">
        <v>137</v>
      </c>
      <c r="BN4" s="42" t="s">
        <v>138</v>
      </c>
      <c r="BO4" s="42"/>
      <c r="BP4" s="13" t="s">
        <v>137</v>
      </c>
      <c r="BQ4" s="42" t="s">
        <v>138</v>
      </c>
      <c r="BR4" s="42"/>
      <c r="BS4" s="13" t="s">
        <v>138</v>
      </c>
      <c r="BT4" s="13" t="s">
        <v>138</v>
      </c>
      <c r="BU4" s="13" t="s">
        <v>139</v>
      </c>
      <c r="BV4" s="13" t="s">
        <v>140</v>
      </c>
      <c r="BW4" s="14" t="s">
        <v>128</v>
      </c>
      <c r="BX4" s="13" t="s">
        <v>139</v>
      </c>
      <c r="BY4" s="13" t="s">
        <v>140</v>
      </c>
      <c r="BZ4" s="13" t="s">
        <v>128</v>
      </c>
      <c r="CA4" s="13" t="s">
        <v>139</v>
      </c>
      <c r="CB4" s="13" t="s">
        <v>140</v>
      </c>
      <c r="CC4" s="13" t="s">
        <v>128</v>
      </c>
      <c r="CD4" s="13" t="s">
        <v>139</v>
      </c>
      <c r="CE4" s="13" t="s">
        <v>140</v>
      </c>
      <c r="CF4" s="13" t="s">
        <v>128</v>
      </c>
      <c r="CG4" s="13" t="s">
        <v>128</v>
      </c>
      <c r="CH4" s="13" t="s">
        <v>128</v>
      </c>
    </row>
    <row r="5" spans="1:86" ht="57" x14ac:dyDescent="0.45">
      <c r="A5" s="11"/>
      <c r="B5" s="13" t="s">
        <v>141</v>
      </c>
      <c r="C5" s="13" t="s">
        <v>3</v>
      </c>
      <c r="D5" s="13" t="s">
        <v>142</v>
      </c>
      <c r="E5" s="13" t="s">
        <v>143</v>
      </c>
      <c r="F5" s="13" t="s">
        <v>144</v>
      </c>
      <c r="G5" s="13" t="s">
        <v>145</v>
      </c>
      <c r="H5" s="13" t="s">
        <v>142</v>
      </c>
      <c r="I5" s="13" t="s">
        <v>143</v>
      </c>
      <c r="J5" s="13" t="s">
        <v>144</v>
      </c>
      <c r="K5" s="13" t="s">
        <v>145</v>
      </c>
      <c r="L5" s="13" t="s">
        <v>142</v>
      </c>
      <c r="M5" s="13" t="s">
        <v>143</v>
      </c>
      <c r="N5" s="13" t="s">
        <v>144</v>
      </c>
      <c r="O5" s="13" t="s">
        <v>145</v>
      </c>
      <c r="P5" s="13" t="s">
        <v>142</v>
      </c>
      <c r="Q5" s="13" t="s">
        <v>142</v>
      </c>
      <c r="R5" s="13" t="s">
        <v>142</v>
      </c>
      <c r="S5" s="13" t="s">
        <v>142</v>
      </c>
      <c r="T5" s="13" t="s">
        <v>143</v>
      </c>
      <c r="U5" s="14" t="s">
        <v>146</v>
      </c>
      <c r="V5" s="13" t="s">
        <v>147</v>
      </c>
      <c r="W5" s="13" t="s">
        <v>148</v>
      </c>
      <c r="X5" s="13" t="s">
        <v>142</v>
      </c>
      <c r="Y5" s="13" t="s">
        <v>142</v>
      </c>
      <c r="Z5" s="13" t="s">
        <v>143</v>
      </c>
      <c r="AA5" s="13" t="s">
        <v>146</v>
      </c>
      <c r="AB5" s="13" t="s">
        <v>147</v>
      </c>
      <c r="AC5" s="13" t="s">
        <v>148</v>
      </c>
      <c r="AD5" s="13" t="s">
        <v>142</v>
      </c>
      <c r="AE5" s="13" t="s">
        <v>142</v>
      </c>
      <c r="AF5" s="13" t="s">
        <v>143</v>
      </c>
      <c r="AG5" s="13" t="s">
        <v>146</v>
      </c>
      <c r="AH5" s="13" t="s">
        <v>147</v>
      </c>
      <c r="AI5" s="13" t="s">
        <v>148</v>
      </c>
      <c r="AJ5" s="13" t="s">
        <v>146</v>
      </c>
      <c r="AK5" s="13" t="s">
        <v>146</v>
      </c>
      <c r="AL5" s="13" t="s">
        <v>142</v>
      </c>
      <c r="AM5" s="13" t="s">
        <v>142</v>
      </c>
      <c r="AN5" s="13" t="s">
        <v>142</v>
      </c>
      <c r="AO5" s="13" t="s">
        <v>142</v>
      </c>
      <c r="AP5" s="13" t="s">
        <v>142</v>
      </c>
      <c r="AQ5" s="13" t="s">
        <v>142</v>
      </c>
      <c r="AR5" s="13" t="s">
        <v>142</v>
      </c>
      <c r="AS5" s="13" t="s">
        <v>142</v>
      </c>
      <c r="AT5" s="14" t="s">
        <v>146</v>
      </c>
      <c r="AU5" s="13" t="s">
        <v>142</v>
      </c>
      <c r="AV5" s="13" t="s">
        <v>146</v>
      </c>
      <c r="AW5" s="13" t="s">
        <v>142</v>
      </c>
      <c r="AX5" s="13" t="s">
        <v>142</v>
      </c>
      <c r="AY5" s="13" t="s">
        <v>146</v>
      </c>
      <c r="AZ5" s="13" t="s">
        <v>142</v>
      </c>
      <c r="BA5" s="13" t="s">
        <v>146</v>
      </c>
      <c r="BB5" s="13" t="s">
        <v>142</v>
      </c>
      <c r="BC5" s="13" t="s">
        <v>142</v>
      </c>
      <c r="BD5" s="13" t="s">
        <v>146</v>
      </c>
      <c r="BE5" s="13" t="s">
        <v>142</v>
      </c>
      <c r="BF5" s="13" t="s">
        <v>142</v>
      </c>
      <c r="BG5" s="13" t="s">
        <v>146</v>
      </c>
      <c r="BH5" s="13" t="s">
        <v>146</v>
      </c>
      <c r="BI5" s="13" t="s">
        <v>146</v>
      </c>
      <c r="BJ5" s="13" t="s">
        <v>142</v>
      </c>
      <c r="BK5" s="13" t="s">
        <v>142</v>
      </c>
      <c r="BL5" s="14" t="s">
        <v>146</v>
      </c>
      <c r="BM5" s="13" t="s">
        <v>142</v>
      </c>
      <c r="BN5" s="13" t="s">
        <v>142</v>
      </c>
      <c r="BO5" s="13" t="s">
        <v>146</v>
      </c>
      <c r="BP5" s="13" t="s">
        <v>142</v>
      </c>
      <c r="BQ5" s="13" t="s">
        <v>142</v>
      </c>
      <c r="BR5" s="13" t="s">
        <v>146</v>
      </c>
      <c r="BS5" s="13" t="s">
        <v>146</v>
      </c>
      <c r="BT5" s="13" t="s">
        <v>146</v>
      </c>
      <c r="BU5" s="13" t="s">
        <v>142</v>
      </c>
      <c r="BV5" s="13" t="s">
        <v>142</v>
      </c>
      <c r="BW5" s="14" t="s">
        <v>146</v>
      </c>
      <c r="BX5" s="13" t="s">
        <v>142</v>
      </c>
      <c r="BY5" s="13" t="s">
        <v>142</v>
      </c>
      <c r="BZ5" s="13" t="s">
        <v>146</v>
      </c>
      <c r="CA5" s="13" t="s">
        <v>142</v>
      </c>
      <c r="CB5" s="13" t="s">
        <v>142</v>
      </c>
      <c r="CC5" s="13" t="s">
        <v>146</v>
      </c>
      <c r="CD5" s="13" t="s">
        <v>142</v>
      </c>
      <c r="CE5" s="13" t="s">
        <v>142</v>
      </c>
      <c r="CF5" s="13" t="s">
        <v>146</v>
      </c>
      <c r="CG5" s="13" t="s">
        <v>146</v>
      </c>
      <c r="CH5" s="13" t="s">
        <v>146</v>
      </c>
    </row>
    <row r="6" spans="1:86" x14ac:dyDescent="0.45">
      <c r="A6" s="15" t="s">
        <v>149</v>
      </c>
      <c r="B6" s="15" t="s">
        <v>150</v>
      </c>
      <c r="C6" s="16"/>
      <c r="D6" s="17"/>
      <c r="E6" s="18"/>
      <c r="F6" s="17"/>
      <c r="G6" s="17"/>
      <c r="H6" s="17"/>
      <c r="I6" s="18"/>
      <c r="J6" s="17"/>
      <c r="K6" s="17"/>
      <c r="L6" s="17"/>
      <c r="M6" s="18"/>
      <c r="N6" s="17"/>
      <c r="O6" s="17"/>
      <c r="P6" s="17"/>
      <c r="Q6" s="17"/>
      <c r="R6" s="17"/>
      <c r="S6" s="17"/>
      <c r="T6" s="18"/>
      <c r="U6" s="19"/>
      <c r="V6" s="18"/>
      <c r="W6" s="18"/>
      <c r="X6" s="17"/>
      <c r="Y6" s="17"/>
      <c r="Z6" s="18"/>
      <c r="AA6" s="18"/>
      <c r="AB6" s="18"/>
      <c r="AC6" s="18"/>
      <c r="AD6" s="17"/>
      <c r="AE6" s="17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9"/>
      <c r="AU6" s="17"/>
      <c r="AV6" s="18"/>
      <c r="AW6" s="17"/>
      <c r="AX6" s="17"/>
      <c r="AY6" s="18"/>
      <c r="AZ6" s="17"/>
      <c r="BA6" s="18"/>
      <c r="BB6" s="17"/>
      <c r="BC6" s="17"/>
      <c r="BD6" s="18"/>
      <c r="BE6" s="17"/>
      <c r="BF6" s="17"/>
      <c r="BG6" s="18"/>
      <c r="BH6" s="18"/>
      <c r="BI6" s="18"/>
      <c r="BJ6" s="17"/>
      <c r="BK6" s="17"/>
      <c r="BL6" s="19"/>
      <c r="BM6" s="17"/>
      <c r="BN6" s="17"/>
      <c r="BO6" s="18"/>
      <c r="BP6" s="17"/>
      <c r="BQ6" s="17"/>
      <c r="BR6" s="18"/>
      <c r="BS6" s="18"/>
      <c r="BT6" s="18"/>
      <c r="BU6" s="17"/>
      <c r="BV6" s="17"/>
      <c r="BW6" s="19"/>
      <c r="BX6" s="17"/>
      <c r="BY6" s="17"/>
      <c r="BZ6" s="18"/>
      <c r="CA6" s="17"/>
      <c r="CB6" s="17"/>
      <c r="CC6" s="18"/>
      <c r="CD6" s="17"/>
      <c r="CE6" s="17"/>
      <c r="CF6" s="18"/>
      <c r="CG6" s="18"/>
      <c r="CH6" s="18"/>
    </row>
    <row r="7" spans="1:86" x14ac:dyDescent="0.45">
      <c r="A7" s="15" t="s">
        <v>64</v>
      </c>
      <c r="B7" s="15" t="s">
        <v>13</v>
      </c>
      <c r="C7" s="16">
        <f>VLOOKUP(B7,FIPS!$A$2:$B$106,2,FALSE)</f>
        <v>4013</v>
      </c>
      <c r="D7" s="17">
        <v>530</v>
      </c>
      <c r="E7" s="18">
        <v>22.8</v>
      </c>
      <c r="F7" s="17">
        <v>290</v>
      </c>
      <c r="G7" s="17">
        <v>760</v>
      </c>
      <c r="H7" s="17">
        <v>560</v>
      </c>
      <c r="I7" s="18">
        <v>22.4</v>
      </c>
      <c r="J7" s="17">
        <v>320</v>
      </c>
      <c r="K7" s="17">
        <v>810</v>
      </c>
      <c r="L7" s="17">
        <v>520</v>
      </c>
      <c r="M7" s="18">
        <v>27.6</v>
      </c>
      <c r="N7" s="17">
        <v>240</v>
      </c>
      <c r="O7" s="17">
        <v>800</v>
      </c>
      <c r="P7" s="17">
        <v>130</v>
      </c>
      <c r="Q7" s="17">
        <v>50</v>
      </c>
      <c r="R7" s="17">
        <v>12900</v>
      </c>
      <c r="S7" s="17">
        <v>10798</v>
      </c>
      <c r="T7" s="18">
        <v>8.3000000000000007</v>
      </c>
      <c r="U7" s="19">
        <v>83.7</v>
      </c>
      <c r="V7" s="18">
        <v>72.2</v>
      </c>
      <c r="W7" s="18">
        <v>99.5</v>
      </c>
      <c r="X7" s="17">
        <v>13400</v>
      </c>
      <c r="Y7" s="17">
        <v>11195</v>
      </c>
      <c r="Z7" s="18">
        <v>3</v>
      </c>
      <c r="AA7" s="18">
        <v>83.5</v>
      </c>
      <c r="AB7" s="18">
        <v>78.900000000000006</v>
      </c>
      <c r="AC7" s="18">
        <v>88.6</v>
      </c>
      <c r="AD7" s="17">
        <v>13900</v>
      </c>
      <c r="AE7" s="17">
        <v>11691</v>
      </c>
      <c r="AF7" s="18">
        <v>3</v>
      </c>
      <c r="AG7" s="18">
        <v>84</v>
      </c>
      <c r="AH7" s="18">
        <v>79.3</v>
      </c>
      <c r="AI7" s="18">
        <v>89.3</v>
      </c>
      <c r="AJ7" s="18">
        <v>95</v>
      </c>
      <c r="AK7" s="18">
        <v>95</v>
      </c>
      <c r="AL7" s="17">
        <v>494</v>
      </c>
      <c r="AM7" s="17">
        <v>530</v>
      </c>
      <c r="AN7" s="17">
        <v>513</v>
      </c>
      <c r="AO7" s="17">
        <v>442</v>
      </c>
      <c r="AP7" s="17">
        <v>124</v>
      </c>
      <c r="AQ7" s="17">
        <v>49</v>
      </c>
      <c r="AR7" s="17"/>
      <c r="AS7" s="17"/>
      <c r="AT7" s="19"/>
      <c r="AU7" s="17"/>
      <c r="AV7" s="18"/>
      <c r="AW7" s="17"/>
      <c r="AX7" s="17"/>
      <c r="AY7" s="18"/>
      <c r="AZ7" s="17"/>
      <c r="BA7" s="18"/>
      <c r="BB7" s="17">
        <v>513</v>
      </c>
      <c r="BC7" s="17">
        <v>417</v>
      </c>
      <c r="BD7" s="18">
        <v>81.3</v>
      </c>
      <c r="BE7" s="17">
        <v>364</v>
      </c>
      <c r="BF7" s="17">
        <v>312</v>
      </c>
      <c r="BG7" s="18">
        <v>85.7</v>
      </c>
      <c r="BH7" s="18">
        <v>95</v>
      </c>
      <c r="BI7" s="18">
        <v>95</v>
      </c>
      <c r="BJ7" s="17"/>
      <c r="BK7" s="17"/>
      <c r="BL7" s="19"/>
      <c r="BM7" s="17"/>
      <c r="BN7" s="17"/>
      <c r="BO7" s="18"/>
      <c r="BP7" s="17">
        <v>11288</v>
      </c>
      <c r="BQ7" s="17">
        <v>7262</v>
      </c>
      <c r="BR7" s="18">
        <v>64.3</v>
      </c>
      <c r="BS7" s="18">
        <v>95</v>
      </c>
      <c r="BT7" s="18">
        <v>95</v>
      </c>
      <c r="BU7" s="17">
        <v>1943</v>
      </c>
      <c r="BV7" s="17">
        <v>23540</v>
      </c>
      <c r="BW7" s="19">
        <v>8.3000000000000007</v>
      </c>
      <c r="BX7" s="17">
        <v>2968</v>
      </c>
      <c r="BY7" s="17">
        <v>22720</v>
      </c>
      <c r="BZ7" s="18">
        <v>13.1</v>
      </c>
      <c r="CA7" s="17">
        <v>3725</v>
      </c>
      <c r="CB7" s="17">
        <v>22720</v>
      </c>
      <c r="CC7" s="18">
        <v>16.399999999999999</v>
      </c>
      <c r="CD7" s="17">
        <v>3678</v>
      </c>
      <c r="CE7" s="17">
        <v>22720</v>
      </c>
      <c r="CF7" s="18">
        <v>16.2</v>
      </c>
      <c r="CG7" s="18">
        <v>50</v>
      </c>
      <c r="CH7" s="18">
        <v>50</v>
      </c>
    </row>
    <row r="8" spans="1:86" x14ac:dyDescent="0.45">
      <c r="A8" s="41" t="s">
        <v>66</v>
      </c>
      <c r="B8" s="15" t="s">
        <v>14</v>
      </c>
      <c r="C8" s="16">
        <f>VLOOKUP(B8,FIPS!$A$2:$B$106,2,FALSE)</f>
        <v>6001</v>
      </c>
      <c r="D8" s="17">
        <v>190</v>
      </c>
      <c r="E8" s="18">
        <v>36.1</v>
      </c>
      <c r="F8" s="17">
        <v>60</v>
      </c>
      <c r="G8" s="17">
        <v>320</v>
      </c>
      <c r="H8" s="17">
        <v>180</v>
      </c>
      <c r="I8" s="18">
        <v>36.700000000000003</v>
      </c>
      <c r="J8" s="17">
        <v>50</v>
      </c>
      <c r="K8" s="17">
        <v>320</v>
      </c>
      <c r="L8" s="17">
        <v>200</v>
      </c>
      <c r="M8" s="18">
        <v>41.3</v>
      </c>
      <c r="N8" s="17">
        <v>40</v>
      </c>
      <c r="O8" s="17">
        <v>360</v>
      </c>
      <c r="P8" s="17">
        <v>50</v>
      </c>
      <c r="Q8" s="17">
        <v>20</v>
      </c>
      <c r="R8" s="17">
        <v>6800</v>
      </c>
      <c r="S8" s="17">
        <v>5845</v>
      </c>
      <c r="T8" s="18">
        <v>11.6</v>
      </c>
      <c r="U8" s="19">
        <v>85.7</v>
      </c>
      <c r="V8" s="18">
        <v>70.5</v>
      </c>
      <c r="W8" s="18">
        <v>100</v>
      </c>
      <c r="X8" s="17">
        <v>6900</v>
      </c>
      <c r="Y8" s="17">
        <v>6008</v>
      </c>
      <c r="Z8" s="18">
        <v>4.2</v>
      </c>
      <c r="AA8" s="18">
        <v>87.4</v>
      </c>
      <c r="AB8" s="18">
        <v>80.8</v>
      </c>
      <c r="AC8" s="18">
        <v>95.1</v>
      </c>
      <c r="AD8" s="17">
        <v>6900</v>
      </c>
      <c r="AE8" s="17">
        <v>6058</v>
      </c>
      <c r="AF8" s="18">
        <v>4.3</v>
      </c>
      <c r="AG8" s="18">
        <v>87.7</v>
      </c>
      <c r="AH8" s="18">
        <v>80.900000000000006</v>
      </c>
      <c r="AI8" s="18">
        <v>95.8</v>
      </c>
      <c r="AJ8" s="18">
        <v>95</v>
      </c>
      <c r="AK8" s="18">
        <v>95</v>
      </c>
      <c r="AL8" s="17">
        <v>204</v>
      </c>
      <c r="AM8" s="17">
        <v>199</v>
      </c>
      <c r="AN8" s="17">
        <v>219</v>
      </c>
      <c r="AO8" s="17">
        <v>137</v>
      </c>
      <c r="AP8" s="17">
        <v>51</v>
      </c>
      <c r="AQ8" s="17">
        <v>20</v>
      </c>
      <c r="AR8" s="17">
        <v>204</v>
      </c>
      <c r="AS8" s="17">
        <v>175</v>
      </c>
      <c r="AT8" s="19">
        <v>85.8</v>
      </c>
      <c r="AU8" s="17">
        <v>29</v>
      </c>
      <c r="AV8" s="18">
        <v>14.2</v>
      </c>
      <c r="AW8" s="17">
        <v>198</v>
      </c>
      <c r="AX8" s="17">
        <v>164</v>
      </c>
      <c r="AY8" s="18">
        <v>82.8</v>
      </c>
      <c r="AZ8" s="17">
        <v>34</v>
      </c>
      <c r="BA8" s="18">
        <v>17.2</v>
      </c>
      <c r="BB8" s="17">
        <v>219</v>
      </c>
      <c r="BC8" s="17">
        <v>195</v>
      </c>
      <c r="BD8" s="18">
        <v>89</v>
      </c>
      <c r="BE8" s="17">
        <v>117</v>
      </c>
      <c r="BF8" s="17">
        <v>98</v>
      </c>
      <c r="BG8" s="18">
        <v>83.8</v>
      </c>
      <c r="BH8" s="18">
        <v>95</v>
      </c>
      <c r="BI8" s="18">
        <v>95</v>
      </c>
      <c r="BJ8" s="17">
        <v>5679</v>
      </c>
      <c r="BK8" s="17">
        <v>4175</v>
      </c>
      <c r="BL8" s="19">
        <v>73.5</v>
      </c>
      <c r="BM8" s="17">
        <v>5856</v>
      </c>
      <c r="BN8" s="17">
        <v>4342</v>
      </c>
      <c r="BO8" s="18">
        <v>74.099999999999994</v>
      </c>
      <c r="BP8" s="17">
        <v>5886</v>
      </c>
      <c r="BQ8" s="17">
        <v>4311</v>
      </c>
      <c r="BR8" s="18">
        <v>73.2</v>
      </c>
      <c r="BS8" s="18">
        <v>95</v>
      </c>
      <c r="BT8" s="18">
        <v>95</v>
      </c>
      <c r="BU8" s="17">
        <v>1464</v>
      </c>
      <c r="BV8" s="17">
        <v>7260</v>
      </c>
      <c r="BW8" s="19">
        <v>20.2</v>
      </c>
      <c r="BX8" s="17">
        <v>1929</v>
      </c>
      <c r="BY8" s="17">
        <v>8930</v>
      </c>
      <c r="BZ8" s="18">
        <v>21.6</v>
      </c>
      <c r="CA8" s="17">
        <v>2254</v>
      </c>
      <c r="CB8" s="17">
        <v>8930</v>
      </c>
      <c r="CC8" s="18">
        <v>25.2</v>
      </c>
      <c r="CD8" s="17">
        <v>1921</v>
      </c>
      <c r="CE8" s="17">
        <v>8930</v>
      </c>
      <c r="CF8" s="18">
        <v>21.5</v>
      </c>
      <c r="CG8" s="18">
        <v>50</v>
      </c>
      <c r="CH8" s="18">
        <v>50</v>
      </c>
    </row>
    <row r="9" spans="1:86" x14ac:dyDescent="0.45">
      <c r="A9" s="41"/>
      <c r="B9" s="15" t="s">
        <v>15</v>
      </c>
      <c r="C9" s="16">
        <f>VLOOKUP(B9,FIPS!$A$2:$B$106,2,FALSE)</f>
        <v>6037</v>
      </c>
      <c r="D9" s="17">
        <v>1500</v>
      </c>
      <c r="E9" s="18">
        <v>12.8</v>
      </c>
      <c r="F9" s="17">
        <v>1100</v>
      </c>
      <c r="G9" s="17">
        <v>1900</v>
      </c>
      <c r="H9" s="17">
        <v>1400</v>
      </c>
      <c r="I9" s="18">
        <v>13.1</v>
      </c>
      <c r="J9" s="17">
        <v>1100</v>
      </c>
      <c r="K9" s="17">
        <v>1800</v>
      </c>
      <c r="L9" s="17">
        <v>1300</v>
      </c>
      <c r="M9" s="18">
        <v>16</v>
      </c>
      <c r="N9" s="17">
        <v>900</v>
      </c>
      <c r="O9" s="17">
        <v>1700</v>
      </c>
      <c r="P9" s="17">
        <v>380</v>
      </c>
      <c r="Q9" s="17">
        <v>150</v>
      </c>
      <c r="R9" s="17">
        <v>54000</v>
      </c>
      <c r="S9" s="17">
        <v>48364</v>
      </c>
      <c r="T9" s="18">
        <v>3.9</v>
      </c>
      <c r="U9" s="19">
        <v>89.5</v>
      </c>
      <c r="V9" s="18">
        <v>83.2</v>
      </c>
      <c r="W9" s="18">
        <v>96.8</v>
      </c>
      <c r="X9" s="17">
        <v>54600</v>
      </c>
      <c r="Y9" s="17">
        <v>48674</v>
      </c>
      <c r="Z9" s="18">
        <v>1.5</v>
      </c>
      <c r="AA9" s="18">
        <v>89.2</v>
      </c>
      <c r="AB9" s="18">
        <v>86.7</v>
      </c>
      <c r="AC9" s="18">
        <v>91.9</v>
      </c>
      <c r="AD9" s="17">
        <v>55100</v>
      </c>
      <c r="AE9" s="17">
        <v>49404</v>
      </c>
      <c r="AF9" s="18">
        <v>1.5</v>
      </c>
      <c r="AG9" s="18">
        <v>89.6</v>
      </c>
      <c r="AH9" s="18">
        <v>87.1</v>
      </c>
      <c r="AI9" s="18">
        <v>92.4</v>
      </c>
      <c r="AJ9" s="18">
        <v>95</v>
      </c>
      <c r="AK9" s="18">
        <v>95</v>
      </c>
      <c r="AL9" s="17">
        <v>1799</v>
      </c>
      <c r="AM9" s="17">
        <v>1685</v>
      </c>
      <c r="AN9" s="17">
        <v>1482</v>
      </c>
      <c r="AO9" s="17">
        <v>931</v>
      </c>
      <c r="AP9" s="17">
        <v>450</v>
      </c>
      <c r="AQ9" s="17">
        <v>180</v>
      </c>
      <c r="AR9" s="17">
        <v>1799</v>
      </c>
      <c r="AS9" s="17">
        <v>1257</v>
      </c>
      <c r="AT9" s="19">
        <v>69.900000000000006</v>
      </c>
      <c r="AU9" s="17">
        <v>542</v>
      </c>
      <c r="AV9" s="18">
        <v>30.1</v>
      </c>
      <c r="AW9" s="17">
        <v>1690</v>
      </c>
      <c r="AX9" s="17">
        <v>1286</v>
      </c>
      <c r="AY9" s="18">
        <v>76.099999999999994</v>
      </c>
      <c r="AZ9" s="17">
        <v>404</v>
      </c>
      <c r="BA9" s="18">
        <v>23.9</v>
      </c>
      <c r="BB9" s="17">
        <v>1482</v>
      </c>
      <c r="BC9" s="17">
        <v>1198</v>
      </c>
      <c r="BD9" s="18">
        <v>80.8</v>
      </c>
      <c r="BE9" s="17">
        <v>806</v>
      </c>
      <c r="BF9" s="17">
        <v>688</v>
      </c>
      <c r="BG9" s="18">
        <v>85.4</v>
      </c>
      <c r="BH9" s="18">
        <v>95</v>
      </c>
      <c r="BI9" s="18">
        <v>95</v>
      </c>
      <c r="BJ9" s="17">
        <v>46844</v>
      </c>
      <c r="BK9" s="17">
        <v>29801</v>
      </c>
      <c r="BL9" s="19">
        <v>63.6</v>
      </c>
      <c r="BM9" s="17">
        <v>47773</v>
      </c>
      <c r="BN9" s="17">
        <v>29992</v>
      </c>
      <c r="BO9" s="18">
        <v>62.8</v>
      </c>
      <c r="BP9" s="17">
        <v>48185</v>
      </c>
      <c r="BQ9" s="17">
        <v>31185</v>
      </c>
      <c r="BR9" s="18">
        <v>64.7</v>
      </c>
      <c r="BS9" s="18">
        <v>95</v>
      </c>
      <c r="BT9" s="18">
        <v>95</v>
      </c>
      <c r="BU9" s="17">
        <v>9834</v>
      </c>
      <c r="BV9" s="17">
        <v>64180</v>
      </c>
      <c r="BW9" s="19">
        <v>15.3</v>
      </c>
      <c r="BX9" s="17">
        <v>12891</v>
      </c>
      <c r="BY9" s="17">
        <v>67450</v>
      </c>
      <c r="BZ9" s="18">
        <v>19.100000000000001</v>
      </c>
      <c r="CA9" s="17">
        <v>14679</v>
      </c>
      <c r="CB9" s="17">
        <v>67450</v>
      </c>
      <c r="CC9" s="18">
        <v>21.8</v>
      </c>
      <c r="CD9" s="17">
        <v>14079</v>
      </c>
      <c r="CE9" s="17">
        <v>67450</v>
      </c>
      <c r="CF9" s="18">
        <v>20.9</v>
      </c>
      <c r="CG9" s="18">
        <v>50</v>
      </c>
      <c r="CH9" s="18">
        <v>50</v>
      </c>
    </row>
    <row r="10" spans="1:86" x14ac:dyDescent="0.45">
      <c r="A10" s="41"/>
      <c r="B10" s="15" t="s">
        <v>16</v>
      </c>
      <c r="C10" s="16">
        <f>VLOOKUP(B10,FIPS!$A$2:$B$106,2,FALSE)</f>
        <v>6059</v>
      </c>
      <c r="D10" s="17">
        <v>290</v>
      </c>
      <c r="E10" s="18">
        <v>29</v>
      </c>
      <c r="F10" s="17">
        <v>130</v>
      </c>
      <c r="G10" s="17">
        <v>460</v>
      </c>
      <c r="H10" s="17">
        <v>270</v>
      </c>
      <c r="I10" s="18">
        <v>30.4</v>
      </c>
      <c r="J10" s="17">
        <v>110</v>
      </c>
      <c r="K10" s="17">
        <v>430</v>
      </c>
      <c r="L10" s="17">
        <v>200</v>
      </c>
      <c r="M10" s="18">
        <v>40.700000000000003</v>
      </c>
      <c r="N10" s="17">
        <v>40</v>
      </c>
      <c r="O10" s="17">
        <v>370</v>
      </c>
      <c r="P10" s="17">
        <v>70</v>
      </c>
      <c r="Q10" s="17">
        <v>30</v>
      </c>
      <c r="R10" s="17">
        <v>8000</v>
      </c>
      <c r="S10" s="17">
        <v>6738</v>
      </c>
      <c r="T10" s="18">
        <v>10.6</v>
      </c>
      <c r="U10" s="19">
        <v>84.2</v>
      </c>
      <c r="V10" s="18">
        <v>70.2</v>
      </c>
      <c r="W10" s="18">
        <v>100</v>
      </c>
      <c r="X10" s="17">
        <v>8200</v>
      </c>
      <c r="Y10" s="17">
        <v>6845</v>
      </c>
      <c r="Z10" s="18">
        <v>3.9</v>
      </c>
      <c r="AA10" s="18">
        <v>83.7</v>
      </c>
      <c r="AB10" s="18">
        <v>77.8</v>
      </c>
      <c r="AC10" s="18">
        <v>90.6</v>
      </c>
      <c r="AD10" s="17">
        <v>8200</v>
      </c>
      <c r="AE10" s="17">
        <v>6941</v>
      </c>
      <c r="AF10" s="18">
        <v>4</v>
      </c>
      <c r="AG10" s="18">
        <v>84.3</v>
      </c>
      <c r="AH10" s="18">
        <v>78.2</v>
      </c>
      <c r="AI10" s="18">
        <v>91.4</v>
      </c>
      <c r="AJ10" s="18">
        <v>95</v>
      </c>
      <c r="AK10" s="18">
        <v>95</v>
      </c>
      <c r="AL10" s="17">
        <v>312</v>
      </c>
      <c r="AM10" s="17">
        <v>287</v>
      </c>
      <c r="AN10" s="17">
        <v>246</v>
      </c>
      <c r="AO10" s="17">
        <v>246</v>
      </c>
      <c r="AP10" s="17">
        <v>78</v>
      </c>
      <c r="AQ10" s="17">
        <v>31</v>
      </c>
      <c r="AR10" s="17">
        <v>312</v>
      </c>
      <c r="AS10" s="17">
        <v>240</v>
      </c>
      <c r="AT10" s="19">
        <v>76.900000000000006</v>
      </c>
      <c r="AU10" s="17">
        <v>72</v>
      </c>
      <c r="AV10" s="18">
        <v>23.1</v>
      </c>
      <c r="AW10" s="17">
        <v>286</v>
      </c>
      <c r="AX10" s="17">
        <v>223</v>
      </c>
      <c r="AY10" s="18">
        <v>78</v>
      </c>
      <c r="AZ10" s="17">
        <v>63</v>
      </c>
      <c r="BA10" s="18">
        <v>22</v>
      </c>
      <c r="BB10" s="17">
        <v>246</v>
      </c>
      <c r="BC10" s="17">
        <v>199</v>
      </c>
      <c r="BD10" s="18">
        <v>80.900000000000006</v>
      </c>
      <c r="BE10" s="17">
        <v>201</v>
      </c>
      <c r="BF10" s="17">
        <v>180</v>
      </c>
      <c r="BG10" s="18">
        <v>89.6</v>
      </c>
      <c r="BH10" s="18">
        <v>95</v>
      </c>
      <c r="BI10" s="18">
        <v>95</v>
      </c>
      <c r="BJ10" s="17">
        <v>6486</v>
      </c>
      <c r="BK10" s="17">
        <v>4047</v>
      </c>
      <c r="BL10" s="19">
        <v>62.4</v>
      </c>
      <c r="BM10" s="17">
        <v>6596</v>
      </c>
      <c r="BN10" s="17">
        <v>3995</v>
      </c>
      <c r="BO10" s="18">
        <v>60.6</v>
      </c>
      <c r="BP10" s="17">
        <v>6744</v>
      </c>
      <c r="BQ10" s="17">
        <v>4438</v>
      </c>
      <c r="BR10" s="18">
        <v>65.8</v>
      </c>
      <c r="BS10" s="18">
        <v>95</v>
      </c>
      <c r="BT10" s="18">
        <v>95</v>
      </c>
      <c r="BU10" s="17">
        <v>1084</v>
      </c>
      <c r="BV10" s="17">
        <v>9990</v>
      </c>
      <c r="BW10" s="19">
        <v>10.9</v>
      </c>
      <c r="BX10" s="17">
        <v>1640</v>
      </c>
      <c r="BY10" s="17">
        <v>10510</v>
      </c>
      <c r="BZ10" s="18">
        <v>15.6</v>
      </c>
      <c r="CA10" s="17">
        <v>2123</v>
      </c>
      <c r="CB10" s="17">
        <v>10510</v>
      </c>
      <c r="CC10" s="18">
        <v>20.2</v>
      </c>
      <c r="CD10" s="17">
        <v>2041</v>
      </c>
      <c r="CE10" s="17">
        <v>10510</v>
      </c>
      <c r="CF10" s="18">
        <v>19.399999999999999</v>
      </c>
      <c r="CG10" s="18">
        <v>50</v>
      </c>
      <c r="CH10" s="18">
        <v>50</v>
      </c>
    </row>
    <row r="11" spans="1:86" x14ac:dyDescent="0.45">
      <c r="A11" s="41"/>
      <c r="B11" s="15" t="s">
        <v>17</v>
      </c>
      <c r="C11" s="16">
        <f>VLOOKUP(B11,FIPS!$A$2:$B$106,2,FALSE)</f>
        <v>6065</v>
      </c>
      <c r="D11" s="17">
        <v>280</v>
      </c>
      <c r="E11" s="18">
        <v>30.1</v>
      </c>
      <c r="F11" s="17">
        <v>110</v>
      </c>
      <c r="G11" s="17">
        <v>440</v>
      </c>
      <c r="H11" s="17">
        <v>270</v>
      </c>
      <c r="I11" s="18">
        <v>30</v>
      </c>
      <c r="J11" s="17">
        <v>110</v>
      </c>
      <c r="K11" s="17">
        <v>440</v>
      </c>
      <c r="L11" s="17">
        <v>260</v>
      </c>
      <c r="M11" s="18">
        <v>35.9</v>
      </c>
      <c r="N11" s="17">
        <v>80</v>
      </c>
      <c r="O11" s="17">
        <v>440</v>
      </c>
      <c r="P11" s="17">
        <v>70</v>
      </c>
      <c r="Q11" s="17">
        <v>30</v>
      </c>
      <c r="R11" s="17">
        <v>10100</v>
      </c>
      <c r="S11" s="17">
        <v>8478</v>
      </c>
      <c r="T11" s="18">
        <v>8.3000000000000007</v>
      </c>
      <c r="U11" s="19">
        <v>84</v>
      </c>
      <c r="V11" s="18">
        <v>72.599999999999994</v>
      </c>
      <c r="W11" s="18">
        <v>99.8</v>
      </c>
      <c r="X11" s="17">
        <v>10100</v>
      </c>
      <c r="Y11" s="17">
        <v>9041</v>
      </c>
      <c r="Z11" s="18">
        <v>2.7</v>
      </c>
      <c r="AA11" s="18">
        <v>89.7</v>
      </c>
      <c r="AB11" s="18">
        <v>85.2</v>
      </c>
      <c r="AC11" s="18">
        <v>94.8</v>
      </c>
      <c r="AD11" s="17">
        <v>10400</v>
      </c>
      <c r="AE11" s="17">
        <v>9414</v>
      </c>
      <c r="AF11" s="18">
        <v>2.8</v>
      </c>
      <c r="AG11" s="18">
        <v>90.2</v>
      </c>
      <c r="AH11" s="18">
        <v>85.5</v>
      </c>
      <c r="AI11" s="18">
        <v>95.4</v>
      </c>
      <c r="AJ11" s="18">
        <v>95</v>
      </c>
      <c r="AK11" s="18">
        <v>95</v>
      </c>
      <c r="AL11" s="17">
        <v>273</v>
      </c>
      <c r="AM11" s="17">
        <v>262</v>
      </c>
      <c r="AN11" s="17">
        <v>268</v>
      </c>
      <c r="AO11" s="17">
        <v>214</v>
      </c>
      <c r="AP11" s="17">
        <v>68</v>
      </c>
      <c r="AQ11" s="17">
        <v>27</v>
      </c>
      <c r="AR11" s="17">
        <v>273</v>
      </c>
      <c r="AS11" s="17">
        <v>206</v>
      </c>
      <c r="AT11" s="19">
        <v>75.5</v>
      </c>
      <c r="AU11" s="17">
        <v>67</v>
      </c>
      <c r="AV11" s="18">
        <v>24.5</v>
      </c>
      <c r="AW11" s="17">
        <v>257</v>
      </c>
      <c r="AX11" s="17">
        <v>214</v>
      </c>
      <c r="AY11" s="18">
        <v>83.3</v>
      </c>
      <c r="AZ11" s="17">
        <v>43</v>
      </c>
      <c r="BA11" s="18">
        <v>16.7</v>
      </c>
      <c r="BB11" s="17">
        <v>268</v>
      </c>
      <c r="BC11" s="17">
        <v>216</v>
      </c>
      <c r="BD11" s="18">
        <v>80.599999999999994</v>
      </c>
      <c r="BE11" s="17">
        <v>176</v>
      </c>
      <c r="BF11" s="17">
        <v>145</v>
      </c>
      <c r="BG11" s="18">
        <v>82.4</v>
      </c>
      <c r="BH11" s="18">
        <v>95</v>
      </c>
      <c r="BI11" s="18">
        <v>95</v>
      </c>
      <c r="BJ11" s="17">
        <v>8243</v>
      </c>
      <c r="BK11" s="17">
        <v>6358</v>
      </c>
      <c r="BL11" s="19">
        <v>77.099999999999994</v>
      </c>
      <c r="BM11" s="17">
        <v>8767</v>
      </c>
      <c r="BN11" s="17">
        <v>6822</v>
      </c>
      <c r="BO11" s="18">
        <v>77.8</v>
      </c>
      <c r="BP11" s="17">
        <v>9196</v>
      </c>
      <c r="BQ11" s="17">
        <v>7198</v>
      </c>
      <c r="BR11" s="18">
        <v>78.3</v>
      </c>
      <c r="BS11" s="18">
        <v>95</v>
      </c>
      <c r="BT11" s="18">
        <v>95</v>
      </c>
      <c r="BU11" s="17">
        <v>1022</v>
      </c>
      <c r="BV11" s="17">
        <v>11040</v>
      </c>
      <c r="BW11" s="19">
        <v>9.3000000000000007</v>
      </c>
      <c r="BX11" s="17">
        <v>1454</v>
      </c>
      <c r="BY11" s="17">
        <v>11080</v>
      </c>
      <c r="BZ11" s="18">
        <v>13.1</v>
      </c>
      <c r="CA11" s="17">
        <v>1861</v>
      </c>
      <c r="CB11" s="17">
        <v>11080</v>
      </c>
      <c r="CC11" s="18">
        <v>16.8</v>
      </c>
      <c r="CD11" s="17">
        <v>1804</v>
      </c>
      <c r="CE11" s="17">
        <v>11080</v>
      </c>
      <c r="CF11" s="18">
        <v>16.3</v>
      </c>
      <c r="CG11" s="18">
        <v>50</v>
      </c>
      <c r="CH11" s="18">
        <v>50</v>
      </c>
    </row>
    <row r="12" spans="1:86" x14ac:dyDescent="0.45">
      <c r="A12" s="41"/>
      <c r="B12" s="15" t="s">
        <v>18</v>
      </c>
      <c r="C12" s="16">
        <f>VLOOKUP(B12,FIPS!$A$2:$B$106,2,FALSE)</f>
        <v>6067</v>
      </c>
      <c r="D12" s="17">
        <v>230</v>
      </c>
      <c r="E12" s="18">
        <v>32.6</v>
      </c>
      <c r="F12" s="17">
        <v>80</v>
      </c>
      <c r="G12" s="17">
        <v>380</v>
      </c>
      <c r="H12" s="17">
        <v>160</v>
      </c>
      <c r="I12" s="18">
        <v>39.4</v>
      </c>
      <c r="J12" s="17">
        <v>40</v>
      </c>
      <c r="K12" s="17">
        <v>280</v>
      </c>
      <c r="L12" s="17">
        <v>140</v>
      </c>
      <c r="M12" s="18">
        <v>48.6</v>
      </c>
      <c r="N12" s="17">
        <v>10</v>
      </c>
      <c r="O12" s="17">
        <v>280</v>
      </c>
      <c r="P12" s="17">
        <v>60</v>
      </c>
      <c r="Q12" s="17">
        <v>20</v>
      </c>
      <c r="R12" s="17">
        <v>5000</v>
      </c>
      <c r="S12" s="17">
        <v>4154</v>
      </c>
      <c r="T12" s="18">
        <v>14.1</v>
      </c>
      <c r="U12" s="19">
        <v>83.9</v>
      </c>
      <c r="V12" s="18">
        <v>66.599999999999994</v>
      </c>
      <c r="W12" s="18">
        <v>100</v>
      </c>
      <c r="X12" s="17">
        <v>5000</v>
      </c>
      <c r="Y12" s="17">
        <v>4263</v>
      </c>
      <c r="Z12" s="18">
        <v>4.5999999999999996</v>
      </c>
      <c r="AA12" s="18">
        <v>85.6</v>
      </c>
      <c r="AB12" s="18">
        <v>78.5</v>
      </c>
      <c r="AC12" s="18">
        <v>94.1</v>
      </c>
      <c r="AD12" s="17">
        <v>5100</v>
      </c>
      <c r="AE12" s="17">
        <v>4336</v>
      </c>
      <c r="AF12" s="18">
        <v>4.8</v>
      </c>
      <c r="AG12" s="18">
        <v>85.7</v>
      </c>
      <c r="AH12" s="18">
        <v>78.400000000000006</v>
      </c>
      <c r="AI12" s="18">
        <v>94.5</v>
      </c>
      <c r="AJ12" s="18">
        <v>95</v>
      </c>
      <c r="AK12" s="18">
        <v>95</v>
      </c>
      <c r="AL12" s="17">
        <v>170</v>
      </c>
      <c r="AM12" s="17">
        <v>156</v>
      </c>
      <c r="AN12" s="17">
        <v>136</v>
      </c>
      <c r="AO12" s="17">
        <v>20</v>
      </c>
      <c r="AP12" s="17">
        <v>42</v>
      </c>
      <c r="AQ12" s="17">
        <v>17</v>
      </c>
      <c r="AR12" s="17">
        <v>170</v>
      </c>
      <c r="AS12" s="17">
        <v>142</v>
      </c>
      <c r="AT12" s="19">
        <v>83.5</v>
      </c>
      <c r="AU12" s="17">
        <v>28</v>
      </c>
      <c r="AV12" s="18">
        <v>16.5</v>
      </c>
      <c r="AW12" s="17">
        <v>156</v>
      </c>
      <c r="AX12" s="17">
        <v>133</v>
      </c>
      <c r="AY12" s="18">
        <v>85.3</v>
      </c>
      <c r="AZ12" s="17">
        <v>23</v>
      </c>
      <c r="BA12" s="18">
        <v>14.7</v>
      </c>
      <c r="BB12" s="17">
        <v>136</v>
      </c>
      <c r="BC12" s="17">
        <v>118</v>
      </c>
      <c r="BD12" s="18">
        <v>86.8</v>
      </c>
      <c r="BE12" s="17">
        <v>15</v>
      </c>
      <c r="BF12" s="17">
        <v>11</v>
      </c>
      <c r="BG12" s="18">
        <v>73.3</v>
      </c>
      <c r="BH12" s="18">
        <v>95</v>
      </c>
      <c r="BI12" s="18">
        <v>95</v>
      </c>
      <c r="BJ12" s="17">
        <v>4014</v>
      </c>
      <c r="BK12" s="17">
        <v>2903</v>
      </c>
      <c r="BL12" s="19">
        <v>72.3</v>
      </c>
      <c r="BM12" s="17">
        <v>4124</v>
      </c>
      <c r="BN12" s="17">
        <v>3004</v>
      </c>
      <c r="BO12" s="18">
        <v>72.8</v>
      </c>
      <c r="BP12" s="17">
        <v>4230</v>
      </c>
      <c r="BQ12" s="17">
        <v>2984</v>
      </c>
      <c r="BR12" s="18">
        <v>70.5</v>
      </c>
      <c r="BS12" s="18">
        <v>95</v>
      </c>
      <c r="BT12" s="18">
        <v>95</v>
      </c>
      <c r="BU12" s="17">
        <v>587</v>
      </c>
      <c r="BV12" s="17">
        <v>5460</v>
      </c>
      <c r="BW12" s="19">
        <v>10.8</v>
      </c>
      <c r="BX12" s="17">
        <v>797</v>
      </c>
      <c r="BY12" s="17">
        <v>5920</v>
      </c>
      <c r="BZ12" s="18">
        <v>13.5</v>
      </c>
      <c r="CA12" s="17">
        <v>987</v>
      </c>
      <c r="CB12" s="17">
        <v>5920</v>
      </c>
      <c r="CC12" s="18">
        <v>16.7</v>
      </c>
      <c r="CD12" s="17">
        <v>891</v>
      </c>
      <c r="CE12" s="17">
        <v>5920</v>
      </c>
      <c r="CF12" s="18">
        <v>15.1</v>
      </c>
      <c r="CG12" s="18">
        <v>50</v>
      </c>
      <c r="CH12" s="18">
        <v>50</v>
      </c>
    </row>
    <row r="13" spans="1:86" x14ac:dyDescent="0.45">
      <c r="A13" s="41"/>
      <c r="B13" s="15" t="s">
        <v>19</v>
      </c>
      <c r="C13" s="16">
        <f>VLOOKUP(B13,FIPS!$A$2:$B$106,2,FALSE)</f>
        <v>6071</v>
      </c>
      <c r="D13" s="17">
        <v>260</v>
      </c>
      <c r="E13" s="18">
        <v>31</v>
      </c>
      <c r="F13" s="17">
        <v>100</v>
      </c>
      <c r="G13" s="17">
        <v>420</v>
      </c>
      <c r="H13" s="17">
        <v>240</v>
      </c>
      <c r="I13" s="18">
        <v>31.9</v>
      </c>
      <c r="J13" s="17">
        <v>90</v>
      </c>
      <c r="K13" s="17">
        <v>390</v>
      </c>
      <c r="L13" s="17">
        <v>300</v>
      </c>
      <c r="M13" s="18">
        <v>33.6</v>
      </c>
      <c r="N13" s="17">
        <v>100</v>
      </c>
      <c r="O13" s="17">
        <v>490</v>
      </c>
      <c r="P13" s="17">
        <v>70</v>
      </c>
      <c r="Q13" s="17">
        <v>30</v>
      </c>
      <c r="R13" s="17">
        <v>5300</v>
      </c>
      <c r="S13" s="17">
        <v>4077</v>
      </c>
      <c r="T13" s="18">
        <v>13.9</v>
      </c>
      <c r="U13" s="19">
        <v>77.400000000000006</v>
      </c>
      <c r="V13" s="18">
        <v>61.7</v>
      </c>
      <c r="W13" s="18">
        <v>100</v>
      </c>
      <c r="X13" s="17">
        <v>5400</v>
      </c>
      <c r="Y13" s="17">
        <v>4422</v>
      </c>
      <c r="Z13" s="18">
        <v>4.5999999999999996</v>
      </c>
      <c r="AA13" s="18">
        <v>81.400000000000006</v>
      </c>
      <c r="AB13" s="18">
        <v>74.7</v>
      </c>
      <c r="AC13" s="18">
        <v>89.4</v>
      </c>
      <c r="AD13" s="17">
        <v>5700</v>
      </c>
      <c r="AE13" s="17">
        <v>4690</v>
      </c>
      <c r="AF13" s="18">
        <v>4.8</v>
      </c>
      <c r="AG13" s="18">
        <v>82.1</v>
      </c>
      <c r="AH13" s="18">
        <v>75.2</v>
      </c>
      <c r="AI13" s="18">
        <v>90.5</v>
      </c>
      <c r="AJ13" s="18">
        <v>95</v>
      </c>
      <c r="AK13" s="18">
        <v>95</v>
      </c>
      <c r="AL13" s="17">
        <v>253</v>
      </c>
      <c r="AM13" s="17">
        <v>263</v>
      </c>
      <c r="AN13" s="17">
        <v>287</v>
      </c>
      <c r="AO13" s="17">
        <v>179</v>
      </c>
      <c r="AP13" s="17">
        <v>63</v>
      </c>
      <c r="AQ13" s="17">
        <v>25</v>
      </c>
      <c r="AR13" s="17">
        <v>253</v>
      </c>
      <c r="AS13" s="17">
        <v>166</v>
      </c>
      <c r="AT13" s="19">
        <v>65.599999999999994</v>
      </c>
      <c r="AU13" s="17">
        <v>87</v>
      </c>
      <c r="AV13" s="18">
        <v>34.4</v>
      </c>
      <c r="AW13" s="17">
        <v>274</v>
      </c>
      <c r="AX13" s="17">
        <v>197</v>
      </c>
      <c r="AY13" s="18">
        <v>71.900000000000006</v>
      </c>
      <c r="AZ13" s="17">
        <v>77</v>
      </c>
      <c r="BA13" s="18">
        <v>28.1</v>
      </c>
      <c r="BB13" s="17">
        <v>287</v>
      </c>
      <c r="BC13" s="17">
        <v>208</v>
      </c>
      <c r="BD13" s="18">
        <v>72.5</v>
      </c>
      <c r="BE13" s="17">
        <v>166</v>
      </c>
      <c r="BF13" s="17">
        <v>123</v>
      </c>
      <c r="BG13" s="18">
        <v>74.099999999999994</v>
      </c>
      <c r="BH13" s="18">
        <v>95</v>
      </c>
      <c r="BI13" s="18">
        <v>95</v>
      </c>
      <c r="BJ13" s="17">
        <v>3857</v>
      </c>
      <c r="BK13" s="17">
        <v>2136</v>
      </c>
      <c r="BL13" s="19">
        <v>55.4</v>
      </c>
      <c r="BM13" s="17">
        <v>4193</v>
      </c>
      <c r="BN13" s="17">
        <v>2407</v>
      </c>
      <c r="BO13" s="18">
        <v>57.4</v>
      </c>
      <c r="BP13" s="17">
        <v>4445</v>
      </c>
      <c r="BQ13" s="17">
        <v>2759</v>
      </c>
      <c r="BR13" s="18">
        <v>62.1</v>
      </c>
      <c r="BS13" s="18">
        <v>95</v>
      </c>
      <c r="BT13" s="18">
        <v>95</v>
      </c>
      <c r="BU13" s="17">
        <v>438</v>
      </c>
      <c r="BV13" s="17">
        <v>12450</v>
      </c>
      <c r="BW13" s="19">
        <v>3.5</v>
      </c>
      <c r="BX13" s="17">
        <v>631</v>
      </c>
      <c r="BY13" s="17">
        <v>11890</v>
      </c>
      <c r="BZ13" s="18">
        <v>5.3</v>
      </c>
      <c r="CA13" s="17">
        <v>805</v>
      </c>
      <c r="CB13" s="17">
        <v>11890</v>
      </c>
      <c r="CC13" s="18">
        <v>6.8</v>
      </c>
      <c r="CD13" s="17">
        <v>744</v>
      </c>
      <c r="CE13" s="17">
        <v>11890</v>
      </c>
      <c r="CF13" s="18">
        <v>6.3</v>
      </c>
      <c r="CG13" s="18">
        <v>50</v>
      </c>
      <c r="CH13" s="18">
        <v>50</v>
      </c>
    </row>
    <row r="14" spans="1:86" x14ac:dyDescent="0.45">
      <c r="A14" s="41"/>
      <c r="B14" s="15" t="s">
        <v>20</v>
      </c>
      <c r="C14" s="16">
        <f>VLOOKUP(B14,FIPS!$A$2:$B$106,2,FALSE)</f>
        <v>6073</v>
      </c>
      <c r="D14" s="17">
        <v>480</v>
      </c>
      <c r="E14" s="18">
        <v>22.8</v>
      </c>
      <c r="F14" s="17">
        <v>260</v>
      </c>
      <c r="G14" s="17">
        <v>690</v>
      </c>
      <c r="H14" s="17">
        <v>430</v>
      </c>
      <c r="I14" s="18">
        <v>24.2</v>
      </c>
      <c r="J14" s="17">
        <v>220</v>
      </c>
      <c r="K14" s="17">
        <v>630</v>
      </c>
      <c r="L14" s="17">
        <v>360</v>
      </c>
      <c r="M14" s="18">
        <v>30.7</v>
      </c>
      <c r="N14" s="17">
        <v>140</v>
      </c>
      <c r="O14" s="17">
        <v>570</v>
      </c>
      <c r="P14" s="17">
        <v>120</v>
      </c>
      <c r="Q14" s="17">
        <v>50</v>
      </c>
      <c r="R14" s="17">
        <v>15100</v>
      </c>
      <c r="S14" s="17">
        <v>12871</v>
      </c>
      <c r="T14" s="18">
        <v>7.3</v>
      </c>
      <c r="U14" s="19">
        <v>85</v>
      </c>
      <c r="V14" s="18">
        <v>74.599999999999994</v>
      </c>
      <c r="W14" s="18">
        <v>98.9</v>
      </c>
      <c r="X14" s="17">
        <v>15300</v>
      </c>
      <c r="Y14" s="17">
        <v>13075</v>
      </c>
      <c r="Z14" s="18">
        <v>2.7</v>
      </c>
      <c r="AA14" s="18">
        <v>85.3</v>
      </c>
      <c r="AB14" s="18">
        <v>81</v>
      </c>
      <c r="AC14" s="18">
        <v>90</v>
      </c>
      <c r="AD14" s="17">
        <v>15400</v>
      </c>
      <c r="AE14" s="17">
        <v>13173</v>
      </c>
      <c r="AF14" s="18">
        <v>2.8</v>
      </c>
      <c r="AG14" s="18">
        <v>85.4</v>
      </c>
      <c r="AH14" s="18">
        <v>81</v>
      </c>
      <c r="AI14" s="18">
        <v>90.4</v>
      </c>
      <c r="AJ14" s="18">
        <v>95</v>
      </c>
      <c r="AK14" s="18">
        <v>95</v>
      </c>
      <c r="AL14" s="17">
        <v>414</v>
      </c>
      <c r="AM14" s="17">
        <v>382</v>
      </c>
      <c r="AN14" s="17">
        <v>366</v>
      </c>
      <c r="AO14" s="17">
        <v>196</v>
      </c>
      <c r="AP14" s="17">
        <v>104</v>
      </c>
      <c r="AQ14" s="17">
        <v>41</v>
      </c>
      <c r="AR14" s="17">
        <v>414</v>
      </c>
      <c r="AS14" s="17">
        <v>314</v>
      </c>
      <c r="AT14" s="19">
        <v>75.8</v>
      </c>
      <c r="AU14" s="17">
        <v>100</v>
      </c>
      <c r="AV14" s="18">
        <v>24.2</v>
      </c>
      <c r="AW14" s="17">
        <v>378</v>
      </c>
      <c r="AX14" s="17">
        <v>317</v>
      </c>
      <c r="AY14" s="18">
        <v>83.9</v>
      </c>
      <c r="AZ14" s="17">
        <v>61</v>
      </c>
      <c r="BA14" s="18">
        <v>16.100000000000001</v>
      </c>
      <c r="BB14" s="17">
        <v>366</v>
      </c>
      <c r="BC14" s="17">
        <v>317</v>
      </c>
      <c r="BD14" s="18">
        <v>86.6</v>
      </c>
      <c r="BE14" s="17">
        <v>191</v>
      </c>
      <c r="BF14" s="17">
        <v>170</v>
      </c>
      <c r="BG14" s="18">
        <v>89</v>
      </c>
      <c r="BH14" s="18">
        <v>95</v>
      </c>
      <c r="BI14" s="18">
        <v>95</v>
      </c>
      <c r="BJ14" s="17">
        <v>12552</v>
      </c>
      <c r="BK14" s="17">
        <v>7799</v>
      </c>
      <c r="BL14" s="19">
        <v>62.1</v>
      </c>
      <c r="BM14" s="17">
        <v>12747</v>
      </c>
      <c r="BN14" s="17">
        <v>8070</v>
      </c>
      <c r="BO14" s="18">
        <v>63.3</v>
      </c>
      <c r="BP14" s="17">
        <v>12882</v>
      </c>
      <c r="BQ14" s="17">
        <v>7866</v>
      </c>
      <c r="BR14" s="18">
        <v>61.1</v>
      </c>
      <c r="BS14" s="18">
        <v>95</v>
      </c>
      <c r="BT14" s="18">
        <v>95</v>
      </c>
      <c r="BU14" s="17">
        <v>2477</v>
      </c>
      <c r="BV14" s="17">
        <v>19420</v>
      </c>
      <c r="BW14" s="19">
        <v>12.8</v>
      </c>
      <c r="BX14" s="17">
        <v>3495</v>
      </c>
      <c r="BY14" s="17">
        <v>14500</v>
      </c>
      <c r="BZ14" s="18">
        <v>24.1</v>
      </c>
      <c r="CA14" s="17">
        <v>3962</v>
      </c>
      <c r="CB14" s="17">
        <v>14500</v>
      </c>
      <c r="CC14" s="18">
        <v>27.3</v>
      </c>
      <c r="CD14" s="17">
        <v>3614</v>
      </c>
      <c r="CE14" s="17">
        <v>14500</v>
      </c>
      <c r="CF14" s="18">
        <v>24.9</v>
      </c>
      <c r="CG14" s="18">
        <v>50</v>
      </c>
      <c r="CH14" s="18">
        <v>50</v>
      </c>
    </row>
    <row r="15" spans="1:86" x14ac:dyDescent="0.45">
      <c r="A15" s="41"/>
      <c r="B15" s="15" t="s">
        <v>21</v>
      </c>
      <c r="C15" s="16">
        <f>VLOOKUP(B15,FIPS!$A$2:$B$106,2,FALSE)</f>
        <v>6075</v>
      </c>
      <c r="D15" s="17">
        <v>180</v>
      </c>
      <c r="E15" s="18">
        <v>37.5</v>
      </c>
      <c r="F15" s="17">
        <v>50</v>
      </c>
      <c r="G15" s="17">
        <v>310</v>
      </c>
      <c r="H15" s="17">
        <v>150</v>
      </c>
      <c r="I15" s="18">
        <v>40.4</v>
      </c>
      <c r="J15" s="17">
        <v>30</v>
      </c>
      <c r="K15" s="17">
        <v>270</v>
      </c>
      <c r="L15" s="17"/>
      <c r="M15" s="18"/>
      <c r="N15" s="17"/>
      <c r="O15" s="17"/>
      <c r="P15" s="17">
        <v>50</v>
      </c>
      <c r="Q15" s="17">
        <v>20</v>
      </c>
      <c r="R15" s="17">
        <v>12900</v>
      </c>
      <c r="S15" s="17">
        <v>12290</v>
      </c>
      <c r="T15" s="18">
        <v>8.1999999999999993</v>
      </c>
      <c r="U15" s="19">
        <v>95.2</v>
      </c>
      <c r="V15" s="18">
        <v>82.3</v>
      </c>
      <c r="W15" s="18">
        <v>100</v>
      </c>
      <c r="X15" s="17">
        <v>12700</v>
      </c>
      <c r="Y15" s="17">
        <v>12115</v>
      </c>
      <c r="Z15" s="18">
        <v>2.9</v>
      </c>
      <c r="AA15" s="18">
        <v>95.3</v>
      </c>
      <c r="AB15" s="18">
        <v>89.1</v>
      </c>
      <c r="AC15" s="18">
        <v>100</v>
      </c>
      <c r="AD15" s="17">
        <v>12500</v>
      </c>
      <c r="AE15" s="17">
        <v>11992</v>
      </c>
      <c r="AF15" s="18">
        <v>2.8</v>
      </c>
      <c r="AG15" s="18">
        <v>95.9</v>
      </c>
      <c r="AH15" s="18">
        <v>89.5</v>
      </c>
      <c r="AI15" s="18">
        <v>100</v>
      </c>
      <c r="AJ15" s="18">
        <v>95</v>
      </c>
      <c r="AK15" s="18">
        <v>95</v>
      </c>
      <c r="AL15" s="17">
        <v>244</v>
      </c>
      <c r="AM15" s="17">
        <v>238</v>
      </c>
      <c r="AN15" s="17">
        <v>207</v>
      </c>
      <c r="AO15" s="17">
        <v>149</v>
      </c>
      <c r="AP15" s="17">
        <v>61</v>
      </c>
      <c r="AQ15" s="17">
        <v>24</v>
      </c>
      <c r="AR15" s="17">
        <v>244</v>
      </c>
      <c r="AS15" s="17">
        <v>206</v>
      </c>
      <c r="AT15" s="19">
        <v>84.4</v>
      </c>
      <c r="AU15" s="17">
        <v>38</v>
      </c>
      <c r="AV15" s="18">
        <v>15.6</v>
      </c>
      <c r="AW15" s="17">
        <v>237</v>
      </c>
      <c r="AX15" s="17">
        <v>219</v>
      </c>
      <c r="AY15" s="18">
        <v>92.4</v>
      </c>
      <c r="AZ15" s="17">
        <v>18</v>
      </c>
      <c r="BA15" s="18">
        <v>7.6</v>
      </c>
      <c r="BB15" s="17">
        <v>207</v>
      </c>
      <c r="BC15" s="17">
        <v>199</v>
      </c>
      <c r="BD15" s="18">
        <v>96.1</v>
      </c>
      <c r="BE15" s="17">
        <v>116</v>
      </c>
      <c r="BF15" s="17">
        <v>111</v>
      </c>
      <c r="BG15" s="18">
        <v>95.7</v>
      </c>
      <c r="BH15" s="18">
        <v>95</v>
      </c>
      <c r="BI15" s="18">
        <v>95</v>
      </c>
      <c r="BJ15" s="17">
        <v>12070</v>
      </c>
      <c r="BK15" s="17">
        <v>9283</v>
      </c>
      <c r="BL15" s="19">
        <v>76.900000000000006</v>
      </c>
      <c r="BM15" s="17">
        <v>11912</v>
      </c>
      <c r="BN15" s="17">
        <v>9154</v>
      </c>
      <c r="BO15" s="18">
        <v>76.8</v>
      </c>
      <c r="BP15" s="17">
        <v>11804</v>
      </c>
      <c r="BQ15" s="17">
        <v>9086</v>
      </c>
      <c r="BR15" s="18">
        <v>77</v>
      </c>
      <c r="BS15" s="18">
        <v>95</v>
      </c>
      <c r="BT15" s="18">
        <v>95</v>
      </c>
      <c r="BU15" s="17">
        <v>6597</v>
      </c>
      <c r="BV15" s="17">
        <v>11330</v>
      </c>
      <c r="BW15" s="19">
        <v>58.2</v>
      </c>
      <c r="BX15" s="17">
        <v>8176</v>
      </c>
      <c r="BY15" s="17">
        <v>10840</v>
      </c>
      <c r="BZ15" s="18">
        <v>75.400000000000006</v>
      </c>
      <c r="CA15" s="17">
        <v>9170</v>
      </c>
      <c r="CB15" s="17">
        <v>10840</v>
      </c>
      <c r="CC15" s="18">
        <v>84.6</v>
      </c>
      <c r="CD15" s="17">
        <v>7828</v>
      </c>
      <c r="CE15" s="17">
        <v>10840</v>
      </c>
      <c r="CF15" s="18">
        <v>72.2</v>
      </c>
      <c r="CG15" s="18">
        <v>50</v>
      </c>
      <c r="CH15" s="18">
        <v>50</v>
      </c>
    </row>
    <row r="16" spans="1:86" x14ac:dyDescent="0.45">
      <c r="A16" s="15" t="s">
        <v>70</v>
      </c>
      <c r="B16" s="15" t="s">
        <v>70</v>
      </c>
      <c r="C16" s="16">
        <f>VLOOKUP(B16,FIPS!$A$2:$B$106,2,FALSE)</f>
        <v>11</v>
      </c>
      <c r="D16" s="17">
        <v>210</v>
      </c>
      <c r="E16" s="18">
        <v>31.8</v>
      </c>
      <c r="F16" s="17">
        <v>80</v>
      </c>
      <c r="G16" s="17">
        <v>340</v>
      </c>
      <c r="H16" s="17">
        <v>230</v>
      </c>
      <c r="I16" s="18">
        <v>29.9</v>
      </c>
      <c r="J16" s="17">
        <v>100</v>
      </c>
      <c r="K16" s="17">
        <v>370</v>
      </c>
      <c r="L16" s="17">
        <v>190</v>
      </c>
      <c r="M16" s="18">
        <v>38.200000000000003</v>
      </c>
      <c r="N16" s="17">
        <v>50</v>
      </c>
      <c r="O16" s="17">
        <v>330</v>
      </c>
      <c r="P16" s="17">
        <v>50</v>
      </c>
      <c r="Q16" s="17">
        <v>20</v>
      </c>
      <c r="R16" s="17">
        <v>15100</v>
      </c>
      <c r="S16" s="17">
        <v>14189</v>
      </c>
      <c r="T16" s="18">
        <v>7.3</v>
      </c>
      <c r="U16" s="19">
        <v>93.7</v>
      </c>
      <c r="V16" s="18">
        <v>82.2</v>
      </c>
      <c r="W16" s="18">
        <v>100</v>
      </c>
      <c r="X16" s="17">
        <v>14900</v>
      </c>
      <c r="Y16" s="17">
        <v>13940</v>
      </c>
      <c r="Z16" s="18">
        <v>2.8</v>
      </c>
      <c r="AA16" s="18">
        <v>93.6</v>
      </c>
      <c r="AB16" s="18">
        <v>88.7</v>
      </c>
      <c r="AC16" s="18">
        <v>99.1</v>
      </c>
      <c r="AD16" s="17">
        <v>14800</v>
      </c>
      <c r="AE16" s="17">
        <v>13913</v>
      </c>
      <c r="AF16" s="18">
        <v>2.9</v>
      </c>
      <c r="AG16" s="18">
        <v>94</v>
      </c>
      <c r="AH16" s="18">
        <v>88.9</v>
      </c>
      <c r="AI16" s="18">
        <v>99.7</v>
      </c>
      <c r="AJ16" s="18">
        <v>95</v>
      </c>
      <c r="AK16" s="18">
        <v>95</v>
      </c>
      <c r="AL16" s="17">
        <v>313</v>
      </c>
      <c r="AM16" s="17">
        <v>281</v>
      </c>
      <c r="AN16" s="17">
        <v>255</v>
      </c>
      <c r="AO16" s="17">
        <v>184</v>
      </c>
      <c r="AP16" s="17">
        <v>78</v>
      </c>
      <c r="AQ16" s="17">
        <v>31</v>
      </c>
      <c r="AR16" s="17">
        <v>313</v>
      </c>
      <c r="AS16" s="17">
        <v>249</v>
      </c>
      <c r="AT16" s="19">
        <v>79.599999999999994</v>
      </c>
      <c r="AU16" s="17">
        <v>64</v>
      </c>
      <c r="AV16" s="18">
        <v>20.399999999999999</v>
      </c>
      <c r="AW16" s="17">
        <v>275</v>
      </c>
      <c r="AX16" s="17">
        <v>231</v>
      </c>
      <c r="AY16" s="18">
        <v>84</v>
      </c>
      <c r="AZ16" s="17">
        <v>44</v>
      </c>
      <c r="BA16" s="18">
        <v>16</v>
      </c>
      <c r="BB16" s="17">
        <v>255</v>
      </c>
      <c r="BC16" s="17">
        <v>210</v>
      </c>
      <c r="BD16" s="18">
        <v>82.4</v>
      </c>
      <c r="BE16" s="17">
        <v>144</v>
      </c>
      <c r="BF16" s="17">
        <v>130</v>
      </c>
      <c r="BG16" s="18">
        <v>90.3</v>
      </c>
      <c r="BH16" s="18">
        <v>95</v>
      </c>
      <c r="BI16" s="18">
        <v>95</v>
      </c>
      <c r="BJ16" s="17">
        <v>13975</v>
      </c>
      <c r="BK16" s="17">
        <v>7821</v>
      </c>
      <c r="BL16" s="19">
        <v>56</v>
      </c>
      <c r="BM16" s="17">
        <v>13918</v>
      </c>
      <c r="BN16" s="17">
        <v>7778</v>
      </c>
      <c r="BO16" s="18">
        <v>55.9</v>
      </c>
      <c r="BP16" s="17">
        <v>13777</v>
      </c>
      <c r="BQ16" s="17">
        <v>8082</v>
      </c>
      <c r="BR16" s="18">
        <v>58.7</v>
      </c>
      <c r="BS16" s="18">
        <v>95</v>
      </c>
      <c r="BT16" s="18">
        <v>95</v>
      </c>
      <c r="BU16" s="17">
        <v>4018</v>
      </c>
      <c r="BV16" s="17">
        <v>13710</v>
      </c>
      <c r="BW16" s="19">
        <v>29.3</v>
      </c>
      <c r="BX16" s="17">
        <v>5212</v>
      </c>
      <c r="BY16" s="17">
        <v>12950</v>
      </c>
      <c r="BZ16" s="18">
        <v>40.200000000000003</v>
      </c>
      <c r="CA16" s="17">
        <v>6077</v>
      </c>
      <c r="CB16" s="17">
        <v>12950</v>
      </c>
      <c r="CC16" s="18">
        <v>46.9</v>
      </c>
      <c r="CD16" s="17">
        <v>5684</v>
      </c>
      <c r="CE16" s="17">
        <v>12950</v>
      </c>
      <c r="CF16" s="18">
        <v>43.9</v>
      </c>
      <c r="CG16" s="18">
        <v>50</v>
      </c>
      <c r="CH16" s="18">
        <v>50</v>
      </c>
    </row>
    <row r="17" spans="1:86" x14ac:dyDescent="0.45">
      <c r="A17" s="41" t="s">
        <v>71</v>
      </c>
      <c r="B17" s="15" t="s">
        <v>22</v>
      </c>
      <c r="C17" s="16">
        <f>VLOOKUP(B17,FIPS!$A$2:$B$106,2,FALSE)</f>
        <v>12011</v>
      </c>
      <c r="D17" s="17">
        <v>670</v>
      </c>
      <c r="E17" s="18">
        <v>17.7</v>
      </c>
      <c r="F17" s="17">
        <v>440</v>
      </c>
      <c r="G17" s="17">
        <v>900</v>
      </c>
      <c r="H17" s="17">
        <v>550</v>
      </c>
      <c r="I17" s="18">
        <v>20</v>
      </c>
      <c r="J17" s="17">
        <v>340</v>
      </c>
      <c r="K17" s="17">
        <v>770</v>
      </c>
      <c r="L17" s="17">
        <v>560</v>
      </c>
      <c r="M17" s="18">
        <v>22.8</v>
      </c>
      <c r="N17" s="17">
        <v>310</v>
      </c>
      <c r="O17" s="17">
        <v>810</v>
      </c>
      <c r="P17" s="17">
        <v>170</v>
      </c>
      <c r="Q17" s="17">
        <v>70</v>
      </c>
      <c r="R17" s="17">
        <v>21500</v>
      </c>
      <c r="S17" s="17">
        <v>18936</v>
      </c>
      <c r="T17" s="18">
        <v>6.1</v>
      </c>
      <c r="U17" s="19">
        <v>88</v>
      </c>
      <c r="V17" s="18">
        <v>78.7</v>
      </c>
      <c r="W17" s="18">
        <v>99.7</v>
      </c>
      <c r="X17" s="17">
        <v>21800</v>
      </c>
      <c r="Y17" s="17">
        <v>19274</v>
      </c>
      <c r="Z17" s="18">
        <v>2.2000000000000002</v>
      </c>
      <c r="AA17" s="18">
        <v>88.5</v>
      </c>
      <c r="AB17" s="18">
        <v>84.8</v>
      </c>
      <c r="AC17" s="18">
        <v>92.6</v>
      </c>
      <c r="AD17" s="17">
        <v>22100</v>
      </c>
      <c r="AE17" s="17">
        <v>19594</v>
      </c>
      <c r="AF17" s="18">
        <v>2.2999999999999998</v>
      </c>
      <c r="AG17" s="18">
        <v>88.8</v>
      </c>
      <c r="AH17" s="18">
        <v>85</v>
      </c>
      <c r="AI17" s="18">
        <v>93</v>
      </c>
      <c r="AJ17" s="18">
        <v>95</v>
      </c>
      <c r="AK17" s="18">
        <v>95</v>
      </c>
      <c r="AL17" s="17">
        <v>671</v>
      </c>
      <c r="AM17" s="17">
        <v>616</v>
      </c>
      <c r="AN17" s="17">
        <v>594</v>
      </c>
      <c r="AO17" s="17">
        <v>479</v>
      </c>
      <c r="AP17" s="17">
        <v>168</v>
      </c>
      <c r="AQ17" s="17">
        <v>67</v>
      </c>
      <c r="AR17" s="17">
        <v>671</v>
      </c>
      <c r="AS17" s="17">
        <v>541</v>
      </c>
      <c r="AT17" s="19">
        <v>80.599999999999994</v>
      </c>
      <c r="AU17" s="17">
        <v>130</v>
      </c>
      <c r="AV17" s="18">
        <v>19.399999999999999</v>
      </c>
      <c r="AW17" s="17">
        <v>626</v>
      </c>
      <c r="AX17" s="17">
        <v>527</v>
      </c>
      <c r="AY17" s="18">
        <v>84.2</v>
      </c>
      <c r="AZ17" s="17">
        <v>99</v>
      </c>
      <c r="BA17" s="18">
        <v>15.8</v>
      </c>
      <c r="BB17" s="17">
        <v>594</v>
      </c>
      <c r="BC17" s="17">
        <v>517</v>
      </c>
      <c r="BD17" s="18">
        <v>87</v>
      </c>
      <c r="BE17" s="17">
        <v>359</v>
      </c>
      <c r="BF17" s="17">
        <v>310</v>
      </c>
      <c r="BG17" s="18">
        <v>86.4</v>
      </c>
      <c r="BH17" s="18">
        <v>95</v>
      </c>
      <c r="BI17" s="18">
        <v>95</v>
      </c>
      <c r="BJ17" s="17">
        <v>18513</v>
      </c>
      <c r="BK17" s="17">
        <v>12499</v>
      </c>
      <c r="BL17" s="19">
        <v>67.5</v>
      </c>
      <c r="BM17" s="17">
        <v>18862</v>
      </c>
      <c r="BN17" s="17">
        <v>12867</v>
      </c>
      <c r="BO17" s="18">
        <v>68.2</v>
      </c>
      <c r="BP17" s="17">
        <v>19237</v>
      </c>
      <c r="BQ17" s="17">
        <v>13416</v>
      </c>
      <c r="BR17" s="18">
        <v>69.7</v>
      </c>
      <c r="BS17" s="18">
        <v>95</v>
      </c>
      <c r="BT17" s="18">
        <v>95</v>
      </c>
      <c r="BU17" s="17">
        <v>2011</v>
      </c>
      <c r="BV17" s="17">
        <v>20030</v>
      </c>
      <c r="BW17" s="19">
        <v>10</v>
      </c>
      <c r="BX17" s="17">
        <v>2913</v>
      </c>
      <c r="BY17" s="17">
        <v>20470</v>
      </c>
      <c r="BZ17" s="18">
        <v>14.2</v>
      </c>
      <c r="CA17" s="17">
        <v>3881</v>
      </c>
      <c r="CB17" s="17">
        <v>20470</v>
      </c>
      <c r="CC17" s="18">
        <v>19</v>
      </c>
      <c r="CD17" s="17">
        <v>5720</v>
      </c>
      <c r="CE17" s="17">
        <v>20470</v>
      </c>
      <c r="CF17" s="18">
        <v>27.9</v>
      </c>
      <c r="CG17" s="18">
        <v>50</v>
      </c>
      <c r="CH17" s="18">
        <v>50</v>
      </c>
    </row>
    <row r="18" spans="1:86" x14ac:dyDescent="0.45">
      <c r="A18" s="41"/>
      <c r="B18" s="15" t="s">
        <v>23</v>
      </c>
      <c r="C18" s="16">
        <f>VLOOKUP(B18,FIPS!$A$2:$B$106,2,FALSE)</f>
        <v>12031</v>
      </c>
      <c r="D18" s="17">
        <v>250</v>
      </c>
      <c r="E18" s="18">
        <v>28.7</v>
      </c>
      <c r="F18" s="17">
        <v>110</v>
      </c>
      <c r="G18" s="17">
        <v>400</v>
      </c>
      <c r="H18" s="17">
        <v>230</v>
      </c>
      <c r="I18" s="18">
        <v>31</v>
      </c>
      <c r="J18" s="17">
        <v>90</v>
      </c>
      <c r="K18" s="17">
        <v>370</v>
      </c>
      <c r="L18" s="17">
        <v>190</v>
      </c>
      <c r="M18" s="18">
        <v>39.200000000000003</v>
      </c>
      <c r="N18" s="17">
        <v>40</v>
      </c>
      <c r="O18" s="17">
        <v>340</v>
      </c>
      <c r="P18" s="17">
        <v>60</v>
      </c>
      <c r="Q18" s="17">
        <v>30</v>
      </c>
      <c r="R18" s="17">
        <v>7100</v>
      </c>
      <c r="S18" s="17">
        <v>5818</v>
      </c>
      <c r="T18" s="18">
        <v>11.6</v>
      </c>
      <c r="U18" s="19">
        <v>81.7</v>
      </c>
      <c r="V18" s="18">
        <v>67.099999999999994</v>
      </c>
      <c r="W18" s="18">
        <v>100</v>
      </c>
      <c r="X18" s="17">
        <v>7200</v>
      </c>
      <c r="Y18" s="17">
        <v>6018</v>
      </c>
      <c r="Z18" s="18">
        <v>4.0999999999999996</v>
      </c>
      <c r="AA18" s="18">
        <v>83.2</v>
      </c>
      <c r="AB18" s="18">
        <v>77</v>
      </c>
      <c r="AC18" s="18">
        <v>90.4</v>
      </c>
      <c r="AD18" s="17">
        <v>7300</v>
      </c>
      <c r="AE18" s="17">
        <v>6159</v>
      </c>
      <c r="AF18" s="18">
        <v>4.2</v>
      </c>
      <c r="AG18" s="18">
        <v>84.4</v>
      </c>
      <c r="AH18" s="18">
        <v>78</v>
      </c>
      <c r="AI18" s="18">
        <v>92</v>
      </c>
      <c r="AJ18" s="18">
        <v>95</v>
      </c>
      <c r="AK18" s="18">
        <v>95</v>
      </c>
      <c r="AL18" s="17">
        <v>300</v>
      </c>
      <c r="AM18" s="17">
        <v>275</v>
      </c>
      <c r="AN18" s="17">
        <v>273</v>
      </c>
      <c r="AO18" s="17">
        <v>222</v>
      </c>
      <c r="AP18" s="17">
        <v>75</v>
      </c>
      <c r="AQ18" s="17">
        <v>30</v>
      </c>
      <c r="AR18" s="17">
        <v>300</v>
      </c>
      <c r="AS18" s="17">
        <v>211</v>
      </c>
      <c r="AT18" s="19">
        <v>70.3</v>
      </c>
      <c r="AU18" s="17">
        <v>89</v>
      </c>
      <c r="AV18" s="18">
        <v>29.7</v>
      </c>
      <c r="AW18" s="17">
        <v>274</v>
      </c>
      <c r="AX18" s="17">
        <v>204</v>
      </c>
      <c r="AY18" s="18">
        <v>74.5</v>
      </c>
      <c r="AZ18" s="17">
        <v>70</v>
      </c>
      <c r="BA18" s="18">
        <v>25.5</v>
      </c>
      <c r="BB18" s="17">
        <v>273</v>
      </c>
      <c r="BC18" s="17">
        <v>210</v>
      </c>
      <c r="BD18" s="18">
        <v>76.900000000000006</v>
      </c>
      <c r="BE18" s="17">
        <v>178</v>
      </c>
      <c r="BF18" s="17">
        <v>143</v>
      </c>
      <c r="BG18" s="18">
        <v>80.3</v>
      </c>
      <c r="BH18" s="18">
        <v>95</v>
      </c>
      <c r="BI18" s="18">
        <v>95</v>
      </c>
      <c r="BJ18" s="17">
        <v>5607</v>
      </c>
      <c r="BK18" s="17">
        <v>3156</v>
      </c>
      <c r="BL18" s="19">
        <v>56.3</v>
      </c>
      <c r="BM18" s="17">
        <v>5819</v>
      </c>
      <c r="BN18" s="17">
        <v>3496</v>
      </c>
      <c r="BO18" s="18">
        <v>60.1</v>
      </c>
      <c r="BP18" s="17">
        <v>5973</v>
      </c>
      <c r="BQ18" s="17">
        <v>3816</v>
      </c>
      <c r="BR18" s="18">
        <v>63.9</v>
      </c>
      <c r="BS18" s="18">
        <v>95</v>
      </c>
      <c r="BT18" s="18">
        <v>95</v>
      </c>
      <c r="BU18" s="17">
        <v>256</v>
      </c>
      <c r="BV18" s="17">
        <v>9250</v>
      </c>
      <c r="BW18" s="19">
        <v>2.8</v>
      </c>
      <c r="BX18" s="17">
        <v>382</v>
      </c>
      <c r="BY18" s="17">
        <v>8970</v>
      </c>
      <c r="BZ18" s="18">
        <v>4.3</v>
      </c>
      <c r="CA18" s="17">
        <v>524</v>
      </c>
      <c r="CB18" s="17">
        <v>8970</v>
      </c>
      <c r="CC18" s="18">
        <v>5.8</v>
      </c>
      <c r="CD18" s="17">
        <v>645</v>
      </c>
      <c r="CE18" s="17">
        <v>8970</v>
      </c>
      <c r="CF18" s="18">
        <v>7.2</v>
      </c>
      <c r="CG18" s="18">
        <v>50</v>
      </c>
      <c r="CH18" s="18">
        <v>50</v>
      </c>
    </row>
    <row r="19" spans="1:86" x14ac:dyDescent="0.45">
      <c r="A19" s="41"/>
      <c r="B19" s="15" t="s">
        <v>24</v>
      </c>
      <c r="C19" s="16">
        <f>VLOOKUP(B19,FIPS!$A$2:$B$106,2,FALSE)</f>
        <v>12057</v>
      </c>
      <c r="D19" s="17">
        <v>280</v>
      </c>
      <c r="E19" s="18">
        <v>27.1</v>
      </c>
      <c r="F19" s="17">
        <v>130</v>
      </c>
      <c r="G19" s="17">
        <v>440</v>
      </c>
      <c r="H19" s="17">
        <v>270</v>
      </c>
      <c r="I19" s="18">
        <v>28.4</v>
      </c>
      <c r="J19" s="17">
        <v>120</v>
      </c>
      <c r="K19" s="17">
        <v>430</v>
      </c>
      <c r="L19" s="17">
        <v>210</v>
      </c>
      <c r="M19" s="18">
        <v>37.1</v>
      </c>
      <c r="N19" s="17">
        <v>60</v>
      </c>
      <c r="O19" s="17">
        <v>370</v>
      </c>
      <c r="P19" s="17">
        <v>70</v>
      </c>
      <c r="Q19" s="17">
        <v>30</v>
      </c>
      <c r="R19" s="17">
        <v>7700</v>
      </c>
      <c r="S19" s="17">
        <v>6561</v>
      </c>
      <c r="T19" s="18">
        <v>11</v>
      </c>
      <c r="U19" s="19">
        <v>85.2</v>
      </c>
      <c r="V19" s="18">
        <v>70.7</v>
      </c>
      <c r="W19" s="18">
        <v>100</v>
      </c>
      <c r="X19" s="17">
        <v>7900</v>
      </c>
      <c r="Y19" s="17">
        <v>6728</v>
      </c>
      <c r="Z19" s="18">
        <v>3.9</v>
      </c>
      <c r="AA19" s="18">
        <v>85.2</v>
      </c>
      <c r="AB19" s="18">
        <v>79.099999999999994</v>
      </c>
      <c r="AC19" s="18">
        <v>92.2</v>
      </c>
      <c r="AD19" s="17">
        <v>8100</v>
      </c>
      <c r="AE19" s="17">
        <v>6948</v>
      </c>
      <c r="AF19" s="18">
        <v>4</v>
      </c>
      <c r="AG19" s="18">
        <v>86.1</v>
      </c>
      <c r="AH19" s="18">
        <v>80</v>
      </c>
      <c r="AI19" s="18">
        <v>93.4</v>
      </c>
      <c r="AJ19" s="18">
        <v>95</v>
      </c>
      <c r="AK19" s="18">
        <v>95</v>
      </c>
      <c r="AL19" s="17">
        <v>300</v>
      </c>
      <c r="AM19" s="17">
        <v>299</v>
      </c>
      <c r="AN19" s="17">
        <v>266</v>
      </c>
      <c r="AO19" s="17">
        <v>259</v>
      </c>
      <c r="AP19" s="17">
        <v>75</v>
      </c>
      <c r="AQ19" s="17">
        <v>30</v>
      </c>
      <c r="AR19" s="17">
        <v>300</v>
      </c>
      <c r="AS19" s="17">
        <v>229</v>
      </c>
      <c r="AT19" s="19">
        <v>76.3</v>
      </c>
      <c r="AU19" s="17">
        <v>71</v>
      </c>
      <c r="AV19" s="18">
        <v>23.7</v>
      </c>
      <c r="AW19" s="17">
        <v>301</v>
      </c>
      <c r="AX19" s="17">
        <v>248</v>
      </c>
      <c r="AY19" s="18">
        <v>82.4</v>
      </c>
      <c r="AZ19" s="17">
        <v>53</v>
      </c>
      <c r="BA19" s="18">
        <v>17.600000000000001</v>
      </c>
      <c r="BB19" s="17">
        <v>266</v>
      </c>
      <c r="BC19" s="17">
        <v>228</v>
      </c>
      <c r="BD19" s="18">
        <v>85.7</v>
      </c>
      <c r="BE19" s="17">
        <v>196</v>
      </c>
      <c r="BF19" s="17">
        <v>167</v>
      </c>
      <c r="BG19" s="18">
        <v>85.2</v>
      </c>
      <c r="BH19" s="18">
        <v>95</v>
      </c>
      <c r="BI19" s="18">
        <v>95</v>
      </c>
      <c r="BJ19" s="17">
        <v>6357</v>
      </c>
      <c r="BK19" s="17">
        <v>4194</v>
      </c>
      <c r="BL19" s="19">
        <v>66</v>
      </c>
      <c r="BM19" s="17">
        <v>6566</v>
      </c>
      <c r="BN19" s="17">
        <v>4539</v>
      </c>
      <c r="BO19" s="18">
        <v>69.099999999999994</v>
      </c>
      <c r="BP19" s="17">
        <v>6784</v>
      </c>
      <c r="BQ19" s="17">
        <v>4891</v>
      </c>
      <c r="BR19" s="18">
        <v>72.099999999999994</v>
      </c>
      <c r="BS19" s="18">
        <v>95</v>
      </c>
      <c r="BT19" s="18">
        <v>95</v>
      </c>
      <c r="BU19" s="17">
        <v>648</v>
      </c>
      <c r="BV19" s="17">
        <v>12670</v>
      </c>
      <c r="BW19" s="19">
        <v>5.0999999999999996</v>
      </c>
      <c r="BX19" s="17">
        <v>1152</v>
      </c>
      <c r="BY19" s="17">
        <v>12910</v>
      </c>
      <c r="BZ19" s="18">
        <v>8.9</v>
      </c>
      <c r="CA19" s="17">
        <v>1495</v>
      </c>
      <c r="CB19" s="17">
        <v>12910</v>
      </c>
      <c r="CC19" s="18">
        <v>11.6</v>
      </c>
      <c r="CD19" s="17">
        <v>1642</v>
      </c>
      <c r="CE19" s="17">
        <v>12910</v>
      </c>
      <c r="CF19" s="18">
        <v>12.7</v>
      </c>
      <c r="CG19" s="18">
        <v>50</v>
      </c>
      <c r="CH19" s="18">
        <v>50</v>
      </c>
    </row>
    <row r="20" spans="1:86" x14ac:dyDescent="0.45">
      <c r="A20" s="41"/>
      <c r="B20" s="15" t="s">
        <v>25</v>
      </c>
      <c r="C20" s="16">
        <f>VLOOKUP(B20,FIPS!$A$2:$B$106,2,FALSE)</f>
        <v>12086</v>
      </c>
      <c r="D20" s="17">
        <v>1100</v>
      </c>
      <c r="E20" s="18">
        <v>13.6</v>
      </c>
      <c r="F20" s="17">
        <v>830</v>
      </c>
      <c r="G20" s="17">
        <v>1400</v>
      </c>
      <c r="H20" s="17">
        <v>1100</v>
      </c>
      <c r="I20" s="18">
        <v>13.9</v>
      </c>
      <c r="J20" s="17">
        <v>840</v>
      </c>
      <c r="K20" s="17">
        <v>1500</v>
      </c>
      <c r="L20" s="17">
        <v>1100</v>
      </c>
      <c r="M20" s="18">
        <v>16.399999999999999</v>
      </c>
      <c r="N20" s="17">
        <v>740</v>
      </c>
      <c r="O20" s="17">
        <v>1400</v>
      </c>
      <c r="P20" s="17">
        <v>280</v>
      </c>
      <c r="Q20" s="17">
        <v>110</v>
      </c>
      <c r="R20" s="17">
        <v>28900</v>
      </c>
      <c r="S20" s="17">
        <v>25653</v>
      </c>
      <c r="T20" s="18">
        <v>5.6</v>
      </c>
      <c r="U20" s="19">
        <v>88.8</v>
      </c>
      <c r="V20" s="18">
        <v>80.099999999999994</v>
      </c>
      <c r="W20" s="18">
        <v>99.7</v>
      </c>
      <c r="X20" s="17">
        <v>30100</v>
      </c>
      <c r="Y20" s="17">
        <v>26015</v>
      </c>
      <c r="Z20" s="18">
        <v>2.1</v>
      </c>
      <c r="AA20" s="18">
        <v>86.5</v>
      </c>
      <c r="AB20" s="18">
        <v>83.1</v>
      </c>
      <c r="AC20" s="18">
        <v>90.3</v>
      </c>
      <c r="AD20" s="17">
        <v>30300</v>
      </c>
      <c r="AE20" s="17">
        <v>26296</v>
      </c>
      <c r="AF20" s="18">
        <v>2.2000000000000002</v>
      </c>
      <c r="AG20" s="18">
        <v>86.8</v>
      </c>
      <c r="AH20" s="18">
        <v>83.2</v>
      </c>
      <c r="AI20" s="18">
        <v>90.7</v>
      </c>
      <c r="AJ20" s="18">
        <v>95</v>
      </c>
      <c r="AK20" s="18">
        <v>95</v>
      </c>
      <c r="AL20" s="17">
        <v>1141</v>
      </c>
      <c r="AM20" s="17">
        <v>1168</v>
      </c>
      <c r="AN20" s="17">
        <v>1151</v>
      </c>
      <c r="AO20" s="17">
        <v>826</v>
      </c>
      <c r="AP20" s="17">
        <v>285</v>
      </c>
      <c r="AQ20" s="17">
        <v>114</v>
      </c>
      <c r="AR20" s="17">
        <v>1141</v>
      </c>
      <c r="AS20" s="17">
        <v>925</v>
      </c>
      <c r="AT20" s="19">
        <v>81.099999999999994</v>
      </c>
      <c r="AU20" s="17">
        <v>216</v>
      </c>
      <c r="AV20" s="18">
        <v>18.899999999999999</v>
      </c>
      <c r="AW20" s="17">
        <v>1177</v>
      </c>
      <c r="AX20" s="17">
        <v>994</v>
      </c>
      <c r="AY20" s="18">
        <v>84.5</v>
      </c>
      <c r="AZ20" s="17">
        <v>183</v>
      </c>
      <c r="BA20" s="18">
        <v>15.5</v>
      </c>
      <c r="BB20" s="17">
        <v>1151</v>
      </c>
      <c r="BC20" s="17">
        <v>971</v>
      </c>
      <c r="BD20" s="18">
        <v>84.4</v>
      </c>
      <c r="BE20" s="17">
        <v>641</v>
      </c>
      <c r="BF20" s="17">
        <v>533</v>
      </c>
      <c r="BG20" s="18">
        <v>83.2</v>
      </c>
      <c r="BH20" s="18">
        <v>95</v>
      </c>
      <c r="BI20" s="18">
        <v>95</v>
      </c>
      <c r="BJ20" s="17">
        <v>24869</v>
      </c>
      <c r="BK20" s="17">
        <v>14919</v>
      </c>
      <c r="BL20" s="19">
        <v>60</v>
      </c>
      <c r="BM20" s="17">
        <v>25168</v>
      </c>
      <c r="BN20" s="17">
        <v>15543</v>
      </c>
      <c r="BO20" s="18">
        <v>61.8</v>
      </c>
      <c r="BP20" s="17">
        <v>25480</v>
      </c>
      <c r="BQ20" s="17">
        <v>15194</v>
      </c>
      <c r="BR20" s="18">
        <v>59.6</v>
      </c>
      <c r="BS20" s="18">
        <v>95</v>
      </c>
      <c r="BT20" s="18">
        <v>95</v>
      </c>
      <c r="BU20" s="17">
        <v>2018</v>
      </c>
      <c r="BV20" s="17">
        <v>22190</v>
      </c>
      <c r="BW20" s="19">
        <v>9.1</v>
      </c>
      <c r="BX20" s="17">
        <v>3891</v>
      </c>
      <c r="BY20" s="17">
        <v>21760</v>
      </c>
      <c r="BZ20" s="18">
        <v>17.899999999999999</v>
      </c>
      <c r="CA20" s="17">
        <v>6668</v>
      </c>
      <c r="CB20" s="17">
        <v>21760</v>
      </c>
      <c r="CC20" s="18">
        <v>30.6</v>
      </c>
      <c r="CD20" s="17">
        <v>8869</v>
      </c>
      <c r="CE20" s="17">
        <v>21760</v>
      </c>
      <c r="CF20" s="18">
        <v>40.799999999999997</v>
      </c>
      <c r="CG20" s="18">
        <v>50</v>
      </c>
      <c r="CH20" s="18">
        <v>50</v>
      </c>
    </row>
    <row r="21" spans="1:86" x14ac:dyDescent="0.45">
      <c r="A21" s="41"/>
      <c r="B21" s="15" t="s">
        <v>26</v>
      </c>
      <c r="C21" s="16">
        <f>VLOOKUP(B21,FIPS!$A$2:$B$106,2,FALSE)</f>
        <v>12095</v>
      </c>
      <c r="D21" s="17">
        <v>420</v>
      </c>
      <c r="E21" s="18">
        <v>22.4</v>
      </c>
      <c r="F21" s="17">
        <v>230</v>
      </c>
      <c r="G21" s="17">
        <v>600</v>
      </c>
      <c r="H21" s="17">
        <v>450</v>
      </c>
      <c r="I21" s="18">
        <v>22.2</v>
      </c>
      <c r="J21" s="17">
        <v>250</v>
      </c>
      <c r="K21" s="17">
        <v>650</v>
      </c>
      <c r="L21" s="17">
        <v>450</v>
      </c>
      <c r="M21" s="18">
        <v>25.4</v>
      </c>
      <c r="N21" s="17">
        <v>230</v>
      </c>
      <c r="O21" s="17">
        <v>680</v>
      </c>
      <c r="P21" s="17">
        <v>110</v>
      </c>
      <c r="Q21" s="17">
        <v>40</v>
      </c>
      <c r="R21" s="17">
        <v>9600</v>
      </c>
      <c r="S21" s="17">
        <v>8231</v>
      </c>
      <c r="T21" s="18">
        <v>9.6999999999999993</v>
      </c>
      <c r="U21" s="19">
        <v>85.4</v>
      </c>
      <c r="V21" s="18">
        <v>72.2</v>
      </c>
      <c r="W21" s="18">
        <v>100</v>
      </c>
      <c r="X21" s="17">
        <v>10200</v>
      </c>
      <c r="Y21" s="17">
        <v>8551</v>
      </c>
      <c r="Z21" s="18">
        <v>3.4</v>
      </c>
      <c r="AA21" s="18">
        <v>84</v>
      </c>
      <c r="AB21" s="18">
        <v>78.7</v>
      </c>
      <c r="AC21" s="18">
        <v>90</v>
      </c>
      <c r="AD21" s="17">
        <v>10400</v>
      </c>
      <c r="AE21" s="17">
        <v>8770</v>
      </c>
      <c r="AF21" s="18">
        <v>3.6</v>
      </c>
      <c r="AG21" s="18">
        <v>84.4</v>
      </c>
      <c r="AH21" s="18">
        <v>78.900000000000006</v>
      </c>
      <c r="AI21" s="18">
        <v>90.7</v>
      </c>
      <c r="AJ21" s="18">
        <v>95</v>
      </c>
      <c r="AK21" s="18">
        <v>95</v>
      </c>
      <c r="AL21" s="17">
        <v>461</v>
      </c>
      <c r="AM21" s="17">
        <v>461</v>
      </c>
      <c r="AN21" s="17">
        <v>466</v>
      </c>
      <c r="AO21" s="17">
        <v>372</v>
      </c>
      <c r="AP21" s="17">
        <v>115</v>
      </c>
      <c r="AQ21" s="17">
        <v>46</v>
      </c>
      <c r="AR21" s="17">
        <v>461</v>
      </c>
      <c r="AS21" s="17">
        <v>325</v>
      </c>
      <c r="AT21" s="19">
        <v>70.5</v>
      </c>
      <c r="AU21" s="17">
        <v>136</v>
      </c>
      <c r="AV21" s="18">
        <v>29.5</v>
      </c>
      <c r="AW21" s="17">
        <v>464</v>
      </c>
      <c r="AX21" s="17">
        <v>356</v>
      </c>
      <c r="AY21" s="18">
        <v>76.7</v>
      </c>
      <c r="AZ21" s="17">
        <v>108</v>
      </c>
      <c r="BA21" s="18">
        <v>23.3</v>
      </c>
      <c r="BB21" s="17">
        <v>466</v>
      </c>
      <c r="BC21" s="17">
        <v>365</v>
      </c>
      <c r="BD21" s="18">
        <v>78.3</v>
      </c>
      <c r="BE21" s="17">
        <v>289</v>
      </c>
      <c r="BF21" s="17">
        <v>251</v>
      </c>
      <c r="BG21" s="18">
        <v>86.9</v>
      </c>
      <c r="BH21" s="18">
        <v>95</v>
      </c>
      <c r="BI21" s="18">
        <v>95</v>
      </c>
      <c r="BJ21" s="17">
        <v>7885</v>
      </c>
      <c r="BK21" s="17">
        <v>5065</v>
      </c>
      <c r="BL21" s="19">
        <v>64.2</v>
      </c>
      <c r="BM21" s="17">
        <v>8157</v>
      </c>
      <c r="BN21" s="17">
        <v>5418</v>
      </c>
      <c r="BO21" s="18">
        <v>66.400000000000006</v>
      </c>
      <c r="BP21" s="17">
        <v>8432</v>
      </c>
      <c r="BQ21" s="17">
        <v>5815</v>
      </c>
      <c r="BR21" s="18">
        <v>69</v>
      </c>
      <c r="BS21" s="18">
        <v>95</v>
      </c>
      <c r="BT21" s="18">
        <v>95</v>
      </c>
      <c r="BU21" s="17">
        <v>1043</v>
      </c>
      <c r="BV21" s="17">
        <v>16500</v>
      </c>
      <c r="BW21" s="19">
        <v>6.3</v>
      </c>
      <c r="BX21" s="17">
        <v>1895</v>
      </c>
      <c r="BY21" s="17">
        <v>15310</v>
      </c>
      <c r="BZ21" s="18">
        <v>12.4</v>
      </c>
      <c r="CA21" s="17">
        <v>2845</v>
      </c>
      <c r="CB21" s="17">
        <v>15310</v>
      </c>
      <c r="CC21" s="18">
        <v>18.600000000000001</v>
      </c>
      <c r="CD21" s="17">
        <v>3433</v>
      </c>
      <c r="CE21" s="17">
        <v>15310</v>
      </c>
      <c r="CF21" s="18">
        <v>22.4</v>
      </c>
      <c r="CG21" s="18">
        <v>50</v>
      </c>
      <c r="CH21" s="18">
        <v>50</v>
      </c>
    </row>
    <row r="22" spans="1:86" x14ac:dyDescent="0.45">
      <c r="A22" s="41"/>
      <c r="B22" s="15" t="s">
        <v>27</v>
      </c>
      <c r="C22" s="16">
        <f>VLOOKUP(B22,FIPS!$A$2:$B$106,2,FALSE)</f>
        <v>12099</v>
      </c>
      <c r="D22" s="17">
        <v>270</v>
      </c>
      <c r="E22" s="18">
        <v>27.7</v>
      </c>
      <c r="F22" s="17">
        <v>120</v>
      </c>
      <c r="G22" s="17">
        <v>420</v>
      </c>
      <c r="H22" s="17">
        <v>250</v>
      </c>
      <c r="I22" s="18">
        <v>29.8</v>
      </c>
      <c r="J22" s="17">
        <v>100</v>
      </c>
      <c r="K22" s="17">
        <v>400</v>
      </c>
      <c r="L22" s="17">
        <v>230</v>
      </c>
      <c r="M22" s="18">
        <v>36</v>
      </c>
      <c r="N22" s="17">
        <v>70</v>
      </c>
      <c r="O22" s="17">
        <v>390</v>
      </c>
      <c r="P22" s="17">
        <v>70</v>
      </c>
      <c r="Q22" s="17">
        <v>30</v>
      </c>
      <c r="R22" s="17">
        <v>8800</v>
      </c>
      <c r="S22" s="17">
        <v>7706</v>
      </c>
      <c r="T22" s="18">
        <v>10.1</v>
      </c>
      <c r="U22" s="19">
        <v>87.7</v>
      </c>
      <c r="V22" s="18">
        <v>73.599999999999994</v>
      </c>
      <c r="W22" s="18">
        <v>100</v>
      </c>
      <c r="X22" s="17">
        <v>8900</v>
      </c>
      <c r="Y22" s="17">
        <v>7790</v>
      </c>
      <c r="Z22" s="18">
        <v>3.8</v>
      </c>
      <c r="AA22" s="18">
        <v>87.4</v>
      </c>
      <c r="AB22" s="18">
        <v>81.400000000000006</v>
      </c>
      <c r="AC22" s="18">
        <v>94.5</v>
      </c>
      <c r="AD22" s="17">
        <v>9000</v>
      </c>
      <c r="AE22" s="17">
        <v>7890</v>
      </c>
      <c r="AF22" s="18">
        <v>3.9</v>
      </c>
      <c r="AG22" s="18">
        <v>87.6</v>
      </c>
      <c r="AH22" s="18">
        <v>81.5</v>
      </c>
      <c r="AI22" s="18">
        <v>94.8</v>
      </c>
      <c r="AJ22" s="18">
        <v>95</v>
      </c>
      <c r="AK22" s="18">
        <v>95</v>
      </c>
      <c r="AL22" s="17">
        <v>289</v>
      </c>
      <c r="AM22" s="17">
        <v>280</v>
      </c>
      <c r="AN22" s="17">
        <v>237</v>
      </c>
      <c r="AO22" s="17">
        <v>215</v>
      </c>
      <c r="AP22" s="17">
        <v>72</v>
      </c>
      <c r="AQ22" s="17">
        <v>29</v>
      </c>
      <c r="AR22" s="17">
        <v>289</v>
      </c>
      <c r="AS22" s="17">
        <v>220</v>
      </c>
      <c r="AT22" s="19">
        <v>76.099999999999994</v>
      </c>
      <c r="AU22" s="17">
        <v>69</v>
      </c>
      <c r="AV22" s="18">
        <v>23.9</v>
      </c>
      <c r="AW22" s="17">
        <v>284</v>
      </c>
      <c r="AX22" s="17">
        <v>232</v>
      </c>
      <c r="AY22" s="18">
        <v>81.7</v>
      </c>
      <c r="AZ22" s="17">
        <v>52</v>
      </c>
      <c r="BA22" s="18">
        <v>18.3</v>
      </c>
      <c r="BB22" s="17">
        <v>237</v>
      </c>
      <c r="BC22" s="17">
        <v>187</v>
      </c>
      <c r="BD22" s="18">
        <v>78.900000000000006</v>
      </c>
      <c r="BE22" s="17">
        <v>179</v>
      </c>
      <c r="BF22" s="17">
        <v>148</v>
      </c>
      <c r="BG22" s="18">
        <v>82.7</v>
      </c>
      <c r="BH22" s="18">
        <v>95</v>
      </c>
      <c r="BI22" s="18">
        <v>95</v>
      </c>
      <c r="BJ22" s="17">
        <v>7545</v>
      </c>
      <c r="BK22" s="17">
        <v>4459</v>
      </c>
      <c r="BL22" s="19">
        <v>59.1</v>
      </c>
      <c r="BM22" s="17">
        <v>7641</v>
      </c>
      <c r="BN22" s="17">
        <v>4704</v>
      </c>
      <c r="BO22" s="18">
        <v>61.6</v>
      </c>
      <c r="BP22" s="17">
        <v>7785</v>
      </c>
      <c r="BQ22" s="17">
        <v>4854</v>
      </c>
      <c r="BR22" s="18">
        <v>62.4</v>
      </c>
      <c r="BS22" s="18">
        <v>95</v>
      </c>
      <c r="BT22" s="18">
        <v>95</v>
      </c>
      <c r="BU22" s="17">
        <v>388</v>
      </c>
      <c r="BV22" s="17">
        <v>7620</v>
      </c>
      <c r="BW22" s="19">
        <v>5.0999999999999996</v>
      </c>
      <c r="BX22" s="17">
        <v>594</v>
      </c>
      <c r="BY22" s="17">
        <v>9170</v>
      </c>
      <c r="BZ22" s="18">
        <v>6.5</v>
      </c>
      <c r="CA22" s="17">
        <v>915</v>
      </c>
      <c r="CB22" s="17">
        <v>9170</v>
      </c>
      <c r="CC22" s="18">
        <v>10</v>
      </c>
      <c r="CD22" s="17">
        <v>2435</v>
      </c>
      <c r="CE22" s="17">
        <v>9170</v>
      </c>
      <c r="CF22" s="18">
        <v>26.6</v>
      </c>
      <c r="CG22" s="18">
        <v>50</v>
      </c>
      <c r="CH22" s="18">
        <v>50</v>
      </c>
    </row>
    <row r="23" spans="1:86" x14ac:dyDescent="0.45">
      <c r="A23" s="41"/>
      <c r="B23" s="15" t="s">
        <v>28</v>
      </c>
      <c r="C23" s="16">
        <f>VLOOKUP(B23,FIPS!$A$2:$B$106,2,FALSE)</f>
        <v>12103</v>
      </c>
      <c r="D23" s="17">
        <v>140</v>
      </c>
      <c r="E23" s="18">
        <v>38.700000000000003</v>
      </c>
      <c r="F23" s="17">
        <v>30</v>
      </c>
      <c r="G23" s="17">
        <v>250</v>
      </c>
      <c r="H23" s="17">
        <v>140</v>
      </c>
      <c r="I23" s="18">
        <v>40.200000000000003</v>
      </c>
      <c r="J23" s="17">
        <v>30</v>
      </c>
      <c r="K23" s="17">
        <v>240</v>
      </c>
      <c r="L23" s="17">
        <v>150</v>
      </c>
      <c r="M23" s="18">
        <v>44.6</v>
      </c>
      <c r="N23" s="17">
        <v>20</v>
      </c>
      <c r="O23" s="17">
        <v>280</v>
      </c>
      <c r="P23" s="17">
        <v>40</v>
      </c>
      <c r="Q23" s="17">
        <v>10</v>
      </c>
      <c r="R23" s="17">
        <v>5000</v>
      </c>
      <c r="S23" s="17">
        <v>4410</v>
      </c>
      <c r="T23" s="18">
        <v>13.8</v>
      </c>
      <c r="U23" s="19">
        <v>87.8</v>
      </c>
      <c r="V23" s="18">
        <v>70</v>
      </c>
      <c r="W23" s="18">
        <v>100</v>
      </c>
      <c r="X23" s="17">
        <v>5100</v>
      </c>
      <c r="Y23" s="17">
        <v>4482</v>
      </c>
      <c r="Z23" s="18">
        <v>4.5999999999999996</v>
      </c>
      <c r="AA23" s="18">
        <v>87.1</v>
      </c>
      <c r="AB23" s="18">
        <v>79.900000000000006</v>
      </c>
      <c r="AC23" s="18">
        <v>95.7</v>
      </c>
      <c r="AD23" s="17">
        <v>5300</v>
      </c>
      <c r="AE23" s="17">
        <v>4666</v>
      </c>
      <c r="AF23" s="18">
        <v>4.7</v>
      </c>
      <c r="AG23" s="18">
        <v>88.1</v>
      </c>
      <c r="AH23" s="18">
        <v>80.7</v>
      </c>
      <c r="AI23" s="18">
        <v>97</v>
      </c>
      <c r="AJ23" s="18">
        <v>95</v>
      </c>
      <c r="AK23" s="18">
        <v>95</v>
      </c>
      <c r="AL23" s="17">
        <v>164</v>
      </c>
      <c r="AM23" s="17">
        <v>175</v>
      </c>
      <c r="AN23" s="17">
        <v>184</v>
      </c>
      <c r="AO23" s="17">
        <v>151</v>
      </c>
      <c r="AP23" s="17">
        <v>41</v>
      </c>
      <c r="AQ23" s="17">
        <v>16</v>
      </c>
      <c r="AR23" s="17">
        <v>164</v>
      </c>
      <c r="AS23" s="17">
        <v>124</v>
      </c>
      <c r="AT23" s="19">
        <v>75.599999999999994</v>
      </c>
      <c r="AU23" s="17">
        <v>40</v>
      </c>
      <c r="AV23" s="18">
        <v>24.4</v>
      </c>
      <c r="AW23" s="17">
        <v>175</v>
      </c>
      <c r="AX23" s="17">
        <v>151</v>
      </c>
      <c r="AY23" s="18">
        <v>86.3</v>
      </c>
      <c r="AZ23" s="17">
        <v>24</v>
      </c>
      <c r="BA23" s="18">
        <v>13.7</v>
      </c>
      <c r="BB23" s="17">
        <v>184</v>
      </c>
      <c r="BC23" s="17">
        <v>157</v>
      </c>
      <c r="BD23" s="18">
        <v>85.3</v>
      </c>
      <c r="BE23" s="17">
        <v>116</v>
      </c>
      <c r="BF23" s="17">
        <v>101</v>
      </c>
      <c r="BG23" s="18">
        <v>87.1</v>
      </c>
      <c r="BH23" s="18">
        <v>95</v>
      </c>
      <c r="BI23" s="18">
        <v>95</v>
      </c>
      <c r="BJ23" s="17">
        <v>4285</v>
      </c>
      <c r="BK23" s="17">
        <v>2939</v>
      </c>
      <c r="BL23" s="19">
        <v>68.599999999999994</v>
      </c>
      <c r="BM23" s="17">
        <v>4291</v>
      </c>
      <c r="BN23" s="17">
        <v>3029</v>
      </c>
      <c r="BO23" s="18">
        <v>70.599999999999994</v>
      </c>
      <c r="BP23" s="17">
        <v>4521</v>
      </c>
      <c r="BQ23" s="17">
        <v>3437</v>
      </c>
      <c r="BR23" s="18">
        <v>76</v>
      </c>
      <c r="BS23" s="18">
        <v>95</v>
      </c>
      <c r="BT23" s="18">
        <v>95</v>
      </c>
      <c r="BU23" s="17">
        <v>470</v>
      </c>
      <c r="BV23" s="17">
        <v>10470</v>
      </c>
      <c r="BW23" s="19">
        <v>4.5</v>
      </c>
      <c r="BX23" s="17">
        <v>800</v>
      </c>
      <c r="BY23" s="17">
        <v>9530</v>
      </c>
      <c r="BZ23" s="18">
        <v>8.4</v>
      </c>
      <c r="CA23" s="17">
        <v>1133</v>
      </c>
      <c r="CB23" s="17">
        <v>9530</v>
      </c>
      <c r="CC23" s="18">
        <v>11.9</v>
      </c>
      <c r="CD23" s="17">
        <v>1064</v>
      </c>
      <c r="CE23" s="17">
        <v>9530</v>
      </c>
      <c r="CF23" s="18">
        <v>11.2</v>
      </c>
      <c r="CG23" s="18">
        <v>50</v>
      </c>
      <c r="CH23" s="18">
        <v>50</v>
      </c>
    </row>
    <row r="24" spans="1:86" x14ac:dyDescent="0.45">
      <c r="A24" s="41" t="s">
        <v>72</v>
      </c>
      <c r="B24" s="15" t="s">
        <v>29</v>
      </c>
      <c r="C24" s="16">
        <f>VLOOKUP(B24,FIPS!$A$2:$B$106,2,FALSE)</f>
        <v>13067</v>
      </c>
      <c r="D24" s="17">
        <v>180</v>
      </c>
      <c r="E24" s="18">
        <v>37.4</v>
      </c>
      <c r="F24" s="17">
        <v>50</v>
      </c>
      <c r="G24" s="17">
        <v>310</v>
      </c>
      <c r="H24" s="17">
        <v>160</v>
      </c>
      <c r="I24" s="18">
        <v>41.6</v>
      </c>
      <c r="J24" s="17">
        <v>30</v>
      </c>
      <c r="K24" s="17">
        <v>280</v>
      </c>
      <c r="L24" s="17">
        <v>220</v>
      </c>
      <c r="M24" s="18">
        <v>41.3</v>
      </c>
      <c r="N24" s="17">
        <v>40</v>
      </c>
      <c r="O24" s="17">
        <v>390</v>
      </c>
      <c r="P24" s="17">
        <v>50</v>
      </c>
      <c r="Q24" s="17">
        <v>20</v>
      </c>
      <c r="R24" s="17">
        <v>3700</v>
      </c>
      <c r="S24" s="17">
        <v>2994</v>
      </c>
      <c r="T24" s="18">
        <v>16.100000000000001</v>
      </c>
      <c r="U24" s="19">
        <v>81.5</v>
      </c>
      <c r="V24" s="18">
        <v>63.2</v>
      </c>
      <c r="W24" s="18">
        <v>100</v>
      </c>
      <c r="X24" s="17">
        <v>3800</v>
      </c>
      <c r="Y24" s="17">
        <v>3144</v>
      </c>
      <c r="Z24" s="18">
        <v>5.0999999999999996</v>
      </c>
      <c r="AA24" s="18">
        <v>83.5</v>
      </c>
      <c r="AB24" s="18">
        <v>75.900000000000006</v>
      </c>
      <c r="AC24" s="18">
        <v>92.7</v>
      </c>
      <c r="AD24" s="17">
        <v>4000</v>
      </c>
      <c r="AE24" s="17">
        <v>3314</v>
      </c>
      <c r="AF24" s="18">
        <v>5.4</v>
      </c>
      <c r="AG24" s="18">
        <v>83.4</v>
      </c>
      <c r="AH24" s="18">
        <v>75.5</v>
      </c>
      <c r="AI24" s="18">
        <v>93.1</v>
      </c>
      <c r="AJ24" s="18">
        <v>95</v>
      </c>
      <c r="AK24" s="18">
        <v>95</v>
      </c>
      <c r="AL24" s="17">
        <v>153</v>
      </c>
      <c r="AM24" s="17">
        <v>153</v>
      </c>
      <c r="AN24" s="17">
        <v>179</v>
      </c>
      <c r="AO24" s="17">
        <v>112</v>
      </c>
      <c r="AP24" s="17">
        <v>38</v>
      </c>
      <c r="AQ24" s="17">
        <v>15</v>
      </c>
      <c r="AR24" s="17">
        <v>153</v>
      </c>
      <c r="AS24" s="17">
        <v>125</v>
      </c>
      <c r="AT24" s="19">
        <v>81.7</v>
      </c>
      <c r="AU24" s="17">
        <v>28</v>
      </c>
      <c r="AV24" s="18">
        <v>18.3</v>
      </c>
      <c r="AW24" s="17">
        <v>153</v>
      </c>
      <c r="AX24" s="17">
        <v>118</v>
      </c>
      <c r="AY24" s="18">
        <v>77.099999999999994</v>
      </c>
      <c r="AZ24" s="17">
        <v>35</v>
      </c>
      <c r="BA24" s="18">
        <v>22.9</v>
      </c>
      <c r="BB24" s="17">
        <v>179</v>
      </c>
      <c r="BC24" s="17">
        <v>151</v>
      </c>
      <c r="BD24" s="18">
        <v>84.4</v>
      </c>
      <c r="BE24" s="17">
        <v>87</v>
      </c>
      <c r="BF24" s="17">
        <v>78</v>
      </c>
      <c r="BG24" s="18">
        <v>89.7</v>
      </c>
      <c r="BH24" s="18">
        <v>95</v>
      </c>
      <c r="BI24" s="18">
        <v>95</v>
      </c>
      <c r="BJ24" s="17">
        <v>2853</v>
      </c>
      <c r="BK24" s="17">
        <v>1787</v>
      </c>
      <c r="BL24" s="19">
        <v>62.6</v>
      </c>
      <c r="BM24" s="17">
        <v>3008</v>
      </c>
      <c r="BN24" s="17">
        <v>1874</v>
      </c>
      <c r="BO24" s="18">
        <v>62.3</v>
      </c>
      <c r="BP24" s="17">
        <v>3168</v>
      </c>
      <c r="BQ24" s="17">
        <v>2049</v>
      </c>
      <c r="BR24" s="18">
        <v>64.7</v>
      </c>
      <c r="BS24" s="18">
        <v>95</v>
      </c>
      <c r="BT24" s="18">
        <v>95</v>
      </c>
      <c r="BU24" s="17">
        <v>277</v>
      </c>
      <c r="BV24" s="17">
        <v>3570</v>
      </c>
      <c r="BW24" s="19">
        <v>7.8</v>
      </c>
      <c r="BX24" s="17">
        <v>395</v>
      </c>
      <c r="BY24" s="17">
        <v>3070</v>
      </c>
      <c r="BZ24" s="18">
        <v>12.9</v>
      </c>
      <c r="CA24" s="17">
        <v>584</v>
      </c>
      <c r="CB24" s="17">
        <v>3070</v>
      </c>
      <c r="CC24" s="18">
        <v>19</v>
      </c>
      <c r="CD24" s="17">
        <v>592</v>
      </c>
      <c r="CE24" s="17">
        <v>3070</v>
      </c>
      <c r="CF24" s="18">
        <v>19.3</v>
      </c>
      <c r="CG24" s="18">
        <v>50</v>
      </c>
      <c r="CH24" s="18">
        <v>50</v>
      </c>
    </row>
    <row r="25" spans="1:86" x14ac:dyDescent="0.45">
      <c r="A25" s="41"/>
      <c r="B25" s="15" t="s">
        <v>30</v>
      </c>
      <c r="C25" s="16">
        <f>VLOOKUP(B25,FIPS!$A$2:$B$106,2,FALSE)</f>
        <v>13089</v>
      </c>
      <c r="D25" s="17">
        <v>350</v>
      </c>
      <c r="E25" s="18">
        <v>26.8</v>
      </c>
      <c r="F25" s="17">
        <v>160</v>
      </c>
      <c r="G25" s="17">
        <v>530</v>
      </c>
      <c r="H25" s="17">
        <v>390</v>
      </c>
      <c r="I25" s="18">
        <v>26.2</v>
      </c>
      <c r="J25" s="17">
        <v>190</v>
      </c>
      <c r="K25" s="17">
        <v>590</v>
      </c>
      <c r="L25" s="17">
        <v>330</v>
      </c>
      <c r="M25" s="18">
        <v>33.4</v>
      </c>
      <c r="N25" s="17">
        <v>110</v>
      </c>
      <c r="O25" s="17">
        <v>550</v>
      </c>
      <c r="P25" s="17">
        <v>90</v>
      </c>
      <c r="Q25" s="17">
        <v>40</v>
      </c>
      <c r="R25" s="17">
        <v>9700</v>
      </c>
      <c r="S25" s="17">
        <v>8103</v>
      </c>
      <c r="T25" s="18">
        <v>9.4</v>
      </c>
      <c r="U25" s="19">
        <v>83.8</v>
      </c>
      <c r="V25" s="18">
        <v>71.2</v>
      </c>
      <c r="W25" s="18">
        <v>100</v>
      </c>
      <c r="X25" s="17">
        <v>10000</v>
      </c>
      <c r="Y25" s="17">
        <v>8456</v>
      </c>
      <c r="Z25" s="18">
        <v>3.4</v>
      </c>
      <c r="AA25" s="18">
        <v>84.8</v>
      </c>
      <c r="AB25" s="18">
        <v>79.599999999999994</v>
      </c>
      <c r="AC25" s="18">
        <v>90.8</v>
      </c>
      <c r="AD25" s="17">
        <v>10300</v>
      </c>
      <c r="AE25" s="17">
        <v>8815</v>
      </c>
      <c r="AF25" s="18">
        <v>3.4</v>
      </c>
      <c r="AG25" s="18">
        <v>85.5</v>
      </c>
      <c r="AH25" s="18">
        <v>80.2</v>
      </c>
      <c r="AI25" s="18">
        <v>91.6</v>
      </c>
      <c r="AJ25" s="18">
        <v>95</v>
      </c>
      <c r="AK25" s="18">
        <v>95</v>
      </c>
      <c r="AL25" s="17">
        <v>364</v>
      </c>
      <c r="AM25" s="17">
        <v>355</v>
      </c>
      <c r="AN25" s="17">
        <v>351</v>
      </c>
      <c r="AO25" s="17">
        <v>218</v>
      </c>
      <c r="AP25" s="17">
        <v>91</v>
      </c>
      <c r="AQ25" s="17">
        <v>36</v>
      </c>
      <c r="AR25" s="17">
        <v>364</v>
      </c>
      <c r="AS25" s="17">
        <v>276</v>
      </c>
      <c r="AT25" s="19">
        <v>75.8</v>
      </c>
      <c r="AU25" s="17">
        <v>88</v>
      </c>
      <c r="AV25" s="18">
        <v>24.2</v>
      </c>
      <c r="AW25" s="17">
        <v>362</v>
      </c>
      <c r="AX25" s="17">
        <v>282</v>
      </c>
      <c r="AY25" s="18">
        <v>77.900000000000006</v>
      </c>
      <c r="AZ25" s="17">
        <v>80</v>
      </c>
      <c r="BA25" s="18">
        <v>22.1</v>
      </c>
      <c r="BB25" s="17">
        <v>351</v>
      </c>
      <c r="BC25" s="17">
        <v>284</v>
      </c>
      <c r="BD25" s="18">
        <v>80.900000000000006</v>
      </c>
      <c r="BE25" s="17">
        <v>186</v>
      </c>
      <c r="BF25" s="17">
        <v>164</v>
      </c>
      <c r="BG25" s="18">
        <v>88.2</v>
      </c>
      <c r="BH25" s="18">
        <v>95</v>
      </c>
      <c r="BI25" s="18">
        <v>95</v>
      </c>
      <c r="BJ25" s="17">
        <v>7833</v>
      </c>
      <c r="BK25" s="17">
        <v>4846</v>
      </c>
      <c r="BL25" s="19">
        <v>61.9</v>
      </c>
      <c r="BM25" s="17">
        <v>8121</v>
      </c>
      <c r="BN25" s="17">
        <v>5107</v>
      </c>
      <c r="BO25" s="18">
        <v>62.9</v>
      </c>
      <c r="BP25" s="17">
        <v>8528</v>
      </c>
      <c r="BQ25" s="17">
        <v>5504</v>
      </c>
      <c r="BR25" s="18">
        <v>64.5</v>
      </c>
      <c r="BS25" s="18">
        <v>95</v>
      </c>
      <c r="BT25" s="18">
        <v>95</v>
      </c>
      <c r="BU25" s="17">
        <v>916</v>
      </c>
      <c r="BV25" s="17">
        <v>6370</v>
      </c>
      <c r="BW25" s="19">
        <v>14.4</v>
      </c>
      <c r="BX25" s="17">
        <v>1229</v>
      </c>
      <c r="BY25" s="17">
        <v>6290</v>
      </c>
      <c r="BZ25" s="18">
        <v>19.5</v>
      </c>
      <c r="CA25" s="17">
        <v>1616</v>
      </c>
      <c r="CB25" s="17">
        <v>6290</v>
      </c>
      <c r="CC25" s="18">
        <v>25.7</v>
      </c>
      <c r="CD25" s="17">
        <v>1580</v>
      </c>
      <c r="CE25" s="17">
        <v>6290</v>
      </c>
      <c r="CF25" s="18">
        <v>25.1</v>
      </c>
      <c r="CG25" s="18">
        <v>50</v>
      </c>
      <c r="CH25" s="18">
        <v>50</v>
      </c>
    </row>
    <row r="26" spans="1:86" x14ac:dyDescent="0.45">
      <c r="A26" s="41"/>
      <c r="B26" s="15" t="s">
        <v>31</v>
      </c>
      <c r="C26" s="16">
        <f>VLOOKUP(B26,FIPS!$A$2:$B$106,2,FALSE)</f>
        <v>13121</v>
      </c>
      <c r="D26" s="17">
        <v>560</v>
      </c>
      <c r="E26" s="18">
        <v>21.1</v>
      </c>
      <c r="F26" s="17">
        <v>330</v>
      </c>
      <c r="G26" s="17">
        <v>790</v>
      </c>
      <c r="H26" s="17">
        <v>620</v>
      </c>
      <c r="I26" s="18">
        <v>20.8</v>
      </c>
      <c r="J26" s="17">
        <v>370</v>
      </c>
      <c r="K26" s="17">
        <v>870</v>
      </c>
      <c r="L26" s="17">
        <v>500</v>
      </c>
      <c r="M26" s="18">
        <v>27.2</v>
      </c>
      <c r="N26" s="17">
        <v>230</v>
      </c>
      <c r="O26" s="17">
        <v>770</v>
      </c>
      <c r="P26" s="17">
        <v>140</v>
      </c>
      <c r="Q26" s="17">
        <v>60</v>
      </c>
      <c r="R26" s="17">
        <v>17500</v>
      </c>
      <c r="S26" s="17">
        <v>14267</v>
      </c>
      <c r="T26" s="18">
        <v>7.2</v>
      </c>
      <c r="U26" s="19">
        <v>81.7</v>
      </c>
      <c r="V26" s="18">
        <v>71.8</v>
      </c>
      <c r="W26" s="18">
        <v>94.8</v>
      </c>
      <c r="X26" s="17">
        <v>17600</v>
      </c>
      <c r="Y26" s="17">
        <v>15072</v>
      </c>
      <c r="Z26" s="18">
        <v>2.5</v>
      </c>
      <c r="AA26" s="18">
        <v>85.7</v>
      </c>
      <c r="AB26" s="18">
        <v>81.7</v>
      </c>
      <c r="AC26" s="18">
        <v>90.1</v>
      </c>
      <c r="AD26" s="17">
        <v>18100</v>
      </c>
      <c r="AE26" s="17">
        <v>15584</v>
      </c>
      <c r="AF26" s="18">
        <v>2.6</v>
      </c>
      <c r="AG26" s="18">
        <v>86.2</v>
      </c>
      <c r="AH26" s="18">
        <v>82.1</v>
      </c>
      <c r="AI26" s="18">
        <v>90.8</v>
      </c>
      <c r="AJ26" s="18">
        <v>95</v>
      </c>
      <c r="AK26" s="18">
        <v>95</v>
      </c>
      <c r="AL26" s="17">
        <v>618</v>
      </c>
      <c r="AM26" s="17">
        <v>592</v>
      </c>
      <c r="AN26" s="17">
        <v>537</v>
      </c>
      <c r="AO26" s="17">
        <v>440</v>
      </c>
      <c r="AP26" s="17">
        <v>154</v>
      </c>
      <c r="AQ26" s="17">
        <v>62</v>
      </c>
      <c r="AR26" s="17">
        <v>618</v>
      </c>
      <c r="AS26" s="17">
        <v>493</v>
      </c>
      <c r="AT26" s="19">
        <v>79.8</v>
      </c>
      <c r="AU26" s="17">
        <v>125</v>
      </c>
      <c r="AV26" s="18">
        <v>20.2</v>
      </c>
      <c r="AW26" s="17">
        <v>605</v>
      </c>
      <c r="AX26" s="17">
        <v>488</v>
      </c>
      <c r="AY26" s="18">
        <v>80.7</v>
      </c>
      <c r="AZ26" s="17">
        <v>117</v>
      </c>
      <c r="BA26" s="18">
        <v>19.3</v>
      </c>
      <c r="BB26" s="17">
        <v>537</v>
      </c>
      <c r="BC26" s="17">
        <v>450</v>
      </c>
      <c r="BD26" s="18">
        <v>83.8</v>
      </c>
      <c r="BE26" s="17">
        <v>356</v>
      </c>
      <c r="BF26" s="17">
        <v>311</v>
      </c>
      <c r="BG26" s="18">
        <v>87.4</v>
      </c>
      <c r="BH26" s="18">
        <v>95</v>
      </c>
      <c r="BI26" s="18">
        <v>95</v>
      </c>
      <c r="BJ26" s="17">
        <v>13748</v>
      </c>
      <c r="BK26" s="17">
        <v>8209</v>
      </c>
      <c r="BL26" s="19">
        <v>59.7</v>
      </c>
      <c r="BM26" s="17">
        <v>14524</v>
      </c>
      <c r="BN26" s="17">
        <v>8795</v>
      </c>
      <c r="BO26" s="18">
        <v>60.6</v>
      </c>
      <c r="BP26" s="17">
        <v>15116</v>
      </c>
      <c r="BQ26" s="17">
        <v>9378</v>
      </c>
      <c r="BR26" s="18">
        <v>62</v>
      </c>
      <c r="BS26" s="18">
        <v>95</v>
      </c>
      <c r="BT26" s="18">
        <v>95</v>
      </c>
      <c r="BU26" s="17">
        <v>2018</v>
      </c>
      <c r="BV26" s="17">
        <v>12060</v>
      </c>
      <c r="BW26" s="19">
        <v>16.7</v>
      </c>
      <c r="BX26" s="17">
        <v>2667</v>
      </c>
      <c r="BY26" s="17">
        <v>13120</v>
      </c>
      <c r="BZ26" s="18">
        <v>20.3</v>
      </c>
      <c r="CA26" s="17">
        <v>3403</v>
      </c>
      <c r="CB26" s="17">
        <v>13120</v>
      </c>
      <c r="CC26" s="18">
        <v>25.9</v>
      </c>
      <c r="CD26" s="17">
        <v>3297</v>
      </c>
      <c r="CE26" s="17">
        <v>13120</v>
      </c>
      <c r="CF26" s="18">
        <v>25.1</v>
      </c>
      <c r="CG26" s="18">
        <v>50</v>
      </c>
      <c r="CH26" s="18">
        <v>50</v>
      </c>
    </row>
    <row r="27" spans="1:86" x14ac:dyDescent="0.45">
      <c r="A27" s="41"/>
      <c r="B27" s="15" t="s">
        <v>32</v>
      </c>
      <c r="C27" s="16">
        <f>VLOOKUP(B27,FIPS!$A$2:$B$106,2,FALSE)</f>
        <v>13135</v>
      </c>
      <c r="D27" s="17">
        <v>150</v>
      </c>
      <c r="E27" s="18">
        <v>41.4</v>
      </c>
      <c r="F27" s="17">
        <v>30</v>
      </c>
      <c r="G27" s="17">
        <v>260</v>
      </c>
      <c r="H27" s="17">
        <v>140</v>
      </c>
      <c r="I27" s="18">
        <v>43.6</v>
      </c>
      <c r="J27" s="17">
        <v>20</v>
      </c>
      <c r="K27" s="17">
        <v>260</v>
      </c>
      <c r="L27" s="17">
        <v>200</v>
      </c>
      <c r="M27" s="18">
        <v>42.7</v>
      </c>
      <c r="N27" s="17">
        <v>30</v>
      </c>
      <c r="O27" s="17">
        <v>370</v>
      </c>
      <c r="P27" s="17">
        <v>40</v>
      </c>
      <c r="Q27" s="17">
        <v>20</v>
      </c>
      <c r="R27" s="17">
        <v>3300</v>
      </c>
      <c r="S27" s="17">
        <v>2721</v>
      </c>
      <c r="T27" s="18">
        <v>16.399999999999999</v>
      </c>
      <c r="U27" s="19">
        <v>83.3</v>
      </c>
      <c r="V27" s="18">
        <v>64.400000000000006</v>
      </c>
      <c r="W27" s="18">
        <v>100</v>
      </c>
      <c r="X27" s="17">
        <v>3500</v>
      </c>
      <c r="Y27" s="17">
        <v>2852</v>
      </c>
      <c r="Z27" s="18">
        <v>5.0999999999999996</v>
      </c>
      <c r="AA27" s="18">
        <v>82.6</v>
      </c>
      <c r="AB27" s="18">
        <v>75.2</v>
      </c>
      <c r="AC27" s="18">
        <v>91.6</v>
      </c>
      <c r="AD27" s="17">
        <v>3600</v>
      </c>
      <c r="AE27" s="17">
        <v>3033</v>
      </c>
      <c r="AF27" s="18">
        <v>5.4</v>
      </c>
      <c r="AG27" s="18">
        <v>83.6</v>
      </c>
      <c r="AH27" s="18">
        <v>75.599999999999994</v>
      </c>
      <c r="AI27" s="18">
        <v>93.4</v>
      </c>
      <c r="AJ27" s="18">
        <v>95</v>
      </c>
      <c r="AK27" s="18">
        <v>95</v>
      </c>
      <c r="AL27" s="17">
        <v>173</v>
      </c>
      <c r="AM27" s="17">
        <v>148</v>
      </c>
      <c r="AN27" s="17">
        <v>208</v>
      </c>
      <c r="AO27" s="17">
        <v>93</v>
      </c>
      <c r="AP27" s="17">
        <v>43</v>
      </c>
      <c r="AQ27" s="17">
        <v>17</v>
      </c>
      <c r="AR27" s="17">
        <v>173</v>
      </c>
      <c r="AS27" s="17">
        <v>131</v>
      </c>
      <c r="AT27" s="19">
        <v>75.7</v>
      </c>
      <c r="AU27" s="17">
        <v>42</v>
      </c>
      <c r="AV27" s="18">
        <v>24.3</v>
      </c>
      <c r="AW27" s="17">
        <v>151</v>
      </c>
      <c r="AX27" s="17">
        <v>115</v>
      </c>
      <c r="AY27" s="18">
        <v>76.2</v>
      </c>
      <c r="AZ27" s="17">
        <v>36</v>
      </c>
      <c r="BA27" s="18">
        <v>23.8</v>
      </c>
      <c r="BB27" s="17">
        <v>208</v>
      </c>
      <c r="BC27" s="17">
        <v>170</v>
      </c>
      <c r="BD27" s="18">
        <v>81.7</v>
      </c>
      <c r="BE27" s="17">
        <v>84</v>
      </c>
      <c r="BF27" s="17">
        <v>67</v>
      </c>
      <c r="BG27" s="18">
        <v>79.8</v>
      </c>
      <c r="BH27" s="18">
        <v>95</v>
      </c>
      <c r="BI27" s="18">
        <v>95</v>
      </c>
      <c r="BJ27" s="17">
        <v>2578</v>
      </c>
      <c r="BK27" s="17">
        <v>1648</v>
      </c>
      <c r="BL27" s="19">
        <v>63.9</v>
      </c>
      <c r="BM27" s="17">
        <v>2730</v>
      </c>
      <c r="BN27" s="17">
        <v>1764</v>
      </c>
      <c r="BO27" s="18">
        <v>64.599999999999994</v>
      </c>
      <c r="BP27" s="17">
        <v>2885</v>
      </c>
      <c r="BQ27" s="17">
        <v>1921</v>
      </c>
      <c r="BR27" s="18">
        <v>66.599999999999994</v>
      </c>
      <c r="BS27" s="18">
        <v>95</v>
      </c>
      <c r="BT27" s="18">
        <v>95</v>
      </c>
      <c r="BU27" s="17">
        <v>320</v>
      </c>
      <c r="BV27" s="17">
        <v>3390</v>
      </c>
      <c r="BW27" s="19">
        <v>9.4</v>
      </c>
      <c r="BX27" s="17">
        <v>468</v>
      </c>
      <c r="BY27" s="17">
        <v>3240</v>
      </c>
      <c r="BZ27" s="18">
        <v>14.4</v>
      </c>
      <c r="CA27" s="17">
        <v>714</v>
      </c>
      <c r="CB27" s="17">
        <v>3240</v>
      </c>
      <c r="CC27" s="18">
        <v>22</v>
      </c>
      <c r="CD27" s="17">
        <v>724</v>
      </c>
      <c r="CE27" s="17">
        <v>3240</v>
      </c>
      <c r="CF27" s="18">
        <v>22.3</v>
      </c>
      <c r="CG27" s="18">
        <v>50</v>
      </c>
      <c r="CH27" s="18">
        <v>50</v>
      </c>
    </row>
    <row r="28" spans="1:86" x14ac:dyDescent="0.45">
      <c r="A28" s="15" t="s">
        <v>75</v>
      </c>
      <c r="B28" s="15" t="s">
        <v>33</v>
      </c>
      <c r="C28" s="16">
        <f>VLOOKUP(B28,FIPS!$A$2:$B$106,2,FALSE)</f>
        <v>17031</v>
      </c>
      <c r="D28" s="17">
        <v>1000</v>
      </c>
      <c r="E28" s="18">
        <v>16</v>
      </c>
      <c r="F28" s="17">
        <v>690</v>
      </c>
      <c r="G28" s="17">
        <v>1300</v>
      </c>
      <c r="H28" s="17">
        <v>890</v>
      </c>
      <c r="I28" s="18">
        <v>17.399999999999999</v>
      </c>
      <c r="J28" s="17">
        <v>580</v>
      </c>
      <c r="K28" s="17">
        <v>1200</v>
      </c>
      <c r="L28" s="17">
        <v>870</v>
      </c>
      <c r="M28" s="18">
        <v>20.7</v>
      </c>
      <c r="N28" s="17">
        <v>520</v>
      </c>
      <c r="O28" s="17">
        <v>1200</v>
      </c>
      <c r="P28" s="17">
        <v>250</v>
      </c>
      <c r="Q28" s="17">
        <v>100</v>
      </c>
      <c r="R28" s="17">
        <v>28300</v>
      </c>
      <c r="S28" s="17">
        <v>24724</v>
      </c>
      <c r="T28" s="18">
        <v>5.6</v>
      </c>
      <c r="U28" s="19">
        <v>87.3</v>
      </c>
      <c r="V28" s="18">
        <v>78.7</v>
      </c>
      <c r="W28" s="18">
        <v>98.1</v>
      </c>
      <c r="X28" s="17">
        <v>28900</v>
      </c>
      <c r="Y28" s="17">
        <v>25050</v>
      </c>
      <c r="Z28" s="18">
        <v>2.1</v>
      </c>
      <c r="AA28" s="18">
        <v>86.6</v>
      </c>
      <c r="AB28" s="18">
        <v>83.1</v>
      </c>
      <c r="AC28" s="18">
        <v>90.3</v>
      </c>
      <c r="AD28" s="17">
        <v>29500</v>
      </c>
      <c r="AE28" s="17">
        <v>25619</v>
      </c>
      <c r="AF28" s="18">
        <v>2.2000000000000002</v>
      </c>
      <c r="AG28" s="18">
        <v>86.9</v>
      </c>
      <c r="AH28" s="18">
        <v>83.3</v>
      </c>
      <c r="AI28" s="18">
        <v>90.7</v>
      </c>
      <c r="AJ28" s="18">
        <v>95</v>
      </c>
      <c r="AK28" s="18">
        <v>95</v>
      </c>
      <c r="AL28" s="17">
        <v>978</v>
      </c>
      <c r="AM28" s="17">
        <v>983</v>
      </c>
      <c r="AN28" s="17">
        <v>881</v>
      </c>
      <c r="AO28" s="17">
        <v>531</v>
      </c>
      <c r="AP28" s="17">
        <v>244</v>
      </c>
      <c r="AQ28" s="17">
        <v>98</v>
      </c>
      <c r="AR28" s="17">
        <v>978</v>
      </c>
      <c r="AS28" s="17">
        <v>801</v>
      </c>
      <c r="AT28" s="19">
        <v>81.900000000000006</v>
      </c>
      <c r="AU28" s="17">
        <v>177</v>
      </c>
      <c r="AV28" s="18">
        <v>18.100000000000001</v>
      </c>
      <c r="AW28" s="17">
        <v>970</v>
      </c>
      <c r="AX28" s="17">
        <v>777</v>
      </c>
      <c r="AY28" s="18">
        <v>80.099999999999994</v>
      </c>
      <c r="AZ28" s="17">
        <v>193</v>
      </c>
      <c r="BA28" s="18">
        <v>19.899999999999999</v>
      </c>
      <c r="BB28" s="17">
        <v>881</v>
      </c>
      <c r="BC28" s="17">
        <v>732</v>
      </c>
      <c r="BD28" s="18">
        <v>83.1</v>
      </c>
      <c r="BE28" s="17">
        <v>479</v>
      </c>
      <c r="BF28" s="17">
        <v>410</v>
      </c>
      <c r="BG28" s="18">
        <v>85.6</v>
      </c>
      <c r="BH28" s="18">
        <v>95</v>
      </c>
      <c r="BI28" s="18">
        <v>95</v>
      </c>
      <c r="BJ28" s="17">
        <v>23983</v>
      </c>
      <c r="BK28" s="17">
        <v>13093</v>
      </c>
      <c r="BL28" s="19">
        <v>54.6</v>
      </c>
      <c r="BM28" s="17">
        <v>24232</v>
      </c>
      <c r="BN28" s="17">
        <v>13460</v>
      </c>
      <c r="BO28" s="18">
        <v>55.5</v>
      </c>
      <c r="BP28" s="17">
        <v>24960</v>
      </c>
      <c r="BQ28" s="17">
        <v>13074</v>
      </c>
      <c r="BR28" s="18">
        <v>52.4</v>
      </c>
      <c r="BS28" s="18">
        <v>95</v>
      </c>
      <c r="BT28" s="18">
        <v>95</v>
      </c>
      <c r="BU28" s="17">
        <v>8905</v>
      </c>
      <c r="BV28" s="17">
        <v>38270</v>
      </c>
      <c r="BW28" s="19">
        <v>23.3</v>
      </c>
      <c r="BX28" s="17">
        <v>11812</v>
      </c>
      <c r="BY28" s="17">
        <v>39060</v>
      </c>
      <c r="BZ28" s="18">
        <v>30.2</v>
      </c>
      <c r="CA28" s="17">
        <v>14027</v>
      </c>
      <c r="CB28" s="17">
        <v>39060</v>
      </c>
      <c r="CC28" s="18">
        <v>35.9</v>
      </c>
      <c r="CD28" s="17">
        <v>12069</v>
      </c>
      <c r="CE28" s="17">
        <v>39060</v>
      </c>
      <c r="CF28" s="18">
        <v>30.9</v>
      </c>
      <c r="CG28" s="18">
        <v>50</v>
      </c>
      <c r="CH28" s="18">
        <v>50</v>
      </c>
    </row>
    <row r="29" spans="1:86" x14ac:dyDescent="0.45">
      <c r="A29" s="15" t="s">
        <v>76</v>
      </c>
      <c r="B29" s="15" t="s">
        <v>34</v>
      </c>
      <c r="C29" s="16">
        <f>VLOOKUP(B29,FIPS!$A$2:$B$106,2,FALSE)</f>
        <v>18097</v>
      </c>
      <c r="D29" s="17">
        <v>250</v>
      </c>
      <c r="E29" s="18">
        <v>34.9</v>
      </c>
      <c r="F29" s="17">
        <v>80</v>
      </c>
      <c r="G29" s="17">
        <v>420</v>
      </c>
      <c r="H29" s="17">
        <v>250</v>
      </c>
      <c r="I29" s="18">
        <v>31.4</v>
      </c>
      <c r="J29" s="17">
        <v>100</v>
      </c>
      <c r="K29" s="17">
        <v>400</v>
      </c>
      <c r="L29" s="17">
        <v>250</v>
      </c>
      <c r="M29" s="18">
        <v>38.9</v>
      </c>
      <c r="N29" s="17">
        <v>60</v>
      </c>
      <c r="O29" s="17">
        <v>430</v>
      </c>
      <c r="P29" s="17">
        <v>60</v>
      </c>
      <c r="Q29" s="17">
        <v>30</v>
      </c>
      <c r="R29" s="17">
        <v>5500</v>
      </c>
      <c r="S29" s="17">
        <v>4502</v>
      </c>
      <c r="T29" s="18">
        <v>14</v>
      </c>
      <c r="U29" s="19">
        <v>82.4</v>
      </c>
      <c r="V29" s="18">
        <v>65.5</v>
      </c>
      <c r="W29" s="18">
        <v>100</v>
      </c>
      <c r="X29" s="17">
        <v>5500</v>
      </c>
      <c r="Y29" s="17">
        <v>4618</v>
      </c>
      <c r="Z29" s="18">
        <v>4.5999999999999996</v>
      </c>
      <c r="AA29" s="18">
        <v>84.1</v>
      </c>
      <c r="AB29" s="18">
        <v>77.2</v>
      </c>
      <c r="AC29" s="18">
        <v>92.3</v>
      </c>
      <c r="AD29" s="17">
        <v>5500</v>
      </c>
      <c r="AE29" s="17">
        <v>4610</v>
      </c>
      <c r="AF29" s="18">
        <v>4.9000000000000004</v>
      </c>
      <c r="AG29" s="18">
        <v>83.5</v>
      </c>
      <c r="AH29" s="18">
        <v>76.2</v>
      </c>
      <c r="AI29" s="18">
        <v>92.3</v>
      </c>
      <c r="AJ29" s="18">
        <v>95</v>
      </c>
      <c r="AK29" s="18">
        <v>95</v>
      </c>
      <c r="AL29" s="17">
        <v>226</v>
      </c>
      <c r="AM29" s="17">
        <v>204</v>
      </c>
      <c r="AN29" s="17">
        <v>206</v>
      </c>
      <c r="AO29" s="17">
        <v>146</v>
      </c>
      <c r="AP29" s="17">
        <v>56</v>
      </c>
      <c r="AQ29" s="17">
        <v>23</v>
      </c>
      <c r="AR29" s="17">
        <v>226</v>
      </c>
      <c r="AS29" s="17">
        <v>154</v>
      </c>
      <c r="AT29" s="19">
        <v>68.099999999999994</v>
      </c>
      <c r="AU29" s="17">
        <v>72</v>
      </c>
      <c r="AV29" s="18">
        <v>31.9</v>
      </c>
      <c r="AW29" s="17">
        <v>205</v>
      </c>
      <c r="AX29" s="17">
        <v>132</v>
      </c>
      <c r="AY29" s="18">
        <v>64.400000000000006</v>
      </c>
      <c r="AZ29" s="17">
        <v>73</v>
      </c>
      <c r="BA29" s="18">
        <v>35.6</v>
      </c>
      <c r="BB29" s="17">
        <v>206</v>
      </c>
      <c r="BC29" s="17">
        <v>108</v>
      </c>
      <c r="BD29" s="18">
        <v>52.4</v>
      </c>
      <c r="BE29" s="17">
        <v>126</v>
      </c>
      <c r="BF29" s="17">
        <v>90</v>
      </c>
      <c r="BG29" s="18">
        <v>71.400000000000006</v>
      </c>
      <c r="BH29" s="18">
        <v>95</v>
      </c>
      <c r="BI29" s="18">
        <v>95</v>
      </c>
      <c r="BJ29" s="17">
        <v>4313</v>
      </c>
      <c r="BK29" s="17">
        <v>2995</v>
      </c>
      <c r="BL29" s="19">
        <v>69.400000000000006</v>
      </c>
      <c r="BM29" s="17">
        <v>4485</v>
      </c>
      <c r="BN29" s="17">
        <v>3060</v>
      </c>
      <c r="BO29" s="18">
        <v>68.2</v>
      </c>
      <c r="BP29" s="17">
        <v>4450</v>
      </c>
      <c r="BQ29" s="17">
        <v>2611</v>
      </c>
      <c r="BR29" s="18">
        <v>58.7</v>
      </c>
      <c r="BS29" s="18">
        <v>95</v>
      </c>
      <c r="BT29" s="18">
        <v>95</v>
      </c>
      <c r="BU29" s="17">
        <v>692</v>
      </c>
      <c r="BV29" s="17">
        <v>8490</v>
      </c>
      <c r="BW29" s="19">
        <v>8.1999999999999993</v>
      </c>
      <c r="BX29" s="17">
        <v>880</v>
      </c>
      <c r="BY29" s="17">
        <v>9150</v>
      </c>
      <c r="BZ29" s="18">
        <v>9.6</v>
      </c>
      <c r="CA29" s="17">
        <v>1171</v>
      </c>
      <c r="CB29" s="17">
        <v>9150</v>
      </c>
      <c r="CC29" s="18">
        <v>12.8</v>
      </c>
      <c r="CD29" s="17">
        <v>1066</v>
      </c>
      <c r="CE29" s="17">
        <v>9150</v>
      </c>
      <c r="CF29" s="18">
        <v>11.7</v>
      </c>
      <c r="CG29" s="18">
        <v>50</v>
      </c>
      <c r="CH29" s="18">
        <v>50</v>
      </c>
    </row>
    <row r="30" spans="1:86" x14ac:dyDescent="0.45">
      <c r="A30" s="41" t="s">
        <v>80</v>
      </c>
      <c r="B30" s="15" t="s">
        <v>35</v>
      </c>
      <c r="C30" s="16">
        <f>VLOOKUP(B30,FIPS!$A$2:$B$106,2,FALSE)</f>
        <v>22033</v>
      </c>
      <c r="D30" s="17">
        <v>190</v>
      </c>
      <c r="E30" s="18">
        <v>35</v>
      </c>
      <c r="F30" s="17">
        <v>60</v>
      </c>
      <c r="G30" s="17">
        <v>330</v>
      </c>
      <c r="H30" s="17">
        <v>190</v>
      </c>
      <c r="I30" s="18">
        <v>34.299999999999997</v>
      </c>
      <c r="J30" s="17">
        <v>60</v>
      </c>
      <c r="K30" s="17">
        <v>320</v>
      </c>
      <c r="L30" s="17">
        <v>180</v>
      </c>
      <c r="M30" s="18">
        <v>42.1</v>
      </c>
      <c r="N30" s="17">
        <v>30</v>
      </c>
      <c r="O30" s="17">
        <v>330</v>
      </c>
      <c r="P30" s="17">
        <v>50</v>
      </c>
      <c r="Q30" s="17">
        <v>20</v>
      </c>
      <c r="R30" s="17">
        <v>4500</v>
      </c>
      <c r="S30" s="17">
        <v>3808</v>
      </c>
      <c r="T30" s="18">
        <v>15.4</v>
      </c>
      <c r="U30" s="19">
        <v>83.9</v>
      </c>
      <c r="V30" s="18">
        <v>65.599999999999994</v>
      </c>
      <c r="W30" s="18">
        <v>100</v>
      </c>
      <c r="X30" s="17">
        <v>4600</v>
      </c>
      <c r="Y30" s="17">
        <v>3857</v>
      </c>
      <c r="Z30" s="18">
        <v>5.3</v>
      </c>
      <c r="AA30" s="18">
        <v>84.5</v>
      </c>
      <c r="AB30" s="18">
        <v>76.7</v>
      </c>
      <c r="AC30" s="18">
        <v>94.1</v>
      </c>
      <c r="AD30" s="17">
        <v>4600</v>
      </c>
      <c r="AE30" s="17">
        <v>3898</v>
      </c>
      <c r="AF30" s="18">
        <v>5.4</v>
      </c>
      <c r="AG30" s="18">
        <v>84.2</v>
      </c>
      <c r="AH30" s="18">
        <v>76.2</v>
      </c>
      <c r="AI30" s="18">
        <v>94.1</v>
      </c>
      <c r="AJ30" s="18">
        <v>95</v>
      </c>
      <c r="AK30" s="18">
        <v>95</v>
      </c>
      <c r="AL30" s="17">
        <v>166</v>
      </c>
      <c r="AM30" s="17">
        <v>177</v>
      </c>
      <c r="AN30" s="17">
        <v>153</v>
      </c>
      <c r="AO30" s="17">
        <v>119</v>
      </c>
      <c r="AP30" s="17">
        <v>42</v>
      </c>
      <c r="AQ30" s="17">
        <v>17</v>
      </c>
      <c r="AR30" s="17">
        <v>166</v>
      </c>
      <c r="AS30" s="17">
        <v>134</v>
      </c>
      <c r="AT30" s="19">
        <v>80.7</v>
      </c>
      <c r="AU30" s="17">
        <v>32</v>
      </c>
      <c r="AV30" s="18">
        <v>19.3</v>
      </c>
      <c r="AW30" s="17">
        <v>178</v>
      </c>
      <c r="AX30" s="17">
        <v>153</v>
      </c>
      <c r="AY30" s="18">
        <v>86</v>
      </c>
      <c r="AZ30" s="17">
        <v>25</v>
      </c>
      <c r="BA30" s="18">
        <v>14</v>
      </c>
      <c r="BB30" s="17">
        <v>153</v>
      </c>
      <c r="BC30" s="17">
        <v>135</v>
      </c>
      <c r="BD30" s="18">
        <v>88.2</v>
      </c>
      <c r="BE30" s="17">
        <v>95</v>
      </c>
      <c r="BF30" s="17">
        <v>75</v>
      </c>
      <c r="BG30" s="18">
        <v>78.900000000000006</v>
      </c>
      <c r="BH30" s="18">
        <v>95</v>
      </c>
      <c r="BI30" s="18">
        <v>95</v>
      </c>
      <c r="BJ30" s="17">
        <v>3671</v>
      </c>
      <c r="BK30" s="17">
        <v>2458</v>
      </c>
      <c r="BL30" s="19">
        <v>67</v>
      </c>
      <c r="BM30" s="17">
        <v>3749</v>
      </c>
      <c r="BN30" s="17">
        <v>2676</v>
      </c>
      <c r="BO30" s="18">
        <v>71.400000000000006</v>
      </c>
      <c r="BP30" s="17">
        <v>3795</v>
      </c>
      <c r="BQ30" s="17">
        <v>2775</v>
      </c>
      <c r="BR30" s="18">
        <v>73.099999999999994</v>
      </c>
      <c r="BS30" s="18">
        <v>95</v>
      </c>
      <c r="BT30" s="18">
        <v>95</v>
      </c>
      <c r="BU30" s="17">
        <v>225</v>
      </c>
      <c r="BV30" s="17">
        <v>1290</v>
      </c>
      <c r="BW30" s="19">
        <v>17.399999999999999</v>
      </c>
      <c r="BX30" s="17">
        <v>452</v>
      </c>
      <c r="BY30" s="17">
        <v>1810</v>
      </c>
      <c r="BZ30" s="18">
        <v>25</v>
      </c>
      <c r="CA30" s="17">
        <v>514</v>
      </c>
      <c r="CB30" s="17">
        <v>1810</v>
      </c>
      <c r="CC30" s="18">
        <v>28.4</v>
      </c>
      <c r="CD30" s="17">
        <v>488</v>
      </c>
      <c r="CE30" s="17">
        <v>1810</v>
      </c>
      <c r="CF30" s="18">
        <v>27</v>
      </c>
      <c r="CG30" s="18">
        <v>50</v>
      </c>
      <c r="CH30" s="18">
        <v>50</v>
      </c>
    </row>
    <row r="31" spans="1:86" x14ac:dyDescent="0.45">
      <c r="A31" s="41"/>
      <c r="B31" s="15" t="s">
        <v>36</v>
      </c>
      <c r="C31" s="16">
        <f>VLOOKUP(B31,FIPS!$A$2:$B$106,2,FALSE)</f>
        <v>22071</v>
      </c>
      <c r="D31" s="17">
        <v>190</v>
      </c>
      <c r="E31" s="18">
        <v>35.799999999999997</v>
      </c>
      <c r="F31" s="17">
        <v>60</v>
      </c>
      <c r="G31" s="17">
        <v>320</v>
      </c>
      <c r="H31" s="17">
        <v>160</v>
      </c>
      <c r="I31" s="18">
        <v>37.6</v>
      </c>
      <c r="J31" s="17">
        <v>40</v>
      </c>
      <c r="K31" s="17">
        <v>280</v>
      </c>
      <c r="L31" s="17">
        <v>140</v>
      </c>
      <c r="M31" s="18">
        <v>47.6</v>
      </c>
      <c r="N31" s="17">
        <v>10</v>
      </c>
      <c r="O31" s="17">
        <v>270</v>
      </c>
      <c r="P31" s="17">
        <v>50</v>
      </c>
      <c r="Q31" s="17">
        <v>20</v>
      </c>
      <c r="R31" s="17">
        <v>5600</v>
      </c>
      <c r="S31" s="17">
        <v>4798</v>
      </c>
      <c r="T31" s="18">
        <v>13.9</v>
      </c>
      <c r="U31" s="19">
        <v>86.1</v>
      </c>
      <c r="V31" s="18">
        <v>68.599999999999994</v>
      </c>
      <c r="W31" s="18">
        <v>100</v>
      </c>
      <c r="X31" s="17">
        <v>5500</v>
      </c>
      <c r="Y31" s="17">
        <v>4859</v>
      </c>
      <c r="Z31" s="18">
        <v>5.3</v>
      </c>
      <c r="AA31" s="18">
        <v>87.9</v>
      </c>
      <c r="AB31" s="18">
        <v>79.7</v>
      </c>
      <c r="AC31" s="18">
        <v>97.9</v>
      </c>
      <c r="AD31" s="17">
        <v>5600</v>
      </c>
      <c r="AE31" s="17">
        <v>4957</v>
      </c>
      <c r="AF31" s="18">
        <v>5.3</v>
      </c>
      <c r="AG31" s="18">
        <v>88.3</v>
      </c>
      <c r="AH31" s="18">
        <v>80.099999999999994</v>
      </c>
      <c r="AI31" s="18">
        <v>98.5</v>
      </c>
      <c r="AJ31" s="18">
        <v>95</v>
      </c>
      <c r="AK31" s="18">
        <v>95</v>
      </c>
      <c r="AL31" s="17">
        <v>186</v>
      </c>
      <c r="AM31" s="17">
        <v>179</v>
      </c>
      <c r="AN31" s="17">
        <v>158</v>
      </c>
      <c r="AO31" s="17">
        <v>104</v>
      </c>
      <c r="AP31" s="17">
        <v>46</v>
      </c>
      <c r="AQ31" s="17">
        <v>19</v>
      </c>
      <c r="AR31" s="17">
        <v>186</v>
      </c>
      <c r="AS31" s="17">
        <v>152</v>
      </c>
      <c r="AT31" s="19">
        <v>81.7</v>
      </c>
      <c r="AU31" s="17">
        <v>34</v>
      </c>
      <c r="AV31" s="18">
        <v>18.3</v>
      </c>
      <c r="AW31" s="17">
        <v>179</v>
      </c>
      <c r="AX31" s="17">
        <v>139</v>
      </c>
      <c r="AY31" s="18">
        <v>77.7</v>
      </c>
      <c r="AZ31" s="17">
        <v>40</v>
      </c>
      <c r="BA31" s="18">
        <v>22.3</v>
      </c>
      <c r="BB31" s="17">
        <v>158</v>
      </c>
      <c r="BC31" s="17">
        <v>130</v>
      </c>
      <c r="BD31" s="18">
        <v>82.3</v>
      </c>
      <c r="BE31" s="17">
        <v>72</v>
      </c>
      <c r="BF31" s="17">
        <v>57</v>
      </c>
      <c r="BG31" s="18">
        <v>79.2</v>
      </c>
      <c r="BH31" s="18">
        <v>95</v>
      </c>
      <c r="BI31" s="18">
        <v>95</v>
      </c>
      <c r="BJ31" s="17">
        <v>4649</v>
      </c>
      <c r="BK31" s="17">
        <v>3088</v>
      </c>
      <c r="BL31" s="19">
        <v>66.400000000000006</v>
      </c>
      <c r="BM31" s="17">
        <v>4760</v>
      </c>
      <c r="BN31" s="17">
        <v>3210</v>
      </c>
      <c r="BO31" s="18">
        <v>67.400000000000006</v>
      </c>
      <c r="BP31" s="17">
        <v>4833</v>
      </c>
      <c r="BQ31" s="17">
        <v>3294</v>
      </c>
      <c r="BR31" s="18">
        <v>68.2</v>
      </c>
      <c r="BS31" s="18">
        <v>95</v>
      </c>
      <c r="BT31" s="18">
        <v>95</v>
      </c>
      <c r="BU31" s="17">
        <v>1061</v>
      </c>
      <c r="BV31" s="17">
        <v>5230</v>
      </c>
      <c r="BW31" s="19">
        <v>20.3</v>
      </c>
      <c r="BX31" s="17">
        <v>1387</v>
      </c>
      <c r="BY31" s="17">
        <v>4590</v>
      </c>
      <c r="BZ31" s="18">
        <v>30.2</v>
      </c>
      <c r="CA31" s="17">
        <v>1669</v>
      </c>
      <c r="CB31" s="17">
        <v>4590</v>
      </c>
      <c r="CC31" s="18">
        <v>36.4</v>
      </c>
      <c r="CD31" s="17">
        <v>1255</v>
      </c>
      <c r="CE31" s="17">
        <v>4590</v>
      </c>
      <c r="CF31" s="18">
        <v>27.3</v>
      </c>
      <c r="CG31" s="18">
        <v>50</v>
      </c>
      <c r="CH31" s="18">
        <v>50</v>
      </c>
    </row>
    <row r="32" spans="1:86" x14ac:dyDescent="0.45">
      <c r="A32" s="41" t="s">
        <v>82</v>
      </c>
      <c r="B32" s="15" t="s">
        <v>37</v>
      </c>
      <c r="C32" s="16">
        <f>VLOOKUP(B32,FIPS!$A$2:$B$106,2,FALSE)</f>
        <v>24510</v>
      </c>
      <c r="D32" s="17">
        <v>180</v>
      </c>
      <c r="E32" s="18">
        <v>37.1</v>
      </c>
      <c r="F32" s="17">
        <v>50</v>
      </c>
      <c r="G32" s="17">
        <v>310</v>
      </c>
      <c r="H32" s="17">
        <v>210</v>
      </c>
      <c r="I32" s="18">
        <v>34</v>
      </c>
      <c r="J32" s="17">
        <v>70</v>
      </c>
      <c r="K32" s="17">
        <v>350</v>
      </c>
      <c r="L32" s="17">
        <v>140</v>
      </c>
      <c r="M32" s="18">
        <v>49</v>
      </c>
      <c r="N32" s="17">
        <v>10</v>
      </c>
      <c r="O32" s="17">
        <v>280</v>
      </c>
      <c r="P32" s="17">
        <v>50</v>
      </c>
      <c r="Q32" s="17">
        <v>20</v>
      </c>
      <c r="R32" s="17">
        <v>10300</v>
      </c>
      <c r="S32" s="17">
        <v>10053</v>
      </c>
      <c r="T32" s="18">
        <v>9.6999999999999993</v>
      </c>
      <c r="U32" s="19">
        <v>97.7</v>
      </c>
      <c r="V32" s="18">
        <v>82.5</v>
      </c>
      <c r="W32" s="18">
        <v>100</v>
      </c>
      <c r="X32" s="17">
        <v>11100</v>
      </c>
      <c r="Y32" s="17">
        <v>10073</v>
      </c>
      <c r="Z32" s="18">
        <v>3.7</v>
      </c>
      <c r="AA32" s="18">
        <v>90.5</v>
      </c>
      <c r="AB32" s="18">
        <v>84.3</v>
      </c>
      <c r="AC32" s="18">
        <v>97.5</v>
      </c>
      <c r="AD32" s="17">
        <v>11100</v>
      </c>
      <c r="AE32" s="17">
        <v>10109</v>
      </c>
      <c r="AF32" s="18">
        <v>3.8</v>
      </c>
      <c r="AG32" s="18">
        <v>91</v>
      </c>
      <c r="AH32" s="18">
        <v>84.7</v>
      </c>
      <c r="AI32" s="18">
        <v>98.2</v>
      </c>
      <c r="AJ32" s="18">
        <v>95</v>
      </c>
      <c r="AK32" s="18">
        <v>95</v>
      </c>
      <c r="AL32" s="17">
        <v>238</v>
      </c>
      <c r="AM32" s="17">
        <v>231</v>
      </c>
      <c r="AN32" s="17">
        <v>199</v>
      </c>
      <c r="AO32" s="17">
        <v>141</v>
      </c>
      <c r="AP32" s="17">
        <v>60</v>
      </c>
      <c r="AQ32" s="17">
        <v>24</v>
      </c>
      <c r="AR32" s="17">
        <v>238</v>
      </c>
      <c r="AS32" s="17">
        <v>200</v>
      </c>
      <c r="AT32" s="19">
        <v>84</v>
      </c>
      <c r="AU32" s="17">
        <v>38</v>
      </c>
      <c r="AV32" s="18">
        <v>16</v>
      </c>
      <c r="AW32" s="17">
        <v>231</v>
      </c>
      <c r="AX32" s="17">
        <v>181</v>
      </c>
      <c r="AY32" s="18">
        <v>78.400000000000006</v>
      </c>
      <c r="AZ32" s="17">
        <v>50</v>
      </c>
      <c r="BA32" s="18">
        <v>21.6</v>
      </c>
      <c r="BB32" s="17">
        <v>199</v>
      </c>
      <c r="BC32" s="17">
        <v>169</v>
      </c>
      <c r="BD32" s="18">
        <v>84.9</v>
      </c>
      <c r="BE32" s="17">
        <v>124</v>
      </c>
      <c r="BF32" s="17">
        <v>111</v>
      </c>
      <c r="BG32" s="18">
        <v>89.5</v>
      </c>
      <c r="BH32" s="18">
        <v>95</v>
      </c>
      <c r="BI32" s="18">
        <v>95</v>
      </c>
      <c r="BJ32" s="17">
        <v>9995</v>
      </c>
      <c r="BK32" s="17">
        <v>5413</v>
      </c>
      <c r="BL32" s="19">
        <v>54.2</v>
      </c>
      <c r="BM32" s="17">
        <v>9254</v>
      </c>
      <c r="BN32" s="17">
        <v>5485</v>
      </c>
      <c r="BO32" s="18">
        <v>59.3</v>
      </c>
      <c r="BP32" s="17">
        <v>10091</v>
      </c>
      <c r="BQ32" s="17">
        <v>6409</v>
      </c>
      <c r="BR32" s="18">
        <v>63.5</v>
      </c>
      <c r="BS32" s="18">
        <v>95</v>
      </c>
      <c r="BT32" s="18">
        <v>95</v>
      </c>
      <c r="BU32" s="17">
        <v>475</v>
      </c>
      <c r="BV32" s="17">
        <v>6000</v>
      </c>
      <c r="BW32" s="19">
        <v>7.9</v>
      </c>
      <c r="BX32" s="17">
        <v>666</v>
      </c>
      <c r="BY32" s="17">
        <v>6330</v>
      </c>
      <c r="BZ32" s="18">
        <v>10.5</v>
      </c>
      <c r="CA32" s="17">
        <v>930</v>
      </c>
      <c r="CB32" s="17">
        <v>6330</v>
      </c>
      <c r="CC32" s="18">
        <v>14.7</v>
      </c>
      <c r="CD32" s="17">
        <v>813</v>
      </c>
      <c r="CE32" s="17">
        <v>6330</v>
      </c>
      <c r="CF32" s="18">
        <v>12.8</v>
      </c>
      <c r="CG32" s="18">
        <v>50</v>
      </c>
      <c r="CH32" s="18">
        <v>50</v>
      </c>
    </row>
    <row r="33" spans="1:86" x14ac:dyDescent="0.45">
      <c r="A33" s="41"/>
      <c r="B33" s="15" t="s">
        <v>38</v>
      </c>
      <c r="C33" s="16">
        <f>VLOOKUP(B33,FIPS!$A$2:$B$106,2,FALSE)</f>
        <v>24031</v>
      </c>
      <c r="D33" s="17">
        <v>110</v>
      </c>
      <c r="E33" s="18">
        <v>47.4</v>
      </c>
      <c r="F33" s="17">
        <v>10</v>
      </c>
      <c r="G33" s="17">
        <v>220</v>
      </c>
      <c r="H33" s="17"/>
      <c r="I33" s="18"/>
      <c r="J33" s="17"/>
      <c r="K33" s="17"/>
      <c r="L33" s="17"/>
      <c r="M33" s="18"/>
      <c r="N33" s="17"/>
      <c r="O33" s="17"/>
      <c r="P33" s="17">
        <v>30</v>
      </c>
      <c r="Q33" s="17">
        <v>10</v>
      </c>
      <c r="R33" s="17">
        <v>3900</v>
      </c>
      <c r="S33" s="17">
        <v>3320</v>
      </c>
      <c r="T33" s="18">
        <v>15.3</v>
      </c>
      <c r="U33" s="19">
        <v>84.2</v>
      </c>
      <c r="V33" s="18">
        <v>65.900000000000006</v>
      </c>
      <c r="W33" s="18">
        <v>100</v>
      </c>
      <c r="X33" s="17">
        <v>4300</v>
      </c>
      <c r="Y33" s="17">
        <v>3822</v>
      </c>
      <c r="Z33" s="18">
        <v>5.2</v>
      </c>
      <c r="AA33" s="18">
        <v>88.7</v>
      </c>
      <c r="AB33" s="18">
        <v>80.599999999999994</v>
      </c>
      <c r="AC33" s="18">
        <v>98.6</v>
      </c>
      <c r="AD33" s="17">
        <v>4300</v>
      </c>
      <c r="AE33" s="17">
        <v>3867</v>
      </c>
      <c r="AF33" s="18">
        <v>5.3</v>
      </c>
      <c r="AG33" s="18">
        <v>89.7</v>
      </c>
      <c r="AH33" s="18">
        <v>81.3</v>
      </c>
      <c r="AI33" s="18">
        <v>100</v>
      </c>
      <c r="AJ33" s="18">
        <v>95</v>
      </c>
      <c r="AK33" s="18">
        <v>95</v>
      </c>
      <c r="AL33" s="17">
        <v>162</v>
      </c>
      <c r="AM33" s="17">
        <v>126</v>
      </c>
      <c r="AN33" s="17">
        <v>132</v>
      </c>
      <c r="AO33" s="17">
        <v>73</v>
      </c>
      <c r="AP33" s="17">
        <v>40</v>
      </c>
      <c r="AQ33" s="17">
        <v>16</v>
      </c>
      <c r="AR33" s="17">
        <v>162</v>
      </c>
      <c r="AS33" s="17">
        <v>129</v>
      </c>
      <c r="AT33" s="19">
        <v>79.599999999999994</v>
      </c>
      <c r="AU33" s="17">
        <v>33</v>
      </c>
      <c r="AV33" s="18">
        <v>20.399999999999999</v>
      </c>
      <c r="AW33" s="17">
        <v>126</v>
      </c>
      <c r="AX33" s="17">
        <v>108</v>
      </c>
      <c r="AY33" s="18">
        <v>85.7</v>
      </c>
      <c r="AZ33" s="17">
        <v>18</v>
      </c>
      <c r="BA33" s="18">
        <v>14.3</v>
      </c>
      <c r="BB33" s="17">
        <v>132</v>
      </c>
      <c r="BC33" s="17">
        <v>117</v>
      </c>
      <c r="BD33" s="18">
        <v>88.6</v>
      </c>
      <c r="BE33" s="17">
        <v>60</v>
      </c>
      <c r="BF33" s="17">
        <v>57</v>
      </c>
      <c r="BG33" s="18">
        <v>95</v>
      </c>
      <c r="BH33" s="18">
        <v>95</v>
      </c>
      <c r="BI33" s="18">
        <v>95</v>
      </c>
      <c r="BJ33" s="17">
        <v>3193</v>
      </c>
      <c r="BK33" s="17">
        <v>1612</v>
      </c>
      <c r="BL33" s="19">
        <v>50.5</v>
      </c>
      <c r="BM33" s="17">
        <v>3457</v>
      </c>
      <c r="BN33" s="17">
        <v>1873</v>
      </c>
      <c r="BO33" s="18">
        <v>54.2</v>
      </c>
      <c r="BP33" s="17">
        <v>3787</v>
      </c>
      <c r="BQ33" s="17">
        <v>2148</v>
      </c>
      <c r="BR33" s="18">
        <v>56.7</v>
      </c>
      <c r="BS33" s="18">
        <v>95</v>
      </c>
      <c r="BT33" s="18">
        <v>95</v>
      </c>
      <c r="BU33" s="17">
        <v>567</v>
      </c>
      <c r="BV33" s="17">
        <v>5790</v>
      </c>
      <c r="BW33" s="19">
        <v>9.8000000000000007</v>
      </c>
      <c r="BX33" s="17">
        <v>819</v>
      </c>
      <c r="BY33" s="17">
        <v>5770</v>
      </c>
      <c r="BZ33" s="18">
        <v>14.2</v>
      </c>
      <c r="CA33" s="17">
        <v>982</v>
      </c>
      <c r="CB33" s="17">
        <v>5770</v>
      </c>
      <c r="CC33" s="18">
        <v>17</v>
      </c>
      <c r="CD33" s="17">
        <v>880</v>
      </c>
      <c r="CE33" s="17">
        <v>5770</v>
      </c>
      <c r="CF33" s="18">
        <v>15.3</v>
      </c>
      <c r="CG33" s="18">
        <v>50</v>
      </c>
      <c r="CH33" s="18">
        <v>50</v>
      </c>
    </row>
    <row r="34" spans="1:86" x14ac:dyDescent="0.45">
      <c r="A34" s="41"/>
      <c r="B34" s="15" t="s">
        <v>39</v>
      </c>
      <c r="C34" s="16">
        <f>VLOOKUP(B34,FIPS!$A$2:$B$106,2,FALSE)</f>
        <v>24033</v>
      </c>
      <c r="D34" s="17">
        <v>200</v>
      </c>
      <c r="E34" s="18">
        <v>35.9</v>
      </c>
      <c r="F34" s="17">
        <v>60</v>
      </c>
      <c r="G34" s="17">
        <v>330</v>
      </c>
      <c r="H34" s="17">
        <v>260</v>
      </c>
      <c r="I34" s="18">
        <v>30.3</v>
      </c>
      <c r="J34" s="17">
        <v>110</v>
      </c>
      <c r="K34" s="17">
        <v>420</v>
      </c>
      <c r="L34" s="17">
        <v>240</v>
      </c>
      <c r="M34" s="18">
        <v>37.200000000000003</v>
      </c>
      <c r="N34" s="17">
        <v>70</v>
      </c>
      <c r="O34" s="17">
        <v>420</v>
      </c>
      <c r="P34" s="17">
        <v>50</v>
      </c>
      <c r="Q34" s="17">
        <v>20</v>
      </c>
      <c r="R34" s="17">
        <v>6600</v>
      </c>
      <c r="S34" s="17">
        <v>5897</v>
      </c>
      <c r="T34" s="18">
        <v>12.3</v>
      </c>
      <c r="U34" s="19">
        <v>89.9</v>
      </c>
      <c r="V34" s="18">
        <v>73.2</v>
      </c>
      <c r="W34" s="18">
        <v>100</v>
      </c>
      <c r="X34" s="17">
        <v>9000</v>
      </c>
      <c r="Y34" s="17">
        <v>7797</v>
      </c>
      <c r="Z34" s="18">
        <v>3.5</v>
      </c>
      <c r="AA34" s="18">
        <v>86.4</v>
      </c>
      <c r="AB34" s="18">
        <v>80.900000000000006</v>
      </c>
      <c r="AC34" s="18">
        <v>92.7</v>
      </c>
      <c r="AD34" s="17">
        <v>9100</v>
      </c>
      <c r="AE34" s="17">
        <v>7947</v>
      </c>
      <c r="AF34" s="18">
        <v>3.6</v>
      </c>
      <c r="AG34" s="18">
        <v>86.9</v>
      </c>
      <c r="AH34" s="18">
        <v>81.3</v>
      </c>
      <c r="AI34" s="18">
        <v>93.5</v>
      </c>
      <c r="AJ34" s="18">
        <v>95</v>
      </c>
      <c r="AK34" s="18">
        <v>95</v>
      </c>
      <c r="AL34" s="17">
        <v>309</v>
      </c>
      <c r="AM34" s="17">
        <v>306</v>
      </c>
      <c r="AN34" s="17">
        <v>279</v>
      </c>
      <c r="AO34" s="17">
        <v>165</v>
      </c>
      <c r="AP34" s="17">
        <v>77</v>
      </c>
      <c r="AQ34" s="17">
        <v>31</v>
      </c>
      <c r="AR34" s="17">
        <v>309</v>
      </c>
      <c r="AS34" s="17">
        <v>271</v>
      </c>
      <c r="AT34" s="19">
        <v>87.7</v>
      </c>
      <c r="AU34" s="17">
        <v>38</v>
      </c>
      <c r="AV34" s="18">
        <v>12.3</v>
      </c>
      <c r="AW34" s="17">
        <v>308</v>
      </c>
      <c r="AX34" s="17">
        <v>248</v>
      </c>
      <c r="AY34" s="18">
        <v>80.5</v>
      </c>
      <c r="AZ34" s="17">
        <v>60</v>
      </c>
      <c r="BA34" s="18">
        <v>19.5</v>
      </c>
      <c r="BB34" s="17">
        <v>279</v>
      </c>
      <c r="BC34" s="17">
        <v>245</v>
      </c>
      <c r="BD34" s="18">
        <v>87.8</v>
      </c>
      <c r="BE34" s="17">
        <v>150</v>
      </c>
      <c r="BF34" s="17">
        <v>137</v>
      </c>
      <c r="BG34" s="18">
        <v>91.3</v>
      </c>
      <c r="BH34" s="18">
        <v>95</v>
      </c>
      <c r="BI34" s="18">
        <v>95</v>
      </c>
      <c r="BJ34" s="17">
        <v>5678</v>
      </c>
      <c r="BK34" s="17">
        <v>3228</v>
      </c>
      <c r="BL34" s="19">
        <v>56.9</v>
      </c>
      <c r="BM34" s="17">
        <v>5535</v>
      </c>
      <c r="BN34" s="17">
        <v>3358</v>
      </c>
      <c r="BO34" s="18">
        <v>60.7</v>
      </c>
      <c r="BP34" s="17">
        <v>7786</v>
      </c>
      <c r="BQ34" s="17">
        <v>5063</v>
      </c>
      <c r="BR34" s="18">
        <v>65</v>
      </c>
      <c r="BS34" s="18">
        <v>95</v>
      </c>
      <c r="BT34" s="18">
        <v>95</v>
      </c>
      <c r="BU34" s="17">
        <v>460</v>
      </c>
      <c r="BV34" s="17">
        <v>3830</v>
      </c>
      <c r="BW34" s="19">
        <v>12</v>
      </c>
      <c r="BX34" s="17">
        <v>662</v>
      </c>
      <c r="BY34" s="17">
        <v>4040</v>
      </c>
      <c r="BZ34" s="18">
        <v>16.399999999999999</v>
      </c>
      <c r="CA34" s="17">
        <v>853</v>
      </c>
      <c r="CB34" s="17">
        <v>4040</v>
      </c>
      <c r="CC34" s="18">
        <v>21.1</v>
      </c>
      <c r="CD34" s="17">
        <v>759</v>
      </c>
      <c r="CE34" s="17">
        <v>4040</v>
      </c>
      <c r="CF34" s="18">
        <v>18.8</v>
      </c>
      <c r="CG34" s="18">
        <v>50</v>
      </c>
      <c r="CH34" s="18">
        <v>50</v>
      </c>
    </row>
    <row r="35" spans="1:86" x14ac:dyDescent="0.45">
      <c r="A35" s="15" t="s">
        <v>83</v>
      </c>
      <c r="B35" s="15" t="s">
        <v>40</v>
      </c>
      <c r="C35" s="16">
        <f>VLOOKUP(B35,FIPS!$A$2:$B$106,2,FALSE)</f>
        <v>25025</v>
      </c>
      <c r="D35" s="17">
        <v>140</v>
      </c>
      <c r="E35" s="18">
        <v>41.4</v>
      </c>
      <c r="F35" s="17">
        <v>30</v>
      </c>
      <c r="G35" s="17">
        <v>260</v>
      </c>
      <c r="H35" s="17">
        <v>140</v>
      </c>
      <c r="I35" s="18">
        <v>37.799999999999997</v>
      </c>
      <c r="J35" s="17">
        <v>40</v>
      </c>
      <c r="K35" s="17">
        <v>250</v>
      </c>
      <c r="L35" s="17">
        <v>140</v>
      </c>
      <c r="M35" s="18">
        <v>43.5</v>
      </c>
      <c r="N35" s="17">
        <v>20</v>
      </c>
      <c r="O35" s="17">
        <v>260</v>
      </c>
      <c r="P35" s="17">
        <v>40</v>
      </c>
      <c r="Q35" s="17">
        <v>10</v>
      </c>
      <c r="R35" s="17">
        <v>6200</v>
      </c>
      <c r="S35" s="17">
        <v>5712</v>
      </c>
      <c r="T35" s="18">
        <v>11.6</v>
      </c>
      <c r="U35" s="19">
        <v>92</v>
      </c>
      <c r="V35" s="18">
        <v>75.599999999999994</v>
      </c>
      <c r="W35" s="18">
        <v>100</v>
      </c>
      <c r="X35" s="17">
        <v>6200</v>
      </c>
      <c r="Y35" s="17">
        <v>5654</v>
      </c>
      <c r="Z35" s="18">
        <v>4.5</v>
      </c>
      <c r="AA35" s="18">
        <v>91.2</v>
      </c>
      <c r="AB35" s="18">
        <v>83.9</v>
      </c>
      <c r="AC35" s="18">
        <v>99.9</v>
      </c>
      <c r="AD35" s="17">
        <v>6200</v>
      </c>
      <c r="AE35" s="17">
        <v>5695</v>
      </c>
      <c r="AF35" s="18">
        <v>4.5</v>
      </c>
      <c r="AG35" s="18">
        <v>91.2</v>
      </c>
      <c r="AH35" s="18">
        <v>83.8</v>
      </c>
      <c r="AI35" s="18">
        <v>100</v>
      </c>
      <c r="AJ35" s="18">
        <v>95</v>
      </c>
      <c r="AK35" s="18">
        <v>95</v>
      </c>
      <c r="AL35" s="17">
        <v>159</v>
      </c>
      <c r="AM35" s="17">
        <v>149</v>
      </c>
      <c r="AN35" s="17">
        <v>133</v>
      </c>
      <c r="AO35" s="17">
        <v>99</v>
      </c>
      <c r="AP35" s="17">
        <v>40</v>
      </c>
      <c r="AQ35" s="17">
        <v>16</v>
      </c>
      <c r="AR35" s="17">
        <v>159</v>
      </c>
      <c r="AS35" s="17">
        <v>140</v>
      </c>
      <c r="AT35" s="19">
        <v>88.1</v>
      </c>
      <c r="AU35" s="17">
        <v>19</v>
      </c>
      <c r="AV35" s="18">
        <v>11.9</v>
      </c>
      <c r="AW35" s="17">
        <v>147</v>
      </c>
      <c r="AX35" s="17">
        <v>134</v>
      </c>
      <c r="AY35" s="18">
        <v>91.2</v>
      </c>
      <c r="AZ35" s="17">
        <v>13</v>
      </c>
      <c r="BA35" s="18">
        <v>8.8000000000000007</v>
      </c>
      <c r="BB35" s="17">
        <v>133</v>
      </c>
      <c r="BC35" s="17">
        <v>124</v>
      </c>
      <c r="BD35" s="18">
        <v>93.2</v>
      </c>
      <c r="BE35" s="17">
        <v>85</v>
      </c>
      <c r="BF35" s="17">
        <v>74</v>
      </c>
      <c r="BG35" s="18">
        <v>87.1</v>
      </c>
      <c r="BH35" s="18">
        <v>95</v>
      </c>
      <c r="BI35" s="18">
        <v>95</v>
      </c>
      <c r="BJ35" s="17">
        <v>5610</v>
      </c>
      <c r="BK35" s="17">
        <v>3951</v>
      </c>
      <c r="BL35" s="19">
        <v>70.400000000000006</v>
      </c>
      <c r="BM35" s="17">
        <v>5587</v>
      </c>
      <c r="BN35" s="17">
        <v>3983</v>
      </c>
      <c r="BO35" s="18">
        <v>71.3</v>
      </c>
      <c r="BP35" s="17">
        <v>5621</v>
      </c>
      <c r="BQ35" s="17">
        <v>3986</v>
      </c>
      <c r="BR35" s="18">
        <v>70.900000000000006</v>
      </c>
      <c r="BS35" s="18">
        <v>95</v>
      </c>
      <c r="BT35" s="18">
        <v>95</v>
      </c>
      <c r="BU35" s="17">
        <v>1944</v>
      </c>
      <c r="BV35" s="17">
        <v>7050</v>
      </c>
      <c r="BW35" s="19">
        <v>27.6</v>
      </c>
      <c r="BX35" s="17">
        <v>2532</v>
      </c>
      <c r="BY35" s="17">
        <v>6520</v>
      </c>
      <c r="BZ35" s="18">
        <v>38.799999999999997</v>
      </c>
      <c r="CA35" s="17">
        <v>3181</v>
      </c>
      <c r="CB35" s="17">
        <v>6520</v>
      </c>
      <c r="CC35" s="18">
        <v>48.8</v>
      </c>
      <c r="CD35" s="17">
        <v>2969</v>
      </c>
      <c r="CE35" s="17">
        <v>6520</v>
      </c>
      <c r="CF35" s="18">
        <v>45.5</v>
      </c>
      <c r="CG35" s="18">
        <v>50</v>
      </c>
      <c r="CH35" s="18">
        <v>50</v>
      </c>
    </row>
    <row r="36" spans="1:86" x14ac:dyDescent="0.45">
      <c r="A36" s="15" t="s">
        <v>84</v>
      </c>
      <c r="B36" s="15" t="s">
        <v>41</v>
      </c>
      <c r="C36" s="16">
        <f>VLOOKUP(B36,FIPS!$A$2:$B$106,2,FALSE)</f>
        <v>26163</v>
      </c>
      <c r="D36" s="17">
        <v>310</v>
      </c>
      <c r="E36" s="18">
        <v>28.8</v>
      </c>
      <c r="F36" s="17">
        <v>130</v>
      </c>
      <c r="G36" s="17">
        <v>490</v>
      </c>
      <c r="H36" s="17">
        <v>270</v>
      </c>
      <c r="I36" s="18">
        <v>29.8</v>
      </c>
      <c r="J36" s="17">
        <v>110</v>
      </c>
      <c r="K36" s="17">
        <v>430</v>
      </c>
      <c r="L36" s="17">
        <v>300</v>
      </c>
      <c r="M36" s="18">
        <v>32.9</v>
      </c>
      <c r="N36" s="17">
        <v>100</v>
      </c>
      <c r="O36" s="17">
        <v>490</v>
      </c>
      <c r="P36" s="17">
        <v>80</v>
      </c>
      <c r="Q36" s="17">
        <v>30</v>
      </c>
      <c r="R36" s="17">
        <v>7800</v>
      </c>
      <c r="S36" s="17">
        <v>6363</v>
      </c>
      <c r="T36" s="18">
        <v>12.1</v>
      </c>
      <c r="U36" s="19">
        <v>81.400000000000006</v>
      </c>
      <c r="V36" s="18">
        <v>66.5</v>
      </c>
      <c r="W36" s="18">
        <v>100</v>
      </c>
      <c r="X36" s="17">
        <v>7800</v>
      </c>
      <c r="Y36" s="17">
        <v>6676</v>
      </c>
      <c r="Z36" s="18">
        <v>4.3</v>
      </c>
      <c r="AA36" s="18">
        <v>85.3</v>
      </c>
      <c r="AB36" s="18">
        <v>78.7</v>
      </c>
      <c r="AC36" s="18">
        <v>93.1</v>
      </c>
      <c r="AD36" s="17">
        <v>8000</v>
      </c>
      <c r="AE36" s="17">
        <v>6889</v>
      </c>
      <c r="AF36" s="18">
        <v>4.4000000000000004</v>
      </c>
      <c r="AG36" s="18">
        <v>85.6</v>
      </c>
      <c r="AH36" s="18">
        <v>78.900000000000006</v>
      </c>
      <c r="AI36" s="18">
        <v>93.5</v>
      </c>
      <c r="AJ36" s="18">
        <v>95</v>
      </c>
      <c r="AK36" s="18">
        <v>95</v>
      </c>
      <c r="AL36" s="17">
        <v>325</v>
      </c>
      <c r="AM36" s="17">
        <v>300</v>
      </c>
      <c r="AN36" s="17">
        <v>285</v>
      </c>
      <c r="AO36" s="17">
        <v>218</v>
      </c>
      <c r="AP36" s="17">
        <v>81</v>
      </c>
      <c r="AQ36" s="17">
        <v>32</v>
      </c>
      <c r="AR36" s="17">
        <v>325</v>
      </c>
      <c r="AS36" s="17">
        <v>262</v>
      </c>
      <c r="AT36" s="19">
        <v>80.599999999999994</v>
      </c>
      <c r="AU36" s="17">
        <v>63</v>
      </c>
      <c r="AV36" s="18">
        <v>19.399999999999999</v>
      </c>
      <c r="AW36" s="17">
        <v>300</v>
      </c>
      <c r="AX36" s="17">
        <v>245</v>
      </c>
      <c r="AY36" s="18">
        <v>81.7</v>
      </c>
      <c r="AZ36" s="17">
        <v>55</v>
      </c>
      <c r="BA36" s="18">
        <v>18.3</v>
      </c>
      <c r="BB36" s="17">
        <v>285</v>
      </c>
      <c r="BC36" s="17">
        <v>243</v>
      </c>
      <c r="BD36" s="18">
        <v>85.3</v>
      </c>
      <c r="BE36" s="17">
        <v>168</v>
      </c>
      <c r="BF36" s="17">
        <v>138</v>
      </c>
      <c r="BG36" s="18">
        <v>82.1</v>
      </c>
      <c r="BH36" s="18">
        <v>95</v>
      </c>
      <c r="BI36" s="18">
        <v>95</v>
      </c>
      <c r="BJ36" s="17">
        <v>6122</v>
      </c>
      <c r="BK36" s="17">
        <v>4172</v>
      </c>
      <c r="BL36" s="19">
        <v>68.099999999999994</v>
      </c>
      <c r="BM36" s="17">
        <v>6450</v>
      </c>
      <c r="BN36" s="17">
        <v>4461</v>
      </c>
      <c r="BO36" s="18">
        <v>69.2</v>
      </c>
      <c r="BP36" s="17">
        <v>6666</v>
      </c>
      <c r="BQ36" s="17">
        <v>4652</v>
      </c>
      <c r="BR36" s="18">
        <v>69.8</v>
      </c>
      <c r="BS36" s="18">
        <v>95</v>
      </c>
      <c r="BT36" s="18">
        <v>95</v>
      </c>
      <c r="BU36" s="17">
        <v>695</v>
      </c>
      <c r="BV36" s="17">
        <v>9470</v>
      </c>
      <c r="BW36" s="19">
        <v>7.3</v>
      </c>
      <c r="BX36" s="17">
        <v>1045</v>
      </c>
      <c r="BY36" s="17">
        <v>9270</v>
      </c>
      <c r="BZ36" s="18">
        <v>11.3</v>
      </c>
      <c r="CA36" s="17">
        <v>1293</v>
      </c>
      <c r="CB36" s="17">
        <v>9270</v>
      </c>
      <c r="CC36" s="18">
        <v>13.9</v>
      </c>
      <c r="CD36" s="17">
        <v>1143</v>
      </c>
      <c r="CE36" s="17">
        <v>9270</v>
      </c>
      <c r="CF36" s="18">
        <v>12.3</v>
      </c>
      <c r="CG36" s="18">
        <v>50</v>
      </c>
      <c r="CH36" s="18">
        <v>50</v>
      </c>
    </row>
    <row r="37" spans="1:86" x14ac:dyDescent="0.45">
      <c r="A37" s="15" t="s">
        <v>90</v>
      </c>
      <c r="B37" s="15" t="s">
        <v>42</v>
      </c>
      <c r="C37" s="16">
        <f>VLOOKUP(B37,FIPS!$A$2:$B$106,2,FALSE)</f>
        <v>32003</v>
      </c>
      <c r="D37" s="17">
        <v>540</v>
      </c>
      <c r="E37" s="18">
        <v>24.5</v>
      </c>
      <c r="F37" s="17">
        <v>280</v>
      </c>
      <c r="G37" s="17">
        <v>800</v>
      </c>
      <c r="H37" s="17">
        <v>550</v>
      </c>
      <c r="I37" s="18">
        <v>24.1</v>
      </c>
      <c r="J37" s="17">
        <v>290</v>
      </c>
      <c r="K37" s="17">
        <v>820</v>
      </c>
      <c r="L37" s="17">
        <v>630</v>
      </c>
      <c r="M37" s="18">
        <v>27</v>
      </c>
      <c r="N37" s="17">
        <v>300</v>
      </c>
      <c r="O37" s="17">
        <v>970</v>
      </c>
      <c r="P37" s="17">
        <v>140</v>
      </c>
      <c r="Q37" s="17">
        <v>50</v>
      </c>
      <c r="R37" s="17">
        <v>10300</v>
      </c>
      <c r="S37" s="17">
        <v>7991</v>
      </c>
      <c r="T37" s="18">
        <v>9.6999999999999993</v>
      </c>
      <c r="U37" s="19">
        <v>77.3</v>
      </c>
      <c r="V37" s="18">
        <v>65.3</v>
      </c>
      <c r="W37" s="18">
        <v>94.6</v>
      </c>
      <c r="X37" s="17">
        <v>10600</v>
      </c>
      <c r="Y37" s="17">
        <v>8522</v>
      </c>
      <c r="Z37" s="18">
        <v>3.3</v>
      </c>
      <c r="AA37" s="18">
        <v>80.599999999999994</v>
      </c>
      <c r="AB37" s="18">
        <v>75.7</v>
      </c>
      <c r="AC37" s="18">
        <v>86.2</v>
      </c>
      <c r="AD37" s="17">
        <v>11200</v>
      </c>
      <c r="AE37" s="17">
        <v>8976</v>
      </c>
      <c r="AF37" s="18">
        <v>3.5</v>
      </c>
      <c r="AG37" s="18">
        <v>80.099999999999994</v>
      </c>
      <c r="AH37" s="18">
        <v>74.900000000000006</v>
      </c>
      <c r="AI37" s="18">
        <v>85.9</v>
      </c>
      <c r="AJ37" s="18">
        <v>95</v>
      </c>
      <c r="AK37" s="18">
        <v>95</v>
      </c>
      <c r="AL37" s="17">
        <v>444</v>
      </c>
      <c r="AM37" s="17">
        <v>445</v>
      </c>
      <c r="AN37" s="17">
        <v>449</v>
      </c>
      <c r="AO37" s="17">
        <v>255</v>
      </c>
      <c r="AP37" s="17">
        <v>111</v>
      </c>
      <c r="AQ37" s="17">
        <v>44</v>
      </c>
      <c r="AR37" s="17"/>
      <c r="AS37" s="17"/>
      <c r="AT37" s="19"/>
      <c r="AU37" s="17"/>
      <c r="AV37" s="18"/>
      <c r="AW37" s="17">
        <v>450</v>
      </c>
      <c r="AX37" s="17">
        <v>394</v>
      </c>
      <c r="AY37" s="18">
        <v>87.6</v>
      </c>
      <c r="AZ37" s="17">
        <v>56</v>
      </c>
      <c r="BA37" s="18">
        <v>12.4</v>
      </c>
      <c r="BB37" s="17">
        <v>449</v>
      </c>
      <c r="BC37" s="17">
        <v>371</v>
      </c>
      <c r="BD37" s="18">
        <v>82.6</v>
      </c>
      <c r="BE37" s="17">
        <v>222</v>
      </c>
      <c r="BF37" s="17">
        <v>191</v>
      </c>
      <c r="BG37" s="18">
        <v>86</v>
      </c>
      <c r="BH37" s="18">
        <v>95</v>
      </c>
      <c r="BI37" s="18">
        <v>95</v>
      </c>
      <c r="BJ37" s="17"/>
      <c r="BK37" s="17"/>
      <c r="BL37" s="19"/>
      <c r="BM37" s="17">
        <v>8165</v>
      </c>
      <c r="BN37" s="17">
        <v>5238</v>
      </c>
      <c r="BO37" s="18">
        <v>64.2</v>
      </c>
      <c r="BP37" s="17">
        <v>8601</v>
      </c>
      <c r="BQ37" s="17">
        <v>5068</v>
      </c>
      <c r="BR37" s="18">
        <v>58.9</v>
      </c>
      <c r="BS37" s="18">
        <v>95</v>
      </c>
      <c r="BT37" s="18">
        <v>95</v>
      </c>
      <c r="BU37" s="17">
        <v>958</v>
      </c>
      <c r="BV37" s="17">
        <v>8790</v>
      </c>
      <c r="BW37" s="19">
        <v>10.9</v>
      </c>
      <c r="BX37" s="17">
        <v>1320</v>
      </c>
      <c r="BY37" s="17">
        <v>11670</v>
      </c>
      <c r="BZ37" s="18">
        <v>11.3</v>
      </c>
      <c r="CA37" s="17">
        <v>1944</v>
      </c>
      <c r="CB37" s="17">
        <v>11670</v>
      </c>
      <c r="CC37" s="18">
        <v>16.7</v>
      </c>
      <c r="CD37" s="17">
        <v>1921</v>
      </c>
      <c r="CE37" s="17">
        <v>11670</v>
      </c>
      <c r="CF37" s="18">
        <v>16.5</v>
      </c>
      <c r="CG37" s="18">
        <v>50</v>
      </c>
      <c r="CH37" s="18">
        <v>50</v>
      </c>
    </row>
    <row r="38" spans="1:86" x14ac:dyDescent="0.45">
      <c r="A38" s="41" t="s">
        <v>92</v>
      </c>
      <c r="B38" s="15" t="s">
        <v>43</v>
      </c>
      <c r="C38" s="16">
        <f>VLOOKUP(B38,FIPS!$A$2:$B$106,2,FALSE)</f>
        <v>34013</v>
      </c>
      <c r="D38" s="17">
        <v>330</v>
      </c>
      <c r="E38" s="18">
        <v>30</v>
      </c>
      <c r="F38" s="17">
        <v>140</v>
      </c>
      <c r="G38" s="17">
        <v>520</v>
      </c>
      <c r="H38" s="17">
        <v>230</v>
      </c>
      <c r="I38" s="18">
        <v>36.5</v>
      </c>
      <c r="J38" s="17">
        <v>70</v>
      </c>
      <c r="K38" s="17">
        <v>390</v>
      </c>
      <c r="L38" s="17">
        <v>210</v>
      </c>
      <c r="M38" s="18">
        <v>43.5</v>
      </c>
      <c r="N38" s="17">
        <v>30</v>
      </c>
      <c r="O38" s="17">
        <v>390</v>
      </c>
      <c r="P38" s="17">
        <v>80</v>
      </c>
      <c r="Q38" s="17">
        <v>30</v>
      </c>
      <c r="R38" s="17">
        <v>9800</v>
      </c>
      <c r="S38" s="17">
        <v>8975</v>
      </c>
      <c r="T38" s="18">
        <v>11</v>
      </c>
      <c r="U38" s="19">
        <v>91.2</v>
      </c>
      <c r="V38" s="18">
        <v>75.599999999999994</v>
      </c>
      <c r="W38" s="18">
        <v>100</v>
      </c>
      <c r="X38" s="17">
        <v>9900</v>
      </c>
      <c r="Y38" s="17">
        <v>8914</v>
      </c>
      <c r="Z38" s="18">
        <v>4.0999999999999996</v>
      </c>
      <c r="AA38" s="18">
        <v>90</v>
      </c>
      <c r="AB38" s="18">
        <v>83.2</v>
      </c>
      <c r="AC38" s="18">
        <v>97.8</v>
      </c>
      <c r="AD38" s="17">
        <v>9900</v>
      </c>
      <c r="AE38" s="17">
        <v>8937</v>
      </c>
      <c r="AF38" s="18">
        <v>4.2</v>
      </c>
      <c r="AG38" s="18">
        <v>90.2</v>
      </c>
      <c r="AH38" s="18">
        <v>83.3</v>
      </c>
      <c r="AI38" s="18">
        <v>98.3</v>
      </c>
      <c r="AJ38" s="18">
        <v>95</v>
      </c>
      <c r="AK38" s="18">
        <v>95</v>
      </c>
      <c r="AL38" s="17">
        <v>313</v>
      </c>
      <c r="AM38" s="17">
        <v>265</v>
      </c>
      <c r="AN38" s="17">
        <v>234</v>
      </c>
      <c r="AO38" s="17">
        <v>127</v>
      </c>
      <c r="AP38" s="17">
        <v>78</v>
      </c>
      <c r="AQ38" s="17">
        <v>31</v>
      </c>
      <c r="AR38" s="17"/>
      <c r="AS38" s="17"/>
      <c r="AT38" s="19"/>
      <c r="AU38" s="17"/>
      <c r="AV38" s="18"/>
      <c r="AW38" s="17"/>
      <c r="AX38" s="17"/>
      <c r="AY38" s="18"/>
      <c r="AZ38" s="17"/>
      <c r="BA38" s="18"/>
      <c r="BB38" s="17"/>
      <c r="BC38" s="17"/>
      <c r="BD38" s="18"/>
      <c r="BE38" s="17"/>
      <c r="BF38" s="17"/>
      <c r="BG38" s="18"/>
      <c r="BH38" s="18"/>
      <c r="BI38" s="18"/>
      <c r="BJ38" s="17"/>
      <c r="BK38" s="17"/>
      <c r="BL38" s="19"/>
      <c r="BM38" s="17"/>
      <c r="BN38" s="17"/>
      <c r="BO38" s="18"/>
      <c r="BP38" s="17"/>
      <c r="BQ38" s="17"/>
      <c r="BR38" s="18"/>
      <c r="BS38" s="18"/>
      <c r="BT38" s="18"/>
      <c r="BU38" s="17">
        <v>406</v>
      </c>
      <c r="BV38" s="17">
        <v>5190</v>
      </c>
      <c r="BW38" s="19">
        <v>7.8</v>
      </c>
      <c r="BX38" s="17">
        <v>600</v>
      </c>
      <c r="BY38" s="17">
        <v>4090</v>
      </c>
      <c r="BZ38" s="18">
        <v>14.7</v>
      </c>
      <c r="CA38" s="17">
        <v>715</v>
      </c>
      <c r="CB38" s="17">
        <v>4090</v>
      </c>
      <c r="CC38" s="18">
        <v>17.5</v>
      </c>
      <c r="CD38" s="17">
        <v>648</v>
      </c>
      <c r="CE38" s="17">
        <v>4090</v>
      </c>
      <c r="CF38" s="18">
        <v>15.8</v>
      </c>
      <c r="CG38" s="18">
        <v>50</v>
      </c>
      <c r="CH38" s="18">
        <v>50</v>
      </c>
    </row>
    <row r="39" spans="1:86" x14ac:dyDescent="0.45">
      <c r="A39" s="41"/>
      <c r="B39" s="15" t="s">
        <v>44</v>
      </c>
      <c r="C39" s="16">
        <f>VLOOKUP(B39,FIPS!$A$2:$B$106,2,FALSE)</f>
        <v>34017</v>
      </c>
      <c r="D39" s="17">
        <v>160</v>
      </c>
      <c r="E39" s="18">
        <v>43.4</v>
      </c>
      <c r="F39" s="17">
        <v>20</v>
      </c>
      <c r="G39" s="17">
        <v>300</v>
      </c>
      <c r="H39" s="17">
        <v>170</v>
      </c>
      <c r="I39" s="18">
        <v>41.7</v>
      </c>
      <c r="J39" s="17">
        <v>30</v>
      </c>
      <c r="K39" s="17">
        <v>320</v>
      </c>
      <c r="L39" s="17"/>
      <c r="M39" s="18"/>
      <c r="N39" s="17"/>
      <c r="O39" s="17"/>
      <c r="P39" s="17">
        <v>40</v>
      </c>
      <c r="Q39" s="17">
        <v>20</v>
      </c>
      <c r="R39" s="17">
        <v>5400</v>
      </c>
      <c r="S39" s="17">
        <v>4811</v>
      </c>
      <c r="T39" s="18">
        <v>14.7</v>
      </c>
      <c r="U39" s="19">
        <v>89.7</v>
      </c>
      <c r="V39" s="18">
        <v>70.8</v>
      </c>
      <c r="W39" s="18">
        <v>100</v>
      </c>
      <c r="X39" s="17">
        <v>5500</v>
      </c>
      <c r="Y39" s="17">
        <v>4807</v>
      </c>
      <c r="Z39" s="18">
        <v>5.4</v>
      </c>
      <c r="AA39" s="18">
        <v>86.8</v>
      </c>
      <c r="AB39" s="18">
        <v>78.5</v>
      </c>
      <c r="AC39" s="18">
        <v>97</v>
      </c>
      <c r="AD39" s="17">
        <v>5600</v>
      </c>
      <c r="AE39" s="17">
        <v>4845</v>
      </c>
      <c r="AF39" s="18">
        <v>5.6</v>
      </c>
      <c r="AG39" s="18">
        <v>87.3</v>
      </c>
      <c r="AH39" s="18">
        <v>78.7</v>
      </c>
      <c r="AI39" s="18">
        <v>97.8</v>
      </c>
      <c r="AJ39" s="18">
        <v>95</v>
      </c>
      <c r="AK39" s="18">
        <v>95</v>
      </c>
      <c r="AL39" s="17">
        <v>164</v>
      </c>
      <c r="AM39" s="17">
        <v>161</v>
      </c>
      <c r="AN39" s="17">
        <v>147</v>
      </c>
      <c r="AO39" s="17">
        <v>93</v>
      </c>
      <c r="AP39" s="17">
        <v>41</v>
      </c>
      <c r="AQ39" s="17">
        <v>16</v>
      </c>
      <c r="AR39" s="17"/>
      <c r="AS39" s="17"/>
      <c r="AT39" s="19"/>
      <c r="AU39" s="17"/>
      <c r="AV39" s="18"/>
      <c r="AW39" s="17"/>
      <c r="AX39" s="17"/>
      <c r="AY39" s="18"/>
      <c r="AZ39" s="17"/>
      <c r="BA39" s="18"/>
      <c r="BB39" s="17"/>
      <c r="BC39" s="17"/>
      <c r="BD39" s="18"/>
      <c r="BE39" s="17"/>
      <c r="BF39" s="17"/>
      <c r="BG39" s="18"/>
      <c r="BH39" s="18"/>
      <c r="BI39" s="18"/>
      <c r="BJ39" s="17"/>
      <c r="BK39" s="17"/>
      <c r="BL39" s="19"/>
      <c r="BM39" s="17"/>
      <c r="BN39" s="17"/>
      <c r="BO39" s="18"/>
      <c r="BP39" s="17"/>
      <c r="BQ39" s="17"/>
      <c r="BR39" s="18"/>
      <c r="BS39" s="18"/>
      <c r="BT39" s="18"/>
      <c r="BU39" s="17">
        <v>675</v>
      </c>
      <c r="BV39" s="17">
        <v>4720</v>
      </c>
      <c r="BW39" s="19">
        <v>14.3</v>
      </c>
      <c r="BX39" s="17">
        <v>896</v>
      </c>
      <c r="BY39" s="17">
        <v>4650</v>
      </c>
      <c r="BZ39" s="18">
        <v>19.3</v>
      </c>
      <c r="CA39" s="17">
        <v>1105</v>
      </c>
      <c r="CB39" s="17">
        <v>4650</v>
      </c>
      <c r="CC39" s="18">
        <v>23.8</v>
      </c>
      <c r="CD39" s="17">
        <v>1006</v>
      </c>
      <c r="CE39" s="17">
        <v>4650</v>
      </c>
      <c r="CF39" s="18">
        <v>21.6</v>
      </c>
      <c r="CG39" s="18">
        <v>50</v>
      </c>
      <c r="CH39" s="18">
        <v>50</v>
      </c>
    </row>
    <row r="40" spans="1:86" x14ac:dyDescent="0.45">
      <c r="A40" s="41" t="s">
        <v>94</v>
      </c>
      <c r="B40" s="15" t="s">
        <v>45</v>
      </c>
      <c r="C40" s="16">
        <f>VLOOKUP(B40,FIPS!$A$2:$B$106,2,FALSE)</f>
        <v>36005</v>
      </c>
      <c r="D40" s="17">
        <v>390</v>
      </c>
      <c r="E40" s="18">
        <v>24.6</v>
      </c>
      <c r="F40" s="17">
        <v>200</v>
      </c>
      <c r="G40" s="17">
        <v>580</v>
      </c>
      <c r="H40" s="17">
        <v>410</v>
      </c>
      <c r="I40" s="18">
        <v>24</v>
      </c>
      <c r="J40" s="17">
        <v>220</v>
      </c>
      <c r="K40" s="17">
        <v>600</v>
      </c>
      <c r="L40" s="17">
        <v>400</v>
      </c>
      <c r="M40" s="18">
        <v>28.7</v>
      </c>
      <c r="N40" s="17">
        <v>170</v>
      </c>
      <c r="O40" s="17">
        <v>620</v>
      </c>
      <c r="P40" s="17">
        <v>100</v>
      </c>
      <c r="Q40" s="17">
        <v>40</v>
      </c>
      <c r="R40" s="17">
        <v>29300</v>
      </c>
      <c r="S40" s="17">
        <v>26610</v>
      </c>
      <c r="T40" s="18">
        <v>4.9000000000000004</v>
      </c>
      <c r="U40" s="19">
        <v>90.8</v>
      </c>
      <c r="V40" s="18">
        <v>82.9</v>
      </c>
      <c r="W40" s="18">
        <v>100</v>
      </c>
      <c r="X40" s="17">
        <v>28600</v>
      </c>
      <c r="Y40" s="17">
        <v>26805</v>
      </c>
      <c r="Z40" s="18">
        <v>1.8</v>
      </c>
      <c r="AA40" s="18">
        <v>93.8</v>
      </c>
      <c r="AB40" s="18">
        <v>90.6</v>
      </c>
      <c r="AC40" s="18">
        <v>97.3</v>
      </c>
      <c r="AD40" s="17">
        <v>29000</v>
      </c>
      <c r="AE40" s="17">
        <v>27307</v>
      </c>
      <c r="AF40" s="18">
        <v>1.8</v>
      </c>
      <c r="AG40" s="18">
        <v>94.3</v>
      </c>
      <c r="AH40" s="18">
        <v>91</v>
      </c>
      <c r="AI40" s="18">
        <v>97.8</v>
      </c>
      <c r="AJ40" s="18">
        <v>95</v>
      </c>
      <c r="AK40" s="18">
        <v>95</v>
      </c>
      <c r="AL40" s="17">
        <v>506</v>
      </c>
      <c r="AM40" s="17">
        <v>456</v>
      </c>
      <c r="AN40" s="17">
        <v>499</v>
      </c>
      <c r="AO40" s="17">
        <v>271</v>
      </c>
      <c r="AP40" s="17">
        <v>126</v>
      </c>
      <c r="AQ40" s="17">
        <v>51</v>
      </c>
      <c r="AR40" s="17">
        <v>506</v>
      </c>
      <c r="AS40" s="17">
        <v>423</v>
      </c>
      <c r="AT40" s="19">
        <v>83.6</v>
      </c>
      <c r="AU40" s="17">
        <v>83</v>
      </c>
      <c r="AV40" s="18">
        <v>16.399999999999999</v>
      </c>
      <c r="AW40" s="17">
        <v>447</v>
      </c>
      <c r="AX40" s="17">
        <v>388</v>
      </c>
      <c r="AY40" s="18">
        <v>86.8</v>
      </c>
      <c r="AZ40" s="17">
        <v>59</v>
      </c>
      <c r="BA40" s="18">
        <v>13.2</v>
      </c>
      <c r="BB40" s="17">
        <v>499</v>
      </c>
      <c r="BC40" s="17">
        <v>435</v>
      </c>
      <c r="BD40" s="18">
        <v>87.2</v>
      </c>
      <c r="BE40" s="17">
        <v>241</v>
      </c>
      <c r="BF40" s="17">
        <v>208</v>
      </c>
      <c r="BG40" s="18">
        <v>86.3</v>
      </c>
      <c r="BH40" s="18">
        <v>95</v>
      </c>
      <c r="BI40" s="18">
        <v>95</v>
      </c>
      <c r="BJ40" s="17">
        <v>26861</v>
      </c>
      <c r="BK40" s="17">
        <v>16690</v>
      </c>
      <c r="BL40" s="19">
        <v>62.1</v>
      </c>
      <c r="BM40" s="17">
        <v>27127</v>
      </c>
      <c r="BN40" s="17">
        <v>17903</v>
      </c>
      <c r="BO40" s="18">
        <v>66</v>
      </c>
      <c r="BP40" s="17">
        <v>27548</v>
      </c>
      <c r="BQ40" s="17">
        <v>18158</v>
      </c>
      <c r="BR40" s="18">
        <v>65.900000000000006</v>
      </c>
      <c r="BS40" s="18">
        <v>95</v>
      </c>
      <c r="BT40" s="18">
        <v>95</v>
      </c>
      <c r="BU40" s="17">
        <v>1335</v>
      </c>
      <c r="BV40" s="17">
        <v>6690</v>
      </c>
      <c r="BW40" s="19">
        <v>20</v>
      </c>
      <c r="BX40" s="17">
        <v>2045</v>
      </c>
      <c r="BY40" s="17">
        <v>5570</v>
      </c>
      <c r="BZ40" s="18">
        <v>36.700000000000003</v>
      </c>
      <c r="CA40" s="17">
        <v>2305</v>
      </c>
      <c r="CB40" s="17">
        <v>5570</v>
      </c>
      <c r="CC40" s="18">
        <v>41.4</v>
      </c>
      <c r="CD40" s="17">
        <v>1848</v>
      </c>
      <c r="CE40" s="17">
        <v>5570</v>
      </c>
      <c r="CF40" s="18">
        <v>33.200000000000003</v>
      </c>
      <c r="CG40" s="18">
        <v>50</v>
      </c>
      <c r="CH40" s="18">
        <v>50</v>
      </c>
    </row>
    <row r="41" spans="1:86" x14ac:dyDescent="0.45">
      <c r="A41" s="41"/>
      <c r="B41" s="15" t="s">
        <v>46</v>
      </c>
      <c r="C41" s="16">
        <f>VLOOKUP(B41,FIPS!$A$2:$B$106,2,FALSE)</f>
        <v>36047</v>
      </c>
      <c r="D41" s="17">
        <v>500</v>
      </c>
      <c r="E41" s="18">
        <v>21.7</v>
      </c>
      <c r="F41" s="17">
        <v>290</v>
      </c>
      <c r="G41" s="17">
        <v>720</v>
      </c>
      <c r="H41" s="17">
        <v>470</v>
      </c>
      <c r="I41" s="18">
        <v>22.6</v>
      </c>
      <c r="J41" s="17">
        <v>260</v>
      </c>
      <c r="K41" s="17">
        <v>670</v>
      </c>
      <c r="L41" s="17">
        <v>370</v>
      </c>
      <c r="M41" s="18">
        <v>29.6</v>
      </c>
      <c r="N41" s="17">
        <v>160</v>
      </c>
      <c r="O41" s="17">
        <v>590</v>
      </c>
      <c r="P41" s="17">
        <v>130</v>
      </c>
      <c r="Q41" s="17">
        <v>50</v>
      </c>
      <c r="R41" s="17">
        <v>28400</v>
      </c>
      <c r="S41" s="17">
        <v>25736</v>
      </c>
      <c r="T41" s="18">
        <v>5.3</v>
      </c>
      <c r="U41" s="19">
        <v>90.8</v>
      </c>
      <c r="V41" s="18">
        <v>82.3</v>
      </c>
      <c r="W41" s="18">
        <v>100</v>
      </c>
      <c r="X41" s="17">
        <v>27900</v>
      </c>
      <c r="Y41" s="17">
        <v>25888</v>
      </c>
      <c r="Z41" s="18">
        <v>2.1</v>
      </c>
      <c r="AA41" s="18">
        <v>92.6</v>
      </c>
      <c r="AB41" s="18">
        <v>89</v>
      </c>
      <c r="AC41" s="18">
        <v>96.6</v>
      </c>
      <c r="AD41" s="17">
        <v>27900</v>
      </c>
      <c r="AE41" s="17">
        <v>25949</v>
      </c>
      <c r="AF41" s="18">
        <v>2.1</v>
      </c>
      <c r="AG41" s="18">
        <v>93</v>
      </c>
      <c r="AH41" s="18">
        <v>89.2</v>
      </c>
      <c r="AI41" s="18">
        <v>97</v>
      </c>
      <c r="AJ41" s="18">
        <v>95</v>
      </c>
      <c r="AK41" s="18">
        <v>95</v>
      </c>
      <c r="AL41" s="17">
        <v>630</v>
      </c>
      <c r="AM41" s="17">
        <v>547</v>
      </c>
      <c r="AN41" s="17">
        <v>466</v>
      </c>
      <c r="AO41" s="17">
        <v>348</v>
      </c>
      <c r="AP41" s="17">
        <v>158</v>
      </c>
      <c r="AQ41" s="17">
        <v>63</v>
      </c>
      <c r="AR41" s="17">
        <v>630</v>
      </c>
      <c r="AS41" s="17">
        <v>536</v>
      </c>
      <c r="AT41" s="19">
        <v>85.1</v>
      </c>
      <c r="AU41" s="17">
        <v>94</v>
      </c>
      <c r="AV41" s="18">
        <v>14.9</v>
      </c>
      <c r="AW41" s="17">
        <v>548</v>
      </c>
      <c r="AX41" s="17">
        <v>481</v>
      </c>
      <c r="AY41" s="18">
        <v>87.8</v>
      </c>
      <c r="AZ41" s="17">
        <v>67</v>
      </c>
      <c r="BA41" s="18">
        <v>12.2</v>
      </c>
      <c r="BB41" s="17">
        <v>466</v>
      </c>
      <c r="BC41" s="17">
        <v>397</v>
      </c>
      <c r="BD41" s="18">
        <v>85.2</v>
      </c>
      <c r="BE41" s="17">
        <v>306</v>
      </c>
      <c r="BF41" s="17">
        <v>265</v>
      </c>
      <c r="BG41" s="18">
        <v>86.6</v>
      </c>
      <c r="BH41" s="18">
        <v>95</v>
      </c>
      <c r="BI41" s="18">
        <v>95</v>
      </c>
      <c r="BJ41" s="17">
        <v>25672</v>
      </c>
      <c r="BK41" s="17">
        <v>16305</v>
      </c>
      <c r="BL41" s="19">
        <v>63.5</v>
      </c>
      <c r="BM41" s="17">
        <v>25945</v>
      </c>
      <c r="BN41" s="17">
        <v>16634</v>
      </c>
      <c r="BO41" s="18">
        <v>64.099999999999994</v>
      </c>
      <c r="BP41" s="17">
        <v>26035</v>
      </c>
      <c r="BQ41" s="17">
        <v>16886</v>
      </c>
      <c r="BR41" s="18">
        <v>64.900000000000006</v>
      </c>
      <c r="BS41" s="18">
        <v>95</v>
      </c>
      <c r="BT41" s="18">
        <v>95</v>
      </c>
      <c r="BU41" s="17">
        <v>4867</v>
      </c>
      <c r="BV41" s="17">
        <v>15300</v>
      </c>
      <c r="BW41" s="19">
        <v>31.8</v>
      </c>
      <c r="BX41" s="17">
        <v>6408</v>
      </c>
      <c r="BY41" s="17">
        <v>15650</v>
      </c>
      <c r="BZ41" s="18">
        <v>40.9</v>
      </c>
      <c r="CA41" s="17">
        <v>7645</v>
      </c>
      <c r="CB41" s="17">
        <v>15650</v>
      </c>
      <c r="CC41" s="18">
        <v>48.8</v>
      </c>
      <c r="CD41" s="17">
        <v>6714</v>
      </c>
      <c r="CE41" s="17">
        <v>15650</v>
      </c>
      <c r="CF41" s="18">
        <v>42.9</v>
      </c>
      <c r="CG41" s="18">
        <v>50</v>
      </c>
      <c r="CH41" s="18">
        <v>50</v>
      </c>
    </row>
    <row r="42" spans="1:86" x14ac:dyDescent="0.45">
      <c r="A42" s="41"/>
      <c r="B42" s="15" t="s">
        <v>47</v>
      </c>
      <c r="C42" s="16">
        <f>VLOOKUP(B42,FIPS!$A$2:$B$106,2,FALSE)</f>
        <v>36061</v>
      </c>
      <c r="D42" s="17">
        <v>340</v>
      </c>
      <c r="E42" s="18">
        <v>26.2</v>
      </c>
      <c r="F42" s="17">
        <v>170</v>
      </c>
      <c r="G42" s="17">
        <v>520</v>
      </c>
      <c r="H42" s="17">
        <v>280</v>
      </c>
      <c r="I42" s="18">
        <v>28.9</v>
      </c>
      <c r="J42" s="17">
        <v>120</v>
      </c>
      <c r="K42" s="17">
        <v>440</v>
      </c>
      <c r="L42" s="17">
        <v>270</v>
      </c>
      <c r="M42" s="18">
        <v>35.1</v>
      </c>
      <c r="N42" s="17">
        <v>80</v>
      </c>
      <c r="O42" s="17">
        <v>450</v>
      </c>
      <c r="P42" s="17">
        <v>90</v>
      </c>
      <c r="Q42" s="17">
        <v>30</v>
      </c>
      <c r="R42" s="17">
        <v>29100</v>
      </c>
      <c r="S42" s="17">
        <v>26770</v>
      </c>
      <c r="T42" s="18">
        <v>5.2</v>
      </c>
      <c r="U42" s="19">
        <v>92.1</v>
      </c>
      <c r="V42" s="18">
        <v>83.7</v>
      </c>
      <c r="W42" s="18">
        <v>100</v>
      </c>
      <c r="X42" s="17">
        <v>28500</v>
      </c>
      <c r="Y42" s="17">
        <v>26738</v>
      </c>
      <c r="Z42" s="18">
        <v>2.2000000000000002</v>
      </c>
      <c r="AA42" s="18">
        <v>93.9</v>
      </c>
      <c r="AB42" s="18">
        <v>90.1</v>
      </c>
      <c r="AC42" s="18">
        <v>98.1</v>
      </c>
      <c r="AD42" s="17">
        <v>28300</v>
      </c>
      <c r="AE42" s="17">
        <v>26649</v>
      </c>
      <c r="AF42" s="18">
        <v>2.2000000000000002</v>
      </c>
      <c r="AG42" s="18">
        <v>94.1</v>
      </c>
      <c r="AH42" s="18">
        <v>90.2</v>
      </c>
      <c r="AI42" s="18">
        <v>98.4</v>
      </c>
      <c r="AJ42" s="18">
        <v>95</v>
      </c>
      <c r="AK42" s="18">
        <v>95</v>
      </c>
      <c r="AL42" s="17">
        <v>396</v>
      </c>
      <c r="AM42" s="17">
        <v>374</v>
      </c>
      <c r="AN42" s="17">
        <v>338</v>
      </c>
      <c r="AO42" s="17">
        <v>247</v>
      </c>
      <c r="AP42" s="17">
        <v>99</v>
      </c>
      <c r="AQ42" s="17">
        <v>40</v>
      </c>
      <c r="AR42" s="17">
        <v>396</v>
      </c>
      <c r="AS42" s="17">
        <v>337</v>
      </c>
      <c r="AT42" s="19">
        <v>85.1</v>
      </c>
      <c r="AU42" s="17">
        <v>59</v>
      </c>
      <c r="AV42" s="18">
        <v>14.9</v>
      </c>
      <c r="AW42" s="17">
        <v>371</v>
      </c>
      <c r="AX42" s="17">
        <v>323</v>
      </c>
      <c r="AY42" s="18">
        <v>87.1</v>
      </c>
      <c r="AZ42" s="17">
        <v>48</v>
      </c>
      <c r="BA42" s="18">
        <v>12.9</v>
      </c>
      <c r="BB42" s="17">
        <v>338</v>
      </c>
      <c r="BC42" s="17">
        <v>297</v>
      </c>
      <c r="BD42" s="18">
        <v>87.9</v>
      </c>
      <c r="BE42" s="17">
        <v>214</v>
      </c>
      <c r="BF42" s="17">
        <v>179</v>
      </c>
      <c r="BG42" s="18">
        <v>83.6</v>
      </c>
      <c r="BH42" s="18">
        <v>95</v>
      </c>
      <c r="BI42" s="18">
        <v>95</v>
      </c>
      <c r="BJ42" s="17">
        <v>26680</v>
      </c>
      <c r="BK42" s="17">
        <v>16502</v>
      </c>
      <c r="BL42" s="19">
        <v>61.9</v>
      </c>
      <c r="BM42" s="17">
        <v>26731</v>
      </c>
      <c r="BN42" s="17">
        <v>16840</v>
      </c>
      <c r="BO42" s="18">
        <v>63</v>
      </c>
      <c r="BP42" s="17">
        <v>26599</v>
      </c>
      <c r="BQ42" s="17">
        <v>16660</v>
      </c>
      <c r="BR42" s="18">
        <v>62.6</v>
      </c>
      <c r="BS42" s="18">
        <v>95</v>
      </c>
      <c r="BT42" s="18">
        <v>95</v>
      </c>
      <c r="BU42" s="17">
        <v>9911</v>
      </c>
      <c r="BV42" s="17">
        <v>14790</v>
      </c>
      <c r="BW42" s="19">
        <v>67</v>
      </c>
      <c r="BX42" s="17">
        <v>12603</v>
      </c>
      <c r="BY42" s="17">
        <v>15540</v>
      </c>
      <c r="BZ42" s="18">
        <v>81.099999999999994</v>
      </c>
      <c r="CA42" s="17">
        <v>14508</v>
      </c>
      <c r="CB42" s="17">
        <v>15540</v>
      </c>
      <c r="CC42" s="18">
        <v>93.4</v>
      </c>
      <c r="CD42" s="17">
        <v>12940</v>
      </c>
      <c r="CE42" s="17">
        <v>15540</v>
      </c>
      <c r="CF42" s="18">
        <v>83.3</v>
      </c>
      <c r="CG42" s="18">
        <v>50</v>
      </c>
      <c r="CH42" s="18">
        <v>50</v>
      </c>
    </row>
    <row r="43" spans="1:86" x14ac:dyDescent="0.45">
      <c r="A43" s="41"/>
      <c r="B43" s="15" t="s">
        <v>48</v>
      </c>
      <c r="C43" s="16">
        <f>VLOOKUP(B43,FIPS!$A$2:$B$106,2,FALSE)</f>
        <v>36081</v>
      </c>
      <c r="D43" s="17">
        <v>320</v>
      </c>
      <c r="E43" s="18">
        <v>27.1</v>
      </c>
      <c r="F43" s="17">
        <v>150</v>
      </c>
      <c r="G43" s="17">
        <v>490</v>
      </c>
      <c r="H43" s="17">
        <v>300</v>
      </c>
      <c r="I43" s="18">
        <v>28.2</v>
      </c>
      <c r="J43" s="17">
        <v>130</v>
      </c>
      <c r="K43" s="17">
        <v>460</v>
      </c>
      <c r="L43" s="17">
        <v>220</v>
      </c>
      <c r="M43" s="18">
        <v>38.700000000000003</v>
      </c>
      <c r="N43" s="17">
        <v>50</v>
      </c>
      <c r="O43" s="17">
        <v>380</v>
      </c>
      <c r="P43" s="17">
        <v>80</v>
      </c>
      <c r="Q43" s="17">
        <v>30</v>
      </c>
      <c r="R43" s="17">
        <v>17000</v>
      </c>
      <c r="S43" s="17">
        <v>15401</v>
      </c>
      <c r="T43" s="18">
        <v>6.6</v>
      </c>
      <c r="U43" s="19">
        <v>90.6</v>
      </c>
      <c r="V43" s="18">
        <v>80.3</v>
      </c>
      <c r="W43" s="18">
        <v>100</v>
      </c>
      <c r="X43" s="17">
        <v>17100</v>
      </c>
      <c r="Y43" s="17">
        <v>15600</v>
      </c>
      <c r="Z43" s="18">
        <v>2.6</v>
      </c>
      <c r="AA43" s="18">
        <v>91.3</v>
      </c>
      <c r="AB43" s="18">
        <v>86.9</v>
      </c>
      <c r="AC43" s="18">
        <v>96.2</v>
      </c>
      <c r="AD43" s="17">
        <v>17200</v>
      </c>
      <c r="AE43" s="17">
        <v>15836</v>
      </c>
      <c r="AF43" s="18">
        <v>2.6</v>
      </c>
      <c r="AG43" s="18">
        <v>92.2</v>
      </c>
      <c r="AH43" s="18">
        <v>87.7</v>
      </c>
      <c r="AI43" s="18">
        <v>97.2</v>
      </c>
      <c r="AJ43" s="18">
        <v>95</v>
      </c>
      <c r="AK43" s="18">
        <v>95</v>
      </c>
      <c r="AL43" s="17">
        <v>431</v>
      </c>
      <c r="AM43" s="17">
        <v>413</v>
      </c>
      <c r="AN43" s="17">
        <v>354</v>
      </c>
      <c r="AO43" s="17">
        <v>251</v>
      </c>
      <c r="AP43" s="17">
        <v>108</v>
      </c>
      <c r="AQ43" s="17">
        <v>43</v>
      </c>
      <c r="AR43" s="17">
        <v>431</v>
      </c>
      <c r="AS43" s="17">
        <v>365</v>
      </c>
      <c r="AT43" s="19">
        <v>84.7</v>
      </c>
      <c r="AU43" s="17">
        <v>66</v>
      </c>
      <c r="AV43" s="18">
        <v>15.3</v>
      </c>
      <c r="AW43" s="17">
        <v>411</v>
      </c>
      <c r="AX43" s="17">
        <v>371</v>
      </c>
      <c r="AY43" s="18">
        <v>90.3</v>
      </c>
      <c r="AZ43" s="17">
        <v>40</v>
      </c>
      <c r="BA43" s="18">
        <v>9.6999999999999993</v>
      </c>
      <c r="BB43" s="17">
        <v>354</v>
      </c>
      <c r="BC43" s="17">
        <v>302</v>
      </c>
      <c r="BD43" s="18">
        <v>85.3</v>
      </c>
      <c r="BE43" s="17">
        <v>229</v>
      </c>
      <c r="BF43" s="17">
        <v>212</v>
      </c>
      <c r="BG43" s="18">
        <v>92.6</v>
      </c>
      <c r="BH43" s="18">
        <v>95</v>
      </c>
      <c r="BI43" s="18">
        <v>95</v>
      </c>
      <c r="BJ43" s="17">
        <v>15230</v>
      </c>
      <c r="BK43" s="17">
        <v>9659</v>
      </c>
      <c r="BL43" s="19">
        <v>63.4</v>
      </c>
      <c r="BM43" s="17">
        <v>15463</v>
      </c>
      <c r="BN43" s="17">
        <v>9740</v>
      </c>
      <c r="BO43" s="18">
        <v>63</v>
      </c>
      <c r="BP43" s="17">
        <v>15730</v>
      </c>
      <c r="BQ43" s="17">
        <v>10124</v>
      </c>
      <c r="BR43" s="18">
        <v>64.400000000000006</v>
      </c>
      <c r="BS43" s="18">
        <v>95</v>
      </c>
      <c r="BT43" s="18">
        <v>95</v>
      </c>
      <c r="BU43" s="17">
        <v>2634</v>
      </c>
      <c r="BV43" s="17">
        <v>8740</v>
      </c>
      <c r="BW43" s="19">
        <v>30.1</v>
      </c>
      <c r="BX43" s="17">
        <v>3412</v>
      </c>
      <c r="BY43" s="17">
        <v>9230</v>
      </c>
      <c r="BZ43" s="18">
        <v>37</v>
      </c>
      <c r="CA43" s="17">
        <v>4020</v>
      </c>
      <c r="CB43" s="17">
        <v>9230</v>
      </c>
      <c r="CC43" s="18">
        <v>43.6</v>
      </c>
      <c r="CD43" s="17">
        <v>3562</v>
      </c>
      <c r="CE43" s="17">
        <v>9230</v>
      </c>
      <c r="CF43" s="18">
        <v>38.6</v>
      </c>
      <c r="CG43" s="18">
        <v>50</v>
      </c>
      <c r="CH43" s="18">
        <v>50</v>
      </c>
    </row>
    <row r="44" spans="1:86" x14ac:dyDescent="0.45">
      <c r="A44" s="15" t="s">
        <v>95</v>
      </c>
      <c r="B44" s="15" t="s">
        <v>49</v>
      </c>
      <c r="C44" s="16">
        <f>VLOOKUP(B44,FIPS!$A$2:$B$106,2,FALSE)</f>
        <v>37119</v>
      </c>
      <c r="D44" s="17">
        <v>270</v>
      </c>
      <c r="E44" s="18">
        <v>27.6</v>
      </c>
      <c r="F44" s="17">
        <v>120</v>
      </c>
      <c r="G44" s="17">
        <v>420</v>
      </c>
      <c r="H44" s="17">
        <v>190</v>
      </c>
      <c r="I44" s="18">
        <v>36.4</v>
      </c>
      <c r="J44" s="17">
        <v>50</v>
      </c>
      <c r="K44" s="17">
        <v>330</v>
      </c>
      <c r="L44" s="17">
        <v>220</v>
      </c>
      <c r="M44" s="18">
        <v>35.200000000000003</v>
      </c>
      <c r="N44" s="17">
        <v>70</v>
      </c>
      <c r="O44" s="17">
        <v>380</v>
      </c>
      <c r="P44" s="17">
        <v>70</v>
      </c>
      <c r="Q44" s="17">
        <v>30</v>
      </c>
      <c r="R44" s="17">
        <v>6500</v>
      </c>
      <c r="S44" s="17">
        <v>5642</v>
      </c>
      <c r="T44" s="18">
        <v>11.6</v>
      </c>
      <c r="U44" s="19">
        <v>86.6</v>
      </c>
      <c r="V44" s="18">
        <v>71.099999999999994</v>
      </c>
      <c r="W44" s="18">
        <v>100</v>
      </c>
      <c r="X44" s="17">
        <v>6600</v>
      </c>
      <c r="Y44" s="17">
        <v>5815</v>
      </c>
      <c r="Z44" s="18">
        <v>4</v>
      </c>
      <c r="AA44" s="18">
        <v>87.9</v>
      </c>
      <c r="AB44" s="18">
        <v>81.5</v>
      </c>
      <c r="AC44" s="18">
        <v>95.3</v>
      </c>
      <c r="AD44" s="17">
        <v>6800</v>
      </c>
      <c r="AE44" s="17">
        <v>6045</v>
      </c>
      <c r="AF44" s="18">
        <v>4.0999999999999996</v>
      </c>
      <c r="AG44" s="18">
        <v>88.8</v>
      </c>
      <c r="AH44" s="18">
        <v>82.3</v>
      </c>
      <c r="AI44" s="18">
        <v>96.5</v>
      </c>
      <c r="AJ44" s="18">
        <v>95</v>
      </c>
      <c r="AK44" s="18">
        <v>95</v>
      </c>
      <c r="AL44" s="17">
        <v>269</v>
      </c>
      <c r="AM44" s="17">
        <v>242</v>
      </c>
      <c r="AN44" s="17">
        <v>267</v>
      </c>
      <c r="AO44" s="17">
        <v>201</v>
      </c>
      <c r="AP44" s="17">
        <v>67</v>
      </c>
      <c r="AQ44" s="17">
        <v>27</v>
      </c>
      <c r="AR44" s="17">
        <v>269</v>
      </c>
      <c r="AS44" s="17">
        <v>192</v>
      </c>
      <c r="AT44" s="19">
        <v>71.400000000000006</v>
      </c>
      <c r="AU44" s="17">
        <v>77</v>
      </c>
      <c r="AV44" s="18">
        <v>28.6</v>
      </c>
      <c r="AW44" s="17">
        <v>242</v>
      </c>
      <c r="AX44" s="17">
        <v>191</v>
      </c>
      <c r="AY44" s="18">
        <v>78.900000000000006</v>
      </c>
      <c r="AZ44" s="17">
        <v>51</v>
      </c>
      <c r="BA44" s="18">
        <v>21.1</v>
      </c>
      <c r="BB44" s="17">
        <v>267</v>
      </c>
      <c r="BC44" s="17">
        <v>209</v>
      </c>
      <c r="BD44" s="18">
        <v>78.3</v>
      </c>
      <c r="BE44" s="17">
        <v>148</v>
      </c>
      <c r="BF44" s="17">
        <v>122</v>
      </c>
      <c r="BG44" s="18">
        <v>82.4</v>
      </c>
      <c r="BH44" s="18">
        <v>95</v>
      </c>
      <c r="BI44" s="18">
        <v>95</v>
      </c>
      <c r="BJ44" s="17">
        <v>5428</v>
      </c>
      <c r="BK44" s="17">
        <v>3524</v>
      </c>
      <c r="BL44" s="19">
        <v>64.900000000000006</v>
      </c>
      <c r="BM44" s="17">
        <v>5638</v>
      </c>
      <c r="BN44" s="17">
        <v>3807</v>
      </c>
      <c r="BO44" s="18">
        <v>67.5</v>
      </c>
      <c r="BP44" s="17">
        <v>5822</v>
      </c>
      <c r="BQ44" s="17">
        <v>4068</v>
      </c>
      <c r="BR44" s="18">
        <v>69.900000000000006</v>
      </c>
      <c r="BS44" s="18">
        <v>95</v>
      </c>
      <c r="BT44" s="18">
        <v>95</v>
      </c>
      <c r="BU44" s="17">
        <v>692</v>
      </c>
      <c r="BV44" s="17">
        <v>9430</v>
      </c>
      <c r="BW44" s="19">
        <v>7.3</v>
      </c>
      <c r="BX44" s="17">
        <v>1001</v>
      </c>
      <c r="BY44" s="17">
        <v>8450</v>
      </c>
      <c r="BZ44" s="18">
        <v>11.8</v>
      </c>
      <c r="CA44" s="17">
        <v>1420</v>
      </c>
      <c r="CB44" s="17">
        <v>8450</v>
      </c>
      <c r="CC44" s="18">
        <v>16.8</v>
      </c>
      <c r="CD44" s="17">
        <v>1498</v>
      </c>
      <c r="CE44" s="17">
        <v>8450</v>
      </c>
      <c r="CF44" s="18">
        <v>17.7</v>
      </c>
      <c r="CG44" s="18">
        <v>50</v>
      </c>
      <c r="CH44" s="18">
        <v>50</v>
      </c>
    </row>
    <row r="45" spans="1:86" x14ac:dyDescent="0.45">
      <c r="A45" s="41" t="s">
        <v>97</v>
      </c>
      <c r="B45" s="15" t="s">
        <v>50</v>
      </c>
      <c r="C45" s="16">
        <f>VLOOKUP(B45,FIPS!$A$2:$B$106,2,FALSE)</f>
        <v>39035</v>
      </c>
      <c r="D45" s="17">
        <v>130</v>
      </c>
      <c r="E45" s="18">
        <v>46.3</v>
      </c>
      <c r="F45" s="17">
        <v>10</v>
      </c>
      <c r="G45" s="17">
        <v>260</v>
      </c>
      <c r="H45" s="17">
        <v>110</v>
      </c>
      <c r="I45" s="18">
        <v>49.8</v>
      </c>
      <c r="J45" s="17">
        <v>0</v>
      </c>
      <c r="K45" s="17">
        <v>220</v>
      </c>
      <c r="L45" s="17"/>
      <c r="M45" s="18"/>
      <c r="N45" s="17"/>
      <c r="O45" s="17"/>
      <c r="P45" s="17">
        <v>30</v>
      </c>
      <c r="Q45" s="17">
        <v>10</v>
      </c>
      <c r="R45" s="17">
        <v>5400</v>
      </c>
      <c r="S45" s="17">
        <v>4583</v>
      </c>
      <c r="T45" s="18">
        <v>13.4</v>
      </c>
      <c r="U45" s="19">
        <v>84.6</v>
      </c>
      <c r="V45" s="18">
        <v>67.8</v>
      </c>
      <c r="W45" s="18">
        <v>100</v>
      </c>
      <c r="X45" s="17">
        <v>5500</v>
      </c>
      <c r="Y45" s="17">
        <v>4684</v>
      </c>
      <c r="Z45" s="18">
        <v>4.5</v>
      </c>
      <c r="AA45" s="18">
        <v>85.5</v>
      </c>
      <c r="AB45" s="18">
        <v>78.599999999999994</v>
      </c>
      <c r="AC45" s="18">
        <v>93.8</v>
      </c>
      <c r="AD45" s="17">
        <v>5500</v>
      </c>
      <c r="AE45" s="17">
        <v>4758</v>
      </c>
      <c r="AF45" s="18">
        <v>4.7</v>
      </c>
      <c r="AG45" s="18">
        <v>86.2</v>
      </c>
      <c r="AH45" s="18">
        <v>79</v>
      </c>
      <c r="AI45" s="18">
        <v>94.9</v>
      </c>
      <c r="AJ45" s="18">
        <v>95</v>
      </c>
      <c r="AK45" s="18">
        <v>95</v>
      </c>
      <c r="AL45" s="17">
        <v>148</v>
      </c>
      <c r="AM45" s="17">
        <v>149</v>
      </c>
      <c r="AN45" s="17">
        <v>162</v>
      </c>
      <c r="AO45" s="17">
        <v>171</v>
      </c>
      <c r="AP45" s="17">
        <v>37</v>
      </c>
      <c r="AQ45" s="17">
        <v>15</v>
      </c>
      <c r="AR45" s="17">
        <v>148</v>
      </c>
      <c r="AS45" s="17">
        <v>127</v>
      </c>
      <c r="AT45" s="19">
        <v>85.8</v>
      </c>
      <c r="AU45" s="17">
        <v>21</v>
      </c>
      <c r="AV45" s="18">
        <v>14.2</v>
      </c>
      <c r="AW45" s="17">
        <v>149</v>
      </c>
      <c r="AX45" s="17">
        <v>127</v>
      </c>
      <c r="AY45" s="18">
        <v>85.2</v>
      </c>
      <c r="AZ45" s="17">
        <v>22</v>
      </c>
      <c r="BA45" s="18">
        <v>14.8</v>
      </c>
      <c r="BB45" s="17">
        <v>162</v>
      </c>
      <c r="BC45" s="17">
        <v>143</v>
      </c>
      <c r="BD45" s="18">
        <v>88.3</v>
      </c>
      <c r="BE45" s="17">
        <v>141</v>
      </c>
      <c r="BF45" s="17">
        <v>131</v>
      </c>
      <c r="BG45" s="18">
        <v>92.9</v>
      </c>
      <c r="BH45" s="18">
        <v>95</v>
      </c>
      <c r="BI45" s="18">
        <v>95</v>
      </c>
      <c r="BJ45" s="17">
        <v>4481</v>
      </c>
      <c r="BK45" s="17">
        <v>2112</v>
      </c>
      <c r="BL45" s="19">
        <v>47.1</v>
      </c>
      <c r="BM45" s="17">
        <v>4570</v>
      </c>
      <c r="BN45" s="17">
        <v>2815</v>
      </c>
      <c r="BO45" s="18">
        <v>61.6</v>
      </c>
      <c r="BP45" s="17">
        <v>4642</v>
      </c>
      <c r="BQ45" s="17">
        <v>3082</v>
      </c>
      <c r="BR45" s="18">
        <v>66.400000000000006</v>
      </c>
      <c r="BS45" s="18">
        <v>95</v>
      </c>
      <c r="BT45" s="18">
        <v>95</v>
      </c>
      <c r="BU45" s="17">
        <v>612</v>
      </c>
      <c r="BV45" s="17">
        <v>8200</v>
      </c>
      <c r="BW45" s="19">
        <v>7.5</v>
      </c>
      <c r="BX45" s="17">
        <v>832</v>
      </c>
      <c r="BY45" s="17">
        <v>7520</v>
      </c>
      <c r="BZ45" s="18">
        <v>11.1</v>
      </c>
      <c r="CA45" s="17">
        <v>996</v>
      </c>
      <c r="CB45" s="17">
        <v>7520</v>
      </c>
      <c r="CC45" s="18">
        <v>13.2</v>
      </c>
      <c r="CD45" s="17">
        <v>881</v>
      </c>
      <c r="CE45" s="17">
        <v>7520</v>
      </c>
      <c r="CF45" s="18">
        <v>11.7</v>
      </c>
      <c r="CG45" s="18">
        <v>50</v>
      </c>
      <c r="CH45" s="18">
        <v>50</v>
      </c>
    </row>
    <row r="46" spans="1:86" x14ac:dyDescent="0.45">
      <c r="A46" s="41"/>
      <c r="B46" s="15" t="s">
        <v>51</v>
      </c>
      <c r="C46" s="16">
        <f>VLOOKUP(B46,FIPS!$A$2:$B$106,2,FALSE)</f>
        <v>39049</v>
      </c>
      <c r="D46" s="17">
        <v>200</v>
      </c>
      <c r="E46" s="18">
        <v>38.299999999999997</v>
      </c>
      <c r="F46" s="17">
        <v>50</v>
      </c>
      <c r="G46" s="17">
        <v>350</v>
      </c>
      <c r="H46" s="17">
        <v>210</v>
      </c>
      <c r="I46" s="18">
        <v>35.9</v>
      </c>
      <c r="J46" s="17">
        <v>60</v>
      </c>
      <c r="K46" s="17">
        <v>360</v>
      </c>
      <c r="L46" s="17">
        <v>210</v>
      </c>
      <c r="M46" s="18">
        <v>40.700000000000003</v>
      </c>
      <c r="N46" s="17">
        <v>40</v>
      </c>
      <c r="O46" s="17">
        <v>390</v>
      </c>
      <c r="P46" s="17">
        <v>50</v>
      </c>
      <c r="Q46" s="17">
        <v>20</v>
      </c>
      <c r="R46" s="17">
        <v>5600</v>
      </c>
      <c r="S46" s="17">
        <v>4749</v>
      </c>
      <c r="T46" s="18">
        <v>13.4</v>
      </c>
      <c r="U46" s="19">
        <v>84.5</v>
      </c>
      <c r="V46" s="18">
        <v>67.8</v>
      </c>
      <c r="W46" s="18">
        <v>100</v>
      </c>
      <c r="X46" s="17">
        <v>5700</v>
      </c>
      <c r="Y46" s="17">
        <v>4803</v>
      </c>
      <c r="Z46" s="18">
        <v>4.5</v>
      </c>
      <c r="AA46" s="18">
        <v>84.7</v>
      </c>
      <c r="AB46" s="18">
        <v>77.8</v>
      </c>
      <c r="AC46" s="18">
        <v>92.8</v>
      </c>
      <c r="AD46" s="17">
        <v>5900</v>
      </c>
      <c r="AE46" s="17">
        <v>5013</v>
      </c>
      <c r="AF46" s="18">
        <v>4.5999999999999996</v>
      </c>
      <c r="AG46" s="18">
        <v>85.2</v>
      </c>
      <c r="AH46" s="18">
        <v>78.2</v>
      </c>
      <c r="AI46" s="18">
        <v>93.6</v>
      </c>
      <c r="AJ46" s="18">
        <v>95</v>
      </c>
      <c r="AK46" s="18">
        <v>95</v>
      </c>
      <c r="AL46" s="17">
        <v>222</v>
      </c>
      <c r="AM46" s="17">
        <v>194</v>
      </c>
      <c r="AN46" s="17">
        <v>214</v>
      </c>
      <c r="AO46" s="17">
        <v>171</v>
      </c>
      <c r="AP46" s="17">
        <v>56</v>
      </c>
      <c r="AQ46" s="17">
        <v>22</v>
      </c>
      <c r="AR46" s="17">
        <v>222</v>
      </c>
      <c r="AS46" s="17">
        <v>193</v>
      </c>
      <c r="AT46" s="19">
        <v>86.9</v>
      </c>
      <c r="AU46" s="17">
        <v>29</v>
      </c>
      <c r="AV46" s="18">
        <v>13.1</v>
      </c>
      <c r="AW46" s="17">
        <v>194</v>
      </c>
      <c r="AX46" s="17">
        <v>165</v>
      </c>
      <c r="AY46" s="18">
        <v>85.1</v>
      </c>
      <c r="AZ46" s="17">
        <v>29</v>
      </c>
      <c r="BA46" s="18">
        <v>14.9</v>
      </c>
      <c r="BB46" s="17">
        <v>214</v>
      </c>
      <c r="BC46" s="17">
        <v>196</v>
      </c>
      <c r="BD46" s="18">
        <v>91.6</v>
      </c>
      <c r="BE46" s="17">
        <v>153</v>
      </c>
      <c r="BF46" s="17">
        <v>137</v>
      </c>
      <c r="BG46" s="18">
        <v>89.5</v>
      </c>
      <c r="BH46" s="18">
        <v>95</v>
      </c>
      <c r="BI46" s="18">
        <v>95</v>
      </c>
      <c r="BJ46" s="17">
        <v>4557</v>
      </c>
      <c r="BK46" s="17">
        <v>2854</v>
      </c>
      <c r="BL46" s="19">
        <v>62.6</v>
      </c>
      <c r="BM46" s="17">
        <v>4631</v>
      </c>
      <c r="BN46" s="17">
        <v>3003</v>
      </c>
      <c r="BO46" s="18">
        <v>64.8</v>
      </c>
      <c r="BP46" s="17">
        <v>4846</v>
      </c>
      <c r="BQ46" s="17">
        <v>3275</v>
      </c>
      <c r="BR46" s="18">
        <v>67.599999999999994</v>
      </c>
      <c r="BS46" s="18">
        <v>95</v>
      </c>
      <c r="BT46" s="18">
        <v>95</v>
      </c>
      <c r="BU46" s="17">
        <v>1360</v>
      </c>
      <c r="BV46" s="17">
        <v>13660</v>
      </c>
      <c r="BW46" s="19">
        <v>10</v>
      </c>
      <c r="BX46" s="17">
        <v>1679</v>
      </c>
      <c r="BY46" s="17">
        <v>11620</v>
      </c>
      <c r="BZ46" s="18">
        <v>14.4</v>
      </c>
      <c r="CA46" s="17">
        <v>2126</v>
      </c>
      <c r="CB46" s="17">
        <v>11620</v>
      </c>
      <c r="CC46" s="18">
        <v>18.3</v>
      </c>
      <c r="CD46" s="17">
        <v>2129</v>
      </c>
      <c r="CE46" s="17">
        <v>11620</v>
      </c>
      <c r="CF46" s="18">
        <v>18.3</v>
      </c>
      <c r="CG46" s="18">
        <v>50</v>
      </c>
      <c r="CH46" s="18">
        <v>50</v>
      </c>
    </row>
    <row r="47" spans="1:86" x14ac:dyDescent="0.45">
      <c r="A47" s="41"/>
      <c r="B47" s="15" t="s">
        <v>52</v>
      </c>
      <c r="C47" s="16">
        <f>VLOOKUP(B47,FIPS!$A$2:$B$106,2,FALSE)</f>
        <v>39061</v>
      </c>
      <c r="D47" s="17">
        <v>160</v>
      </c>
      <c r="E47" s="18">
        <v>42.7</v>
      </c>
      <c r="F47" s="17">
        <v>30</v>
      </c>
      <c r="G47" s="17">
        <v>290</v>
      </c>
      <c r="H47" s="17">
        <v>150</v>
      </c>
      <c r="I47" s="18">
        <v>43.1</v>
      </c>
      <c r="J47" s="17">
        <v>20</v>
      </c>
      <c r="K47" s="17">
        <v>280</v>
      </c>
      <c r="L47" s="17"/>
      <c r="M47" s="18"/>
      <c r="N47" s="17"/>
      <c r="O47" s="17"/>
      <c r="P47" s="17">
        <v>40</v>
      </c>
      <c r="Q47" s="17">
        <v>20</v>
      </c>
      <c r="R47" s="17">
        <v>3500</v>
      </c>
      <c r="S47" s="17">
        <v>2888</v>
      </c>
      <c r="T47" s="18">
        <v>18.2</v>
      </c>
      <c r="U47" s="19">
        <v>82.8</v>
      </c>
      <c r="V47" s="18">
        <v>62.7</v>
      </c>
      <c r="W47" s="18">
        <v>100</v>
      </c>
      <c r="X47" s="17">
        <v>3600</v>
      </c>
      <c r="Y47" s="17">
        <v>2906</v>
      </c>
      <c r="Z47" s="18">
        <v>5.9</v>
      </c>
      <c r="AA47" s="18">
        <v>80.599999999999994</v>
      </c>
      <c r="AB47" s="18">
        <v>72.400000000000006</v>
      </c>
      <c r="AC47" s="18">
        <v>91</v>
      </c>
      <c r="AD47" s="17">
        <v>3700</v>
      </c>
      <c r="AE47" s="17">
        <v>3037</v>
      </c>
      <c r="AF47" s="18">
        <v>6</v>
      </c>
      <c r="AG47" s="18">
        <v>82.4</v>
      </c>
      <c r="AH47" s="18">
        <v>73.8</v>
      </c>
      <c r="AI47" s="18">
        <v>93.3</v>
      </c>
      <c r="AJ47" s="18">
        <v>95</v>
      </c>
      <c r="AK47" s="18">
        <v>95</v>
      </c>
      <c r="AL47" s="17">
        <v>187</v>
      </c>
      <c r="AM47" s="17">
        <v>183</v>
      </c>
      <c r="AN47" s="17">
        <v>173</v>
      </c>
      <c r="AO47" s="17">
        <v>117</v>
      </c>
      <c r="AP47" s="17">
        <v>47</v>
      </c>
      <c r="AQ47" s="17">
        <v>19</v>
      </c>
      <c r="AR47" s="17">
        <v>187</v>
      </c>
      <c r="AS47" s="17">
        <v>160</v>
      </c>
      <c r="AT47" s="19">
        <v>85.6</v>
      </c>
      <c r="AU47" s="17">
        <v>27</v>
      </c>
      <c r="AV47" s="18">
        <v>14.4</v>
      </c>
      <c r="AW47" s="17">
        <v>184</v>
      </c>
      <c r="AX47" s="17">
        <v>144</v>
      </c>
      <c r="AY47" s="18">
        <v>78.3</v>
      </c>
      <c r="AZ47" s="17">
        <v>40</v>
      </c>
      <c r="BA47" s="18">
        <v>21.7</v>
      </c>
      <c r="BB47" s="17">
        <v>173</v>
      </c>
      <c r="BC47" s="17">
        <v>147</v>
      </c>
      <c r="BD47" s="18">
        <v>85</v>
      </c>
      <c r="BE47" s="17">
        <v>102</v>
      </c>
      <c r="BF47" s="17">
        <v>92</v>
      </c>
      <c r="BG47" s="18">
        <v>90.2</v>
      </c>
      <c r="BH47" s="18">
        <v>95</v>
      </c>
      <c r="BI47" s="18">
        <v>95</v>
      </c>
      <c r="BJ47" s="17">
        <v>2712</v>
      </c>
      <c r="BK47" s="17">
        <v>1188</v>
      </c>
      <c r="BL47" s="19">
        <v>43.8</v>
      </c>
      <c r="BM47" s="17">
        <v>2778</v>
      </c>
      <c r="BN47" s="17">
        <v>1290</v>
      </c>
      <c r="BO47" s="18">
        <v>46.4</v>
      </c>
      <c r="BP47" s="17">
        <v>2884</v>
      </c>
      <c r="BQ47" s="17">
        <v>1406</v>
      </c>
      <c r="BR47" s="18">
        <v>48.8</v>
      </c>
      <c r="BS47" s="18">
        <v>95</v>
      </c>
      <c r="BT47" s="18">
        <v>95</v>
      </c>
      <c r="BU47" s="17">
        <v>280</v>
      </c>
      <c r="BV47" s="17">
        <v>6430</v>
      </c>
      <c r="BW47" s="19">
        <v>4.4000000000000004</v>
      </c>
      <c r="BX47" s="17">
        <v>449</v>
      </c>
      <c r="BY47" s="17">
        <v>7720</v>
      </c>
      <c r="BZ47" s="18">
        <v>5.8</v>
      </c>
      <c r="CA47" s="17">
        <v>570</v>
      </c>
      <c r="CB47" s="17">
        <v>7720</v>
      </c>
      <c r="CC47" s="18">
        <v>7.4</v>
      </c>
      <c r="CD47" s="17">
        <v>567</v>
      </c>
      <c r="CE47" s="17">
        <v>7720</v>
      </c>
      <c r="CF47" s="18">
        <v>7.3</v>
      </c>
      <c r="CG47" s="18">
        <v>50</v>
      </c>
      <c r="CH47" s="18">
        <v>50</v>
      </c>
    </row>
    <row r="48" spans="1:86" x14ac:dyDescent="0.45">
      <c r="A48" s="15" t="s">
        <v>100</v>
      </c>
      <c r="B48" s="15" t="s">
        <v>53</v>
      </c>
      <c r="C48" s="16">
        <f>VLOOKUP(B48,FIPS!$A$2:$B$106,2,FALSE)</f>
        <v>42101</v>
      </c>
      <c r="D48" s="17">
        <v>380</v>
      </c>
      <c r="E48" s="18">
        <v>22.2</v>
      </c>
      <c r="F48" s="17">
        <v>220</v>
      </c>
      <c r="G48" s="17">
        <v>550</v>
      </c>
      <c r="H48" s="17">
        <v>400</v>
      </c>
      <c r="I48" s="18">
        <v>20.9</v>
      </c>
      <c r="J48" s="17">
        <v>230</v>
      </c>
      <c r="K48" s="17">
        <v>560</v>
      </c>
      <c r="L48" s="17">
        <v>400</v>
      </c>
      <c r="M48" s="18">
        <v>23.9</v>
      </c>
      <c r="N48" s="17">
        <v>210</v>
      </c>
      <c r="O48" s="17">
        <v>580</v>
      </c>
      <c r="P48" s="17">
        <v>100</v>
      </c>
      <c r="Q48" s="17">
        <v>40</v>
      </c>
      <c r="R48" s="17">
        <v>18400</v>
      </c>
      <c r="S48" s="17">
        <v>16813</v>
      </c>
      <c r="T48" s="18">
        <v>6.8</v>
      </c>
      <c r="U48" s="19">
        <v>91.3</v>
      </c>
      <c r="V48" s="18">
        <v>80.7</v>
      </c>
      <c r="W48" s="18">
        <v>100</v>
      </c>
      <c r="X48" s="17">
        <v>18200</v>
      </c>
      <c r="Y48" s="17">
        <v>16757</v>
      </c>
      <c r="Z48" s="18">
        <v>2.5</v>
      </c>
      <c r="AA48" s="18">
        <v>91.8</v>
      </c>
      <c r="AB48" s="18">
        <v>87.6</v>
      </c>
      <c r="AC48" s="18">
        <v>96.5</v>
      </c>
      <c r="AD48" s="17">
        <v>18400</v>
      </c>
      <c r="AE48" s="17">
        <v>16951</v>
      </c>
      <c r="AF48" s="18">
        <v>2.5</v>
      </c>
      <c r="AG48" s="18">
        <v>92.2</v>
      </c>
      <c r="AH48" s="18">
        <v>87.8</v>
      </c>
      <c r="AI48" s="18">
        <v>97</v>
      </c>
      <c r="AJ48" s="18">
        <v>95</v>
      </c>
      <c r="AK48" s="18">
        <v>95</v>
      </c>
      <c r="AL48" s="17">
        <v>498</v>
      </c>
      <c r="AM48" s="17">
        <v>439</v>
      </c>
      <c r="AN48" s="17">
        <v>446</v>
      </c>
      <c r="AO48" s="17">
        <v>278</v>
      </c>
      <c r="AP48" s="17">
        <v>124</v>
      </c>
      <c r="AQ48" s="17">
        <v>50</v>
      </c>
      <c r="AR48" s="17">
        <v>498</v>
      </c>
      <c r="AS48" s="17">
        <v>445</v>
      </c>
      <c r="AT48" s="19">
        <v>89.4</v>
      </c>
      <c r="AU48" s="17">
        <v>53</v>
      </c>
      <c r="AV48" s="18">
        <v>10.6</v>
      </c>
      <c r="AW48" s="17">
        <v>442</v>
      </c>
      <c r="AX48" s="17">
        <v>383</v>
      </c>
      <c r="AY48" s="18">
        <v>86.7</v>
      </c>
      <c r="AZ48" s="17">
        <v>59</v>
      </c>
      <c r="BA48" s="18">
        <v>13.3</v>
      </c>
      <c r="BB48" s="17">
        <v>446</v>
      </c>
      <c r="BC48" s="17">
        <v>377</v>
      </c>
      <c r="BD48" s="18">
        <v>84.5</v>
      </c>
      <c r="BE48" s="17">
        <v>223</v>
      </c>
      <c r="BF48" s="17">
        <v>193</v>
      </c>
      <c r="BG48" s="18">
        <v>86.5</v>
      </c>
      <c r="BH48" s="18">
        <v>95</v>
      </c>
      <c r="BI48" s="18">
        <v>95</v>
      </c>
      <c r="BJ48" s="17">
        <v>16616</v>
      </c>
      <c r="BK48" s="17">
        <v>10275</v>
      </c>
      <c r="BL48" s="19">
        <v>61.8</v>
      </c>
      <c r="BM48" s="17">
        <v>16525</v>
      </c>
      <c r="BN48" s="17">
        <v>10295</v>
      </c>
      <c r="BO48" s="18">
        <v>62.3</v>
      </c>
      <c r="BP48" s="17">
        <v>16731</v>
      </c>
      <c r="BQ48" s="17">
        <v>10656</v>
      </c>
      <c r="BR48" s="18">
        <v>63.7</v>
      </c>
      <c r="BS48" s="18">
        <v>95</v>
      </c>
      <c r="BT48" s="18">
        <v>95</v>
      </c>
      <c r="BU48" s="17">
        <v>2475</v>
      </c>
      <c r="BV48" s="17">
        <v>8550</v>
      </c>
      <c r="BW48" s="19">
        <v>28.9</v>
      </c>
      <c r="BX48" s="17">
        <v>3306</v>
      </c>
      <c r="BY48" s="17">
        <v>9840</v>
      </c>
      <c r="BZ48" s="18">
        <v>33.6</v>
      </c>
      <c r="CA48" s="17">
        <v>3781</v>
      </c>
      <c r="CB48" s="17">
        <v>9840</v>
      </c>
      <c r="CC48" s="18">
        <v>38.4</v>
      </c>
      <c r="CD48" s="17">
        <v>3224</v>
      </c>
      <c r="CE48" s="17">
        <v>9840</v>
      </c>
      <c r="CF48" s="18">
        <v>32.799999999999997</v>
      </c>
      <c r="CG48" s="18">
        <v>50</v>
      </c>
      <c r="CH48" s="18">
        <v>50</v>
      </c>
    </row>
    <row r="49" spans="1:86" x14ac:dyDescent="0.45">
      <c r="A49" s="15" t="s">
        <v>116</v>
      </c>
      <c r="B49" s="15" t="s">
        <v>54</v>
      </c>
      <c r="C49" s="16">
        <f>VLOOKUP(B49,FIPS!$A$2:$B$106,2,FALSE)</f>
        <v>72127</v>
      </c>
      <c r="D49" s="17"/>
      <c r="E49" s="18"/>
      <c r="F49" s="17"/>
      <c r="G49" s="17"/>
      <c r="H49" s="17"/>
      <c r="I49" s="18"/>
      <c r="J49" s="17"/>
      <c r="K49" s="17"/>
      <c r="L49" s="17"/>
      <c r="M49" s="18"/>
      <c r="N49" s="17"/>
      <c r="O49" s="17"/>
      <c r="P49" s="17"/>
      <c r="Q49" s="17"/>
      <c r="R49" s="17">
        <v>3400</v>
      </c>
      <c r="S49" s="17">
        <v>3170</v>
      </c>
      <c r="T49" s="18">
        <v>22</v>
      </c>
      <c r="U49" s="19">
        <v>93.6</v>
      </c>
      <c r="V49" s="18">
        <v>68.2</v>
      </c>
      <c r="W49" s="18">
        <v>100</v>
      </c>
      <c r="X49" s="17">
        <v>3600</v>
      </c>
      <c r="Y49" s="17">
        <v>3247</v>
      </c>
      <c r="Z49" s="18">
        <v>6.1</v>
      </c>
      <c r="AA49" s="18">
        <v>90</v>
      </c>
      <c r="AB49" s="18">
        <v>78.5</v>
      </c>
      <c r="AC49" s="18">
        <v>100</v>
      </c>
      <c r="AD49" s="17">
        <v>3600</v>
      </c>
      <c r="AE49" s="17">
        <v>3309</v>
      </c>
      <c r="AF49" s="18">
        <v>5.9</v>
      </c>
      <c r="AG49" s="18">
        <v>90.8</v>
      </c>
      <c r="AH49" s="18">
        <v>79.099999999999994</v>
      </c>
      <c r="AI49" s="18">
        <v>100</v>
      </c>
      <c r="AJ49" s="18">
        <v>95</v>
      </c>
      <c r="AK49" s="18">
        <v>95</v>
      </c>
      <c r="AL49" s="17">
        <v>110</v>
      </c>
      <c r="AM49" s="17">
        <v>106</v>
      </c>
      <c r="AN49" s="17">
        <v>85</v>
      </c>
      <c r="AO49" s="17">
        <v>57</v>
      </c>
      <c r="AP49" s="17">
        <v>28</v>
      </c>
      <c r="AQ49" s="17">
        <v>11</v>
      </c>
      <c r="AR49" s="17"/>
      <c r="AS49" s="17"/>
      <c r="AT49" s="19"/>
      <c r="AU49" s="17"/>
      <c r="AV49" s="18"/>
      <c r="AW49" s="17"/>
      <c r="AX49" s="17"/>
      <c r="AY49" s="18"/>
      <c r="AZ49" s="17"/>
      <c r="BA49" s="18"/>
      <c r="BB49" s="17"/>
      <c r="BC49" s="17"/>
      <c r="BD49" s="18"/>
      <c r="BE49" s="17"/>
      <c r="BF49" s="17"/>
      <c r="BG49" s="18"/>
      <c r="BH49" s="18"/>
      <c r="BI49" s="18"/>
      <c r="BJ49" s="17"/>
      <c r="BK49" s="17"/>
      <c r="BL49" s="19"/>
      <c r="BM49" s="17"/>
      <c r="BN49" s="17"/>
      <c r="BO49" s="18"/>
      <c r="BP49" s="17"/>
      <c r="BQ49" s="17"/>
      <c r="BR49" s="18"/>
      <c r="BS49" s="18"/>
      <c r="BT49" s="18"/>
      <c r="BU49" s="17"/>
      <c r="BV49" s="17">
        <v>2190</v>
      </c>
      <c r="BW49" s="19"/>
      <c r="BX49" s="17"/>
      <c r="BY49" s="17">
        <v>2190</v>
      </c>
      <c r="BZ49" s="18"/>
      <c r="CA49" s="17"/>
      <c r="CB49" s="17">
        <v>2190</v>
      </c>
      <c r="CC49" s="18"/>
      <c r="CD49" s="17"/>
      <c r="CE49" s="17">
        <v>2190</v>
      </c>
      <c r="CF49" s="18">
        <v>1.4</v>
      </c>
      <c r="CG49" s="18">
        <v>50</v>
      </c>
      <c r="CH49" s="18">
        <v>50</v>
      </c>
    </row>
    <row r="50" spans="1:86" x14ac:dyDescent="0.45">
      <c r="A50" s="15" t="s">
        <v>104</v>
      </c>
      <c r="B50" s="15" t="s">
        <v>55</v>
      </c>
      <c r="C50" s="16">
        <f>VLOOKUP(B50,FIPS!$A$2:$B$106,2,FALSE)</f>
        <v>47157</v>
      </c>
      <c r="D50" s="17">
        <v>220</v>
      </c>
      <c r="E50" s="18">
        <v>30.7</v>
      </c>
      <c r="F50" s="17">
        <v>90</v>
      </c>
      <c r="G50" s="17">
        <v>350</v>
      </c>
      <c r="H50" s="17">
        <v>220</v>
      </c>
      <c r="I50" s="18">
        <v>29.5</v>
      </c>
      <c r="J50" s="17">
        <v>90</v>
      </c>
      <c r="K50" s="17">
        <v>350</v>
      </c>
      <c r="L50" s="17">
        <v>230</v>
      </c>
      <c r="M50" s="18">
        <v>32</v>
      </c>
      <c r="N50" s="17">
        <v>90</v>
      </c>
      <c r="O50" s="17">
        <v>370</v>
      </c>
      <c r="P50" s="17">
        <v>60</v>
      </c>
      <c r="Q50" s="17">
        <v>20</v>
      </c>
      <c r="R50" s="17">
        <v>7000</v>
      </c>
      <c r="S50" s="17">
        <v>6031</v>
      </c>
      <c r="T50" s="18">
        <v>11.9</v>
      </c>
      <c r="U50" s="19">
        <v>85.8</v>
      </c>
      <c r="V50" s="18">
        <v>70.2</v>
      </c>
      <c r="W50" s="18">
        <v>100</v>
      </c>
      <c r="X50" s="17">
        <v>7200</v>
      </c>
      <c r="Y50" s="17">
        <v>6273</v>
      </c>
      <c r="Z50" s="18">
        <v>4.0999999999999996</v>
      </c>
      <c r="AA50" s="18">
        <v>86.8</v>
      </c>
      <c r="AB50" s="18">
        <v>80.3</v>
      </c>
      <c r="AC50" s="18">
        <v>94.4</v>
      </c>
      <c r="AD50" s="17">
        <v>7200</v>
      </c>
      <c r="AE50" s="17">
        <v>6256</v>
      </c>
      <c r="AF50" s="18">
        <v>4.3</v>
      </c>
      <c r="AG50" s="18">
        <v>87.2</v>
      </c>
      <c r="AH50" s="18">
        <v>80.400000000000006</v>
      </c>
      <c r="AI50" s="18">
        <v>95.1</v>
      </c>
      <c r="AJ50" s="18">
        <v>95</v>
      </c>
      <c r="AK50" s="18">
        <v>95</v>
      </c>
      <c r="AL50" s="17">
        <v>259</v>
      </c>
      <c r="AM50" s="17">
        <v>291</v>
      </c>
      <c r="AN50" s="17">
        <v>263</v>
      </c>
      <c r="AO50" s="17">
        <v>224</v>
      </c>
      <c r="AP50" s="17">
        <v>65</v>
      </c>
      <c r="AQ50" s="17">
        <v>26</v>
      </c>
      <c r="AR50" s="17">
        <v>259</v>
      </c>
      <c r="AS50" s="17">
        <v>163</v>
      </c>
      <c r="AT50" s="19">
        <v>62.9</v>
      </c>
      <c r="AU50" s="17">
        <v>96</v>
      </c>
      <c r="AV50" s="18">
        <v>37.1</v>
      </c>
      <c r="AW50" s="17">
        <v>303</v>
      </c>
      <c r="AX50" s="17">
        <v>224</v>
      </c>
      <c r="AY50" s="18">
        <v>73.900000000000006</v>
      </c>
      <c r="AZ50" s="17">
        <v>79</v>
      </c>
      <c r="BA50" s="18">
        <v>26.1</v>
      </c>
      <c r="BB50" s="17">
        <v>263</v>
      </c>
      <c r="BC50" s="17">
        <v>160</v>
      </c>
      <c r="BD50" s="18">
        <v>60.8</v>
      </c>
      <c r="BE50" s="17">
        <v>185</v>
      </c>
      <c r="BF50" s="17">
        <v>128</v>
      </c>
      <c r="BG50" s="18">
        <v>69.2</v>
      </c>
      <c r="BH50" s="18">
        <v>95</v>
      </c>
      <c r="BI50" s="18">
        <v>95</v>
      </c>
      <c r="BJ50" s="17">
        <v>5847</v>
      </c>
      <c r="BK50" s="17">
        <v>3624</v>
      </c>
      <c r="BL50" s="19">
        <v>62</v>
      </c>
      <c r="BM50" s="17">
        <v>5922</v>
      </c>
      <c r="BN50" s="17">
        <v>3805</v>
      </c>
      <c r="BO50" s="18">
        <v>64.3</v>
      </c>
      <c r="BP50" s="17">
        <v>6079</v>
      </c>
      <c r="BQ50" s="17">
        <v>3957</v>
      </c>
      <c r="BR50" s="18">
        <v>65.099999999999994</v>
      </c>
      <c r="BS50" s="18">
        <v>95</v>
      </c>
      <c r="BT50" s="18">
        <v>95</v>
      </c>
      <c r="BU50" s="17">
        <v>319</v>
      </c>
      <c r="BV50" s="17">
        <v>7590</v>
      </c>
      <c r="BW50" s="19">
        <v>4.2</v>
      </c>
      <c r="BX50" s="17">
        <v>480</v>
      </c>
      <c r="BY50" s="17">
        <v>6450</v>
      </c>
      <c r="BZ50" s="18">
        <v>7.4</v>
      </c>
      <c r="CA50" s="17">
        <v>656</v>
      </c>
      <c r="CB50" s="17">
        <v>6450</v>
      </c>
      <c r="CC50" s="18">
        <v>10.199999999999999</v>
      </c>
      <c r="CD50" s="17">
        <v>691</v>
      </c>
      <c r="CE50" s="17">
        <v>6450</v>
      </c>
      <c r="CF50" s="18">
        <v>10.7</v>
      </c>
      <c r="CG50" s="18">
        <v>50</v>
      </c>
      <c r="CH50" s="18">
        <v>50</v>
      </c>
    </row>
    <row r="51" spans="1:86" x14ac:dyDescent="0.45">
      <c r="A51" s="41" t="s">
        <v>105</v>
      </c>
      <c r="B51" s="15" t="s">
        <v>56</v>
      </c>
      <c r="C51" s="16">
        <f>VLOOKUP(B51,FIPS!$A$2:$B$106,2,FALSE)</f>
        <v>48029</v>
      </c>
      <c r="D51" s="17">
        <v>310</v>
      </c>
      <c r="E51" s="18">
        <v>29.5</v>
      </c>
      <c r="F51" s="17">
        <v>130</v>
      </c>
      <c r="G51" s="17">
        <v>490</v>
      </c>
      <c r="H51" s="17">
        <v>340</v>
      </c>
      <c r="I51" s="18">
        <v>28.3</v>
      </c>
      <c r="J51" s="17">
        <v>150</v>
      </c>
      <c r="K51" s="17">
        <v>520</v>
      </c>
      <c r="L51" s="17">
        <v>380</v>
      </c>
      <c r="M51" s="18">
        <v>31.5</v>
      </c>
      <c r="N51" s="17">
        <v>140</v>
      </c>
      <c r="O51" s="17">
        <v>610</v>
      </c>
      <c r="P51" s="17">
        <v>80</v>
      </c>
      <c r="Q51" s="17">
        <v>30</v>
      </c>
      <c r="R51" s="17">
        <v>7300</v>
      </c>
      <c r="S51" s="17">
        <v>6083</v>
      </c>
      <c r="T51" s="18">
        <v>11.8</v>
      </c>
      <c r="U51" s="19">
        <v>83.5</v>
      </c>
      <c r="V51" s="18">
        <v>68.400000000000006</v>
      </c>
      <c r="W51" s="18">
        <v>100</v>
      </c>
      <c r="X51" s="17">
        <v>7600</v>
      </c>
      <c r="Y51" s="17">
        <v>6268</v>
      </c>
      <c r="Z51" s="18">
        <v>4</v>
      </c>
      <c r="AA51" s="18">
        <v>82.7</v>
      </c>
      <c r="AB51" s="18">
        <v>76.8</v>
      </c>
      <c r="AC51" s="18">
        <v>89.7</v>
      </c>
      <c r="AD51" s="17">
        <v>7900</v>
      </c>
      <c r="AE51" s="17">
        <v>6538</v>
      </c>
      <c r="AF51" s="18">
        <v>4.2</v>
      </c>
      <c r="AG51" s="18">
        <v>82.9</v>
      </c>
      <c r="AH51" s="18">
        <v>76.7</v>
      </c>
      <c r="AI51" s="18">
        <v>90.2</v>
      </c>
      <c r="AJ51" s="18">
        <v>95</v>
      </c>
      <c r="AK51" s="18">
        <v>95</v>
      </c>
      <c r="AL51" s="17">
        <v>348</v>
      </c>
      <c r="AM51" s="17">
        <v>325</v>
      </c>
      <c r="AN51" s="17">
        <v>336</v>
      </c>
      <c r="AO51" s="17">
        <v>216</v>
      </c>
      <c r="AP51" s="17">
        <v>87</v>
      </c>
      <c r="AQ51" s="17">
        <v>35</v>
      </c>
      <c r="AR51" s="17">
        <v>348</v>
      </c>
      <c r="AS51" s="17">
        <v>239</v>
      </c>
      <c r="AT51" s="19">
        <v>68.7</v>
      </c>
      <c r="AU51" s="17">
        <v>109</v>
      </c>
      <c r="AV51" s="18">
        <v>31.3</v>
      </c>
      <c r="AW51" s="17">
        <v>325</v>
      </c>
      <c r="AX51" s="17">
        <v>223</v>
      </c>
      <c r="AY51" s="18">
        <v>68.599999999999994</v>
      </c>
      <c r="AZ51" s="17">
        <v>102</v>
      </c>
      <c r="BA51" s="18">
        <v>31.4</v>
      </c>
      <c r="BB51" s="17">
        <v>336</v>
      </c>
      <c r="BC51" s="17">
        <v>237</v>
      </c>
      <c r="BD51" s="18">
        <v>70.5</v>
      </c>
      <c r="BE51" s="17">
        <v>208</v>
      </c>
      <c r="BF51" s="17">
        <v>132</v>
      </c>
      <c r="BG51" s="18">
        <v>63.5</v>
      </c>
      <c r="BH51" s="18">
        <v>95</v>
      </c>
      <c r="BI51" s="18">
        <v>95</v>
      </c>
      <c r="BJ51" s="17">
        <v>5774</v>
      </c>
      <c r="BK51" s="17">
        <v>3754</v>
      </c>
      <c r="BL51" s="19">
        <v>65</v>
      </c>
      <c r="BM51" s="17">
        <v>5985</v>
      </c>
      <c r="BN51" s="17">
        <v>3883</v>
      </c>
      <c r="BO51" s="18">
        <v>64.900000000000006</v>
      </c>
      <c r="BP51" s="17">
        <v>6246</v>
      </c>
      <c r="BQ51" s="17">
        <v>4088</v>
      </c>
      <c r="BR51" s="18">
        <v>65.400000000000006</v>
      </c>
      <c r="BS51" s="18">
        <v>95</v>
      </c>
      <c r="BT51" s="18">
        <v>95</v>
      </c>
      <c r="BU51" s="17">
        <v>676</v>
      </c>
      <c r="BV51" s="17">
        <v>13010</v>
      </c>
      <c r="BW51" s="19">
        <v>5.2</v>
      </c>
      <c r="BX51" s="17">
        <v>1140</v>
      </c>
      <c r="BY51" s="17">
        <v>11920</v>
      </c>
      <c r="BZ51" s="18">
        <v>9.6</v>
      </c>
      <c r="CA51" s="17">
        <v>1529</v>
      </c>
      <c r="CB51" s="17">
        <v>11920</v>
      </c>
      <c r="CC51" s="18">
        <v>12.8</v>
      </c>
      <c r="CD51" s="17">
        <v>1562</v>
      </c>
      <c r="CE51" s="17">
        <v>11920</v>
      </c>
      <c r="CF51" s="18">
        <v>13.1</v>
      </c>
      <c r="CG51" s="18">
        <v>50</v>
      </c>
      <c r="CH51" s="18">
        <v>50</v>
      </c>
    </row>
    <row r="52" spans="1:86" x14ac:dyDescent="0.45">
      <c r="A52" s="41"/>
      <c r="B52" s="15" t="s">
        <v>57</v>
      </c>
      <c r="C52" s="16">
        <f>VLOOKUP(B52,FIPS!$A$2:$B$106,2,FALSE)</f>
        <v>48113</v>
      </c>
      <c r="D52" s="17">
        <v>790</v>
      </c>
      <c r="E52" s="18">
        <v>18.399999999999999</v>
      </c>
      <c r="F52" s="17">
        <v>510</v>
      </c>
      <c r="G52" s="17">
        <v>1100</v>
      </c>
      <c r="H52" s="17">
        <v>820</v>
      </c>
      <c r="I52" s="18">
        <v>18.100000000000001</v>
      </c>
      <c r="J52" s="17">
        <v>530</v>
      </c>
      <c r="K52" s="17">
        <v>1100</v>
      </c>
      <c r="L52" s="17">
        <v>610</v>
      </c>
      <c r="M52" s="18">
        <v>24.9</v>
      </c>
      <c r="N52" s="17">
        <v>310</v>
      </c>
      <c r="O52" s="17">
        <v>900</v>
      </c>
      <c r="P52" s="17">
        <v>200</v>
      </c>
      <c r="Q52" s="17">
        <v>80</v>
      </c>
      <c r="R52" s="17">
        <v>20900</v>
      </c>
      <c r="S52" s="17">
        <v>17348</v>
      </c>
      <c r="T52" s="18">
        <v>6.6</v>
      </c>
      <c r="U52" s="19">
        <v>83</v>
      </c>
      <c r="V52" s="18">
        <v>73.599999999999994</v>
      </c>
      <c r="W52" s="18">
        <v>95.1</v>
      </c>
      <c r="X52" s="17">
        <v>21400</v>
      </c>
      <c r="Y52" s="17">
        <v>17992</v>
      </c>
      <c r="Z52" s="18">
        <v>2.2999999999999998</v>
      </c>
      <c r="AA52" s="18">
        <v>84.1</v>
      </c>
      <c r="AB52" s="18">
        <v>80.5</v>
      </c>
      <c r="AC52" s="18">
        <v>88.2</v>
      </c>
      <c r="AD52" s="17">
        <v>21900</v>
      </c>
      <c r="AE52" s="17">
        <v>18648</v>
      </c>
      <c r="AF52" s="18">
        <v>2.4</v>
      </c>
      <c r="AG52" s="18">
        <v>85.1</v>
      </c>
      <c r="AH52" s="18">
        <v>81.3</v>
      </c>
      <c r="AI52" s="18">
        <v>89.3</v>
      </c>
      <c r="AJ52" s="18">
        <v>95</v>
      </c>
      <c r="AK52" s="18">
        <v>95</v>
      </c>
      <c r="AL52" s="17">
        <v>815</v>
      </c>
      <c r="AM52" s="17">
        <v>794</v>
      </c>
      <c r="AN52" s="17">
        <v>733</v>
      </c>
      <c r="AO52" s="17">
        <v>526</v>
      </c>
      <c r="AP52" s="17">
        <v>204</v>
      </c>
      <c r="AQ52" s="17">
        <v>82</v>
      </c>
      <c r="AR52" s="17">
        <v>815</v>
      </c>
      <c r="AS52" s="17">
        <v>612</v>
      </c>
      <c r="AT52" s="19">
        <v>75.099999999999994</v>
      </c>
      <c r="AU52" s="17">
        <v>203</v>
      </c>
      <c r="AV52" s="18">
        <v>24.9</v>
      </c>
      <c r="AW52" s="17">
        <v>785</v>
      </c>
      <c r="AX52" s="17">
        <v>584</v>
      </c>
      <c r="AY52" s="18">
        <v>74.400000000000006</v>
      </c>
      <c r="AZ52" s="17">
        <v>201</v>
      </c>
      <c r="BA52" s="18">
        <v>25.6</v>
      </c>
      <c r="BB52" s="17">
        <v>733</v>
      </c>
      <c r="BC52" s="17">
        <v>557</v>
      </c>
      <c r="BD52" s="18">
        <v>76</v>
      </c>
      <c r="BE52" s="17">
        <v>462</v>
      </c>
      <c r="BF52" s="17">
        <v>319</v>
      </c>
      <c r="BG52" s="18">
        <v>69</v>
      </c>
      <c r="BH52" s="18">
        <v>95</v>
      </c>
      <c r="BI52" s="18">
        <v>95</v>
      </c>
      <c r="BJ52" s="17">
        <v>16611</v>
      </c>
      <c r="BK52" s="17">
        <v>10169</v>
      </c>
      <c r="BL52" s="19">
        <v>61.2</v>
      </c>
      <c r="BM52" s="17">
        <v>17345</v>
      </c>
      <c r="BN52" s="17">
        <v>10705</v>
      </c>
      <c r="BO52" s="18">
        <v>61.7</v>
      </c>
      <c r="BP52" s="17">
        <v>17992</v>
      </c>
      <c r="BQ52" s="17">
        <v>10980</v>
      </c>
      <c r="BR52" s="18">
        <v>61</v>
      </c>
      <c r="BS52" s="18">
        <v>95</v>
      </c>
      <c r="BT52" s="18">
        <v>95</v>
      </c>
      <c r="BU52" s="17">
        <v>2366</v>
      </c>
      <c r="BV52" s="17">
        <v>22000</v>
      </c>
      <c r="BW52" s="19">
        <v>10.8</v>
      </c>
      <c r="BX52" s="17">
        <v>3354</v>
      </c>
      <c r="BY52" s="17">
        <v>28670</v>
      </c>
      <c r="BZ52" s="18">
        <v>11.7</v>
      </c>
      <c r="CA52" s="17">
        <v>4325</v>
      </c>
      <c r="CB52" s="17">
        <v>28670</v>
      </c>
      <c r="CC52" s="18">
        <v>15.1</v>
      </c>
      <c r="CD52" s="17">
        <v>4685</v>
      </c>
      <c r="CE52" s="17">
        <v>28670</v>
      </c>
      <c r="CF52" s="18">
        <v>16.3</v>
      </c>
      <c r="CG52" s="18">
        <v>50</v>
      </c>
      <c r="CH52" s="18">
        <v>50</v>
      </c>
    </row>
    <row r="53" spans="1:86" x14ac:dyDescent="0.45">
      <c r="A53" s="41"/>
      <c r="B53" s="15" t="s">
        <v>58</v>
      </c>
      <c r="C53" s="16">
        <f>VLOOKUP(B53,FIPS!$A$2:$B$106,2,FALSE)</f>
        <v>48201</v>
      </c>
      <c r="D53" s="17">
        <v>1100</v>
      </c>
      <c r="E53" s="18">
        <v>15.4</v>
      </c>
      <c r="F53" s="17">
        <v>790</v>
      </c>
      <c r="G53" s="17">
        <v>1500</v>
      </c>
      <c r="H53" s="17">
        <v>1200</v>
      </c>
      <c r="I53" s="18">
        <v>15.1</v>
      </c>
      <c r="J53" s="17">
        <v>840</v>
      </c>
      <c r="K53" s="17">
        <v>1500</v>
      </c>
      <c r="L53" s="17">
        <v>1200</v>
      </c>
      <c r="M53" s="18">
        <v>17.600000000000001</v>
      </c>
      <c r="N53" s="17">
        <v>800</v>
      </c>
      <c r="O53" s="17">
        <v>1600</v>
      </c>
      <c r="P53" s="17">
        <v>280</v>
      </c>
      <c r="Q53" s="17">
        <v>110</v>
      </c>
      <c r="R53" s="17">
        <v>29600</v>
      </c>
      <c r="S53" s="17">
        <v>24632</v>
      </c>
      <c r="T53" s="18">
        <v>5.7</v>
      </c>
      <c r="U53" s="19">
        <v>83.2</v>
      </c>
      <c r="V53" s="18">
        <v>75</v>
      </c>
      <c r="W53" s="18">
        <v>93.4</v>
      </c>
      <c r="X53" s="17">
        <v>30500</v>
      </c>
      <c r="Y53" s="17">
        <v>25469</v>
      </c>
      <c r="Z53" s="18">
        <v>2</v>
      </c>
      <c r="AA53" s="18">
        <v>83.6</v>
      </c>
      <c r="AB53" s="18">
        <v>80.5</v>
      </c>
      <c r="AC53" s="18">
        <v>87.1</v>
      </c>
      <c r="AD53" s="17">
        <v>27300</v>
      </c>
      <c r="AE53" s="17">
        <v>22267</v>
      </c>
      <c r="AF53" s="18">
        <v>2.4</v>
      </c>
      <c r="AG53" s="18">
        <v>81.599999999999994</v>
      </c>
      <c r="AH53" s="18">
        <v>78</v>
      </c>
      <c r="AI53" s="18">
        <v>85.7</v>
      </c>
      <c r="AJ53" s="18">
        <v>95</v>
      </c>
      <c r="AK53" s="18">
        <v>95</v>
      </c>
      <c r="AL53" s="17">
        <v>1100</v>
      </c>
      <c r="AM53" s="17">
        <v>1206</v>
      </c>
      <c r="AN53" s="17">
        <v>1195</v>
      </c>
      <c r="AO53" s="17">
        <v>339</v>
      </c>
      <c r="AP53" s="17">
        <v>275</v>
      </c>
      <c r="AQ53" s="17">
        <v>110</v>
      </c>
      <c r="AR53" s="17">
        <v>1100</v>
      </c>
      <c r="AS53" s="17">
        <v>802</v>
      </c>
      <c r="AT53" s="19">
        <v>72.900000000000006</v>
      </c>
      <c r="AU53" s="17">
        <v>298</v>
      </c>
      <c r="AV53" s="18">
        <v>27.1</v>
      </c>
      <c r="AW53" s="17">
        <v>1199</v>
      </c>
      <c r="AX53" s="17">
        <v>886</v>
      </c>
      <c r="AY53" s="18">
        <v>73.900000000000006</v>
      </c>
      <c r="AZ53" s="17">
        <v>313</v>
      </c>
      <c r="BA53" s="18">
        <v>26.1</v>
      </c>
      <c r="BB53" s="17">
        <v>1195</v>
      </c>
      <c r="BC53" s="17">
        <v>889</v>
      </c>
      <c r="BD53" s="18">
        <v>74.400000000000006</v>
      </c>
      <c r="BE53" s="17">
        <v>335</v>
      </c>
      <c r="BF53" s="17">
        <v>233</v>
      </c>
      <c r="BG53" s="18">
        <v>69.599999999999994</v>
      </c>
      <c r="BH53" s="18">
        <v>95</v>
      </c>
      <c r="BI53" s="18">
        <v>95</v>
      </c>
      <c r="BJ53" s="17">
        <v>23776</v>
      </c>
      <c r="BK53" s="17">
        <v>14231</v>
      </c>
      <c r="BL53" s="19">
        <v>59.9</v>
      </c>
      <c r="BM53" s="17">
        <v>24489</v>
      </c>
      <c r="BN53" s="17">
        <v>15066</v>
      </c>
      <c r="BO53" s="18">
        <v>61.5</v>
      </c>
      <c r="BP53" s="17">
        <v>21455</v>
      </c>
      <c r="BQ53" s="17">
        <v>12282</v>
      </c>
      <c r="BR53" s="18">
        <v>57.2</v>
      </c>
      <c r="BS53" s="18">
        <v>95</v>
      </c>
      <c r="BT53" s="18">
        <v>95</v>
      </c>
      <c r="BU53" s="17">
        <v>2602</v>
      </c>
      <c r="BV53" s="17">
        <v>39780</v>
      </c>
      <c r="BW53" s="19">
        <v>6.5</v>
      </c>
      <c r="BX53" s="17">
        <v>3971</v>
      </c>
      <c r="BY53" s="17">
        <v>40670</v>
      </c>
      <c r="BZ53" s="18">
        <v>9.8000000000000007</v>
      </c>
      <c r="CA53" s="17">
        <v>5055</v>
      </c>
      <c r="CB53" s="17">
        <v>40670</v>
      </c>
      <c r="CC53" s="18">
        <v>12.4</v>
      </c>
      <c r="CD53" s="17">
        <v>5409</v>
      </c>
      <c r="CE53" s="17">
        <v>40670</v>
      </c>
      <c r="CF53" s="18">
        <v>13.3</v>
      </c>
      <c r="CG53" s="18">
        <v>50</v>
      </c>
      <c r="CH53" s="18">
        <v>50</v>
      </c>
    </row>
    <row r="54" spans="1:86" x14ac:dyDescent="0.45">
      <c r="A54" s="41"/>
      <c r="B54" s="15" t="s">
        <v>59</v>
      </c>
      <c r="C54" s="16">
        <f>VLOOKUP(B54,FIPS!$A$2:$B$106,2,FALSE)</f>
        <v>48439</v>
      </c>
      <c r="D54" s="17">
        <v>310</v>
      </c>
      <c r="E54" s="18">
        <v>29.8</v>
      </c>
      <c r="F54" s="17">
        <v>130</v>
      </c>
      <c r="G54" s="17">
        <v>480</v>
      </c>
      <c r="H54" s="17">
        <v>270</v>
      </c>
      <c r="I54" s="18">
        <v>31.4</v>
      </c>
      <c r="J54" s="17">
        <v>100</v>
      </c>
      <c r="K54" s="17">
        <v>440</v>
      </c>
      <c r="L54" s="17">
        <v>340</v>
      </c>
      <c r="M54" s="18">
        <v>33.200000000000003</v>
      </c>
      <c r="N54" s="17">
        <v>120</v>
      </c>
      <c r="O54" s="17">
        <v>560</v>
      </c>
      <c r="P54" s="17">
        <v>80</v>
      </c>
      <c r="Q54" s="17">
        <v>30</v>
      </c>
      <c r="R54" s="17">
        <v>6600</v>
      </c>
      <c r="S54" s="17">
        <v>5435</v>
      </c>
      <c r="T54" s="18">
        <v>12.2</v>
      </c>
      <c r="U54" s="19">
        <v>82.6</v>
      </c>
      <c r="V54" s="18">
        <v>67.3</v>
      </c>
      <c r="W54" s="18">
        <v>100</v>
      </c>
      <c r="X54" s="17">
        <v>6800</v>
      </c>
      <c r="Y54" s="17">
        <v>5647</v>
      </c>
      <c r="Z54" s="18">
        <v>4.0999999999999996</v>
      </c>
      <c r="AA54" s="18">
        <v>83.5</v>
      </c>
      <c r="AB54" s="18">
        <v>77.400000000000006</v>
      </c>
      <c r="AC54" s="18">
        <v>90.7</v>
      </c>
      <c r="AD54" s="17">
        <v>7100</v>
      </c>
      <c r="AE54" s="17">
        <v>5909</v>
      </c>
      <c r="AF54" s="18">
        <v>4.2</v>
      </c>
      <c r="AG54" s="18">
        <v>83.8</v>
      </c>
      <c r="AH54" s="18">
        <v>77.400000000000006</v>
      </c>
      <c r="AI54" s="18">
        <v>91.3</v>
      </c>
      <c r="AJ54" s="18">
        <v>95</v>
      </c>
      <c r="AK54" s="18">
        <v>95</v>
      </c>
      <c r="AL54" s="17">
        <v>303</v>
      </c>
      <c r="AM54" s="17">
        <v>277</v>
      </c>
      <c r="AN54" s="17">
        <v>307</v>
      </c>
      <c r="AO54" s="17">
        <v>185</v>
      </c>
      <c r="AP54" s="17">
        <v>76</v>
      </c>
      <c r="AQ54" s="17">
        <v>30</v>
      </c>
      <c r="AR54" s="17">
        <v>303</v>
      </c>
      <c r="AS54" s="17">
        <v>216</v>
      </c>
      <c r="AT54" s="19">
        <v>71.3</v>
      </c>
      <c r="AU54" s="17">
        <v>87</v>
      </c>
      <c r="AV54" s="18">
        <v>28.7</v>
      </c>
      <c r="AW54" s="17">
        <v>275</v>
      </c>
      <c r="AX54" s="17">
        <v>209</v>
      </c>
      <c r="AY54" s="18">
        <v>76</v>
      </c>
      <c r="AZ54" s="17">
        <v>66</v>
      </c>
      <c r="BA54" s="18">
        <v>24</v>
      </c>
      <c r="BB54" s="17">
        <v>307</v>
      </c>
      <c r="BC54" s="17">
        <v>218</v>
      </c>
      <c r="BD54" s="18">
        <v>71</v>
      </c>
      <c r="BE54" s="17">
        <v>158</v>
      </c>
      <c r="BF54" s="17">
        <v>103</v>
      </c>
      <c r="BG54" s="18">
        <v>65.2</v>
      </c>
      <c r="BH54" s="18">
        <v>95</v>
      </c>
      <c r="BI54" s="18">
        <v>95</v>
      </c>
      <c r="BJ54" s="17">
        <v>5206</v>
      </c>
      <c r="BK54" s="17">
        <v>3462</v>
      </c>
      <c r="BL54" s="19">
        <v>66.5</v>
      </c>
      <c r="BM54" s="17">
        <v>5453</v>
      </c>
      <c r="BN54" s="17">
        <v>3546</v>
      </c>
      <c r="BO54" s="18">
        <v>65</v>
      </c>
      <c r="BP54" s="17">
        <v>5678</v>
      </c>
      <c r="BQ54" s="17">
        <v>3695</v>
      </c>
      <c r="BR54" s="18">
        <v>65.099999999999994</v>
      </c>
      <c r="BS54" s="18">
        <v>95</v>
      </c>
      <c r="BT54" s="18">
        <v>95</v>
      </c>
      <c r="BU54" s="17">
        <v>698</v>
      </c>
      <c r="BV54" s="17">
        <v>11550</v>
      </c>
      <c r="BW54" s="19">
        <v>6</v>
      </c>
      <c r="BX54" s="17">
        <v>1197</v>
      </c>
      <c r="BY54" s="17">
        <v>11340</v>
      </c>
      <c r="BZ54" s="18">
        <v>10.6</v>
      </c>
      <c r="CA54" s="17">
        <v>1513</v>
      </c>
      <c r="CB54" s="17">
        <v>11340</v>
      </c>
      <c r="CC54" s="18">
        <v>13.3</v>
      </c>
      <c r="CD54" s="17">
        <v>1486</v>
      </c>
      <c r="CE54" s="17">
        <v>11340</v>
      </c>
      <c r="CF54" s="18">
        <v>13.1</v>
      </c>
      <c r="CG54" s="18">
        <v>50</v>
      </c>
      <c r="CH54" s="18">
        <v>50</v>
      </c>
    </row>
    <row r="55" spans="1:86" x14ac:dyDescent="0.45">
      <c r="A55" s="41"/>
      <c r="B55" s="15" t="s">
        <v>60</v>
      </c>
      <c r="C55" s="16">
        <f>VLOOKUP(B55,FIPS!$A$2:$B$106,2,FALSE)</f>
        <v>48453</v>
      </c>
      <c r="D55" s="17">
        <v>210</v>
      </c>
      <c r="E55" s="18">
        <v>35.799999999999997</v>
      </c>
      <c r="F55" s="17">
        <v>60</v>
      </c>
      <c r="G55" s="17">
        <v>360</v>
      </c>
      <c r="H55" s="17">
        <v>240</v>
      </c>
      <c r="I55" s="18">
        <v>33.299999999999997</v>
      </c>
      <c r="J55" s="17">
        <v>80</v>
      </c>
      <c r="K55" s="17">
        <v>400</v>
      </c>
      <c r="L55" s="17">
        <v>190</v>
      </c>
      <c r="M55" s="18">
        <v>44.9</v>
      </c>
      <c r="N55" s="17">
        <v>20</v>
      </c>
      <c r="O55" s="17">
        <v>350</v>
      </c>
      <c r="P55" s="17">
        <v>50</v>
      </c>
      <c r="Q55" s="17">
        <v>20</v>
      </c>
      <c r="R55" s="17">
        <v>5800</v>
      </c>
      <c r="S55" s="17">
        <v>4714</v>
      </c>
      <c r="T55" s="18">
        <v>13.2</v>
      </c>
      <c r="U55" s="19">
        <v>80.7</v>
      </c>
      <c r="V55" s="18">
        <v>64.900000000000006</v>
      </c>
      <c r="W55" s="18">
        <v>100</v>
      </c>
      <c r="X55" s="17">
        <v>5900</v>
      </c>
      <c r="Y55" s="17">
        <v>4892</v>
      </c>
      <c r="Z55" s="18">
        <v>4.5</v>
      </c>
      <c r="AA55" s="18">
        <v>82.2</v>
      </c>
      <c r="AB55" s="18">
        <v>75.599999999999994</v>
      </c>
      <c r="AC55" s="18">
        <v>90.1</v>
      </c>
      <c r="AD55" s="17">
        <v>6100</v>
      </c>
      <c r="AE55" s="17">
        <v>5028</v>
      </c>
      <c r="AF55" s="18">
        <v>4.5999999999999996</v>
      </c>
      <c r="AG55" s="18">
        <v>82.5</v>
      </c>
      <c r="AH55" s="18">
        <v>75.7</v>
      </c>
      <c r="AI55" s="18">
        <v>90.5</v>
      </c>
      <c r="AJ55" s="18">
        <v>95</v>
      </c>
      <c r="AK55" s="18">
        <v>95</v>
      </c>
      <c r="AL55" s="17">
        <v>210</v>
      </c>
      <c r="AM55" s="17">
        <v>188</v>
      </c>
      <c r="AN55" s="17">
        <v>174</v>
      </c>
      <c r="AO55" s="17">
        <v>111</v>
      </c>
      <c r="AP55" s="17">
        <v>52</v>
      </c>
      <c r="AQ55" s="17">
        <v>21</v>
      </c>
      <c r="AR55" s="17">
        <v>210</v>
      </c>
      <c r="AS55" s="17">
        <v>148</v>
      </c>
      <c r="AT55" s="19">
        <v>70.5</v>
      </c>
      <c r="AU55" s="17">
        <v>62</v>
      </c>
      <c r="AV55" s="18">
        <v>29.5</v>
      </c>
      <c r="AW55" s="17">
        <v>189</v>
      </c>
      <c r="AX55" s="17">
        <v>151</v>
      </c>
      <c r="AY55" s="18">
        <v>79.900000000000006</v>
      </c>
      <c r="AZ55" s="17">
        <v>38</v>
      </c>
      <c r="BA55" s="18">
        <v>20.100000000000001</v>
      </c>
      <c r="BB55" s="17">
        <v>174</v>
      </c>
      <c r="BC55" s="17">
        <v>152</v>
      </c>
      <c r="BD55" s="18">
        <v>87.4</v>
      </c>
      <c r="BE55" s="17">
        <v>99</v>
      </c>
      <c r="BF55" s="17">
        <v>77</v>
      </c>
      <c r="BG55" s="18">
        <v>77.8</v>
      </c>
      <c r="BH55" s="18">
        <v>95</v>
      </c>
      <c r="BI55" s="18">
        <v>95</v>
      </c>
      <c r="BJ55" s="17">
        <v>4505</v>
      </c>
      <c r="BK55" s="17">
        <v>3416</v>
      </c>
      <c r="BL55" s="19">
        <v>75.8</v>
      </c>
      <c r="BM55" s="17">
        <v>4724</v>
      </c>
      <c r="BN55" s="17">
        <v>3463</v>
      </c>
      <c r="BO55" s="18">
        <v>73.3</v>
      </c>
      <c r="BP55" s="17">
        <v>4873</v>
      </c>
      <c r="BQ55" s="17">
        <v>3662</v>
      </c>
      <c r="BR55" s="18">
        <v>75.099999999999994</v>
      </c>
      <c r="BS55" s="18">
        <v>95</v>
      </c>
      <c r="BT55" s="18">
        <v>95</v>
      </c>
      <c r="BU55" s="17">
        <v>2244</v>
      </c>
      <c r="BV55" s="17">
        <v>10810</v>
      </c>
      <c r="BW55" s="19">
        <v>20.8</v>
      </c>
      <c r="BX55" s="17">
        <v>3450</v>
      </c>
      <c r="BY55" s="17">
        <v>11590</v>
      </c>
      <c r="BZ55" s="18">
        <v>29.8</v>
      </c>
      <c r="CA55" s="17">
        <v>4654</v>
      </c>
      <c r="CB55" s="17">
        <v>11590</v>
      </c>
      <c r="CC55" s="18">
        <v>40.200000000000003</v>
      </c>
      <c r="CD55" s="17">
        <v>4622</v>
      </c>
      <c r="CE55" s="17">
        <v>11590</v>
      </c>
      <c r="CF55" s="18">
        <v>39.9</v>
      </c>
      <c r="CG55" s="18">
        <v>50</v>
      </c>
      <c r="CH55" s="18">
        <v>50</v>
      </c>
    </row>
    <row r="56" spans="1:86" x14ac:dyDescent="0.45">
      <c r="A56" s="15" t="s">
        <v>109</v>
      </c>
      <c r="B56" s="15" t="s">
        <v>61</v>
      </c>
      <c r="C56" s="16">
        <f>VLOOKUP(B56,FIPS!$A$2:$B$106,2,FALSE)</f>
        <v>53033</v>
      </c>
      <c r="D56" s="17">
        <v>210</v>
      </c>
      <c r="E56" s="18">
        <v>36.5</v>
      </c>
      <c r="F56" s="17">
        <v>60</v>
      </c>
      <c r="G56" s="17">
        <v>370</v>
      </c>
      <c r="H56" s="17">
        <v>290</v>
      </c>
      <c r="I56" s="18">
        <v>30</v>
      </c>
      <c r="J56" s="17">
        <v>120</v>
      </c>
      <c r="K56" s="17">
        <v>460</v>
      </c>
      <c r="L56" s="17">
        <v>240</v>
      </c>
      <c r="M56" s="18">
        <v>41.9</v>
      </c>
      <c r="N56" s="17">
        <v>40</v>
      </c>
      <c r="O56" s="17">
        <v>450</v>
      </c>
      <c r="P56" s="17">
        <v>50</v>
      </c>
      <c r="Q56" s="17">
        <v>20</v>
      </c>
      <c r="R56" s="17">
        <v>7600</v>
      </c>
      <c r="S56" s="17">
        <v>6763</v>
      </c>
      <c r="T56" s="18">
        <v>10.7</v>
      </c>
      <c r="U56" s="19">
        <v>89.2</v>
      </c>
      <c r="V56" s="18">
        <v>74.3</v>
      </c>
      <c r="W56" s="18">
        <v>100</v>
      </c>
      <c r="X56" s="17">
        <v>7800</v>
      </c>
      <c r="Y56" s="17">
        <v>6828</v>
      </c>
      <c r="Z56" s="18">
        <v>4</v>
      </c>
      <c r="AA56" s="18">
        <v>87.4</v>
      </c>
      <c r="AB56" s="18">
        <v>81.099999999999994</v>
      </c>
      <c r="AC56" s="18">
        <v>94.8</v>
      </c>
      <c r="AD56" s="17">
        <v>8000</v>
      </c>
      <c r="AE56" s="17">
        <v>7015</v>
      </c>
      <c r="AF56" s="18">
        <v>4.0999999999999996</v>
      </c>
      <c r="AG56" s="18">
        <v>87.7</v>
      </c>
      <c r="AH56" s="18">
        <v>81.2</v>
      </c>
      <c r="AI56" s="18">
        <v>95.4</v>
      </c>
      <c r="AJ56" s="18">
        <v>95</v>
      </c>
      <c r="AK56" s="18">
        <v>95</v>
      </c>
      <c r="AL56" s="17">
        <v>210</v>
      </c>
      <c r="AM56" s="17">
        <v>292</v>
      </c>
      <c r="AN56" s="17">
        <v>245</v>
      </c>
      <c r="AO56" s="17">
        <v>214</v>
      </c>
      <c r="AP56" s="17">
        <v>52</v>
      </c>
      <c r="AQ56" s="17">
        <v>21</v>
      </c>
      <c r="AR56" s="17">
        <v>210</v>
      </c>
      <c r="AS56" s="17">
        <v>196</v>
      </c>
      <c r="AT56" s="19">
        <v>93.3</v>
      </c>
      <c r="AU56" s="17">
        <v>14</v>
      </c>
      <c r="AV56" s="18">
        <v>6.7</v>
      </c>
      <c r="AW56" s="17">
        <v>292</v>
      </c>
      <c r="AX56" s="17">
        <v>266</v>
      </c>
      <c r="AY56" s="18">
        <v>91.1</v>
      </c>
      <c r="AZ56" s="17">
        <v>26</v>
      </c>
      <c r="BA56" s="18">
        <v>8.9</v>
      </c>
      <c r="BB56" s="17">
        <v>245</v>
      </c>
      <c r="BC56" s="17">
        <v>222</v>
      </c>
      <c r="BD56" s="18">
        <v>90.6</v>
      </c>
      <c r="BE56" s="17">
        <v>151</v>
      </c>
      <c r="BF56" s="17">
        <v>140</v>
      </c>
      <c r="BG56" s="18">
        <v>92.7</v>
      </c>
      <c r="BH56" s="18">
        <v>95</v>
      </c>
      <c r="BI56" s="18">
        <v>95</v>
      </c>
      <c r="BJ56" s="17">
        <v>6609</v>
      </c>
      <c r="BK56" s="17">
        <v>5394</v>
      </c>
      <c r="BL56" s="19">
        <v>81.599999999999994</v>
      </c>
      <c r="BM56" s="17">
        <v>6619</v>
      </c>
      <c r="BN56" s="17">
        <v>5453</v>
      </c>
      <c r="BO56" s="18">
        <v>82.4</v>
      </c>
      <c r="BP56" s="17">
        <v>6844</v>
      </c>
      <c r="BQ56" s="17">
        <v>5673</v>
      </c>
      <c r="BR56" s="18">
        <v>82.9</v>
      </c>
      <c r="BS56" s="18">
        <v>95</v>
      </c>
      <c r="BT56" s="18">
        <v>95</v>
      </c>
      <c r="BU56" s="17">
        <v>5072</v>
      </c>
      <c r="BV56" s="17">
        <v>13690</v>
      </c>
      <c r="BW56" s="19">
        <v>37</v>
      </c>
      <c r="BX56" s="17">
        <v>6360</v>
      </c>
      <c r="BY56" s="17">
        <v>17890</v>
      </c>
      <c r="BZ56" s="18">
        <v>35.6</v>
      </c>
      <c r="CA56" s="17">
        <v>7669</v>
      </c>
      <c r="CB56" s="17">
        <v>17890</v>
      </c>
      <c r="CC56" s="18">
        <v>42.9</v>
      </c>
      <c r="CD56" s="17">
        <v>7520</v>
      </c>
      <c r="CE56" s="17">
        <v>17890</v>
      </c>
      <c r="CF56" s="18">
        <v>42</v>
      </c>
      <c r="CG56" s="18">
        <v>50</v>
      </c>
      <c r="CH56" s="18">
        <v>50</v>
      </c>
    </row>
    <row r="57" spans="1:86" x14ac:dyDescent="0.45">
      <c r="A57" s="20" t="s">
        <v>151</v>
      </c>
      <c r="B57" s="15" t="s">
        <v>62</v>
      </c>
      <c r="C57" s="16">
        <f>VLOOKUP(B57,FIPS!$A$2:$B$106,2,FALSE)</f>
        <v>1</v>
      </c>
      <c r="D57" s="17">
        <v>630</v>
      </c>
      <c r="E57" s="18">
        <v>20.3</v>
      </c>
      <c r="F57" s="17">
        <v>380</v>
      </c>
      <c r="G57" s="17">
        <v>880</v>
      </c>
      <c r="H57" s="17">
        <v>600</v>
      </c>
      <c r="I57" s="18">
        <v>21.3</v>
      </c>
      <c r="J57" s="17">
        <v>350</v>
      </c>
      <c r="K57" s="17">
        <v>850</v>
      </c>
      <c r="L57" s="17">
        <v>570</v>
      </c>
      <c r="M57" s="18">
        <v>25.7</v>
      </c>
      <c r="N57" s="17">
        <v>280</v>
      </c>
      <c r="O57" s="17">
        <v>860</v>
      </c>
      <c r="P57" s="17">
        <v>160</v>
      </c>
      <c r="Q57" s="17">
        <v>60</v>
      </c>
      <c r="R57" s="17">
        <v>15700</v>
      </c>
      <c r="S57" s="17">
        <v>12940</v>
      </c>
      <c r="T57" s="18">
        <v>7.9</v>
      </c>
      <c r="U57" s="19">
        <v>82.3</v>
      </c>
      <c r="V57" s="18">
        <v>71.5</v>
      </c>
      <c r="W57" s="18">
        <v>97</v>
      </c>
      <c r="X57" s="17">
        <v>16200</v>
      </c>
      <c r="Y57" s="17">
        <v>13371</v>
      </c>
      <c r="Z57" s="18">
        <v>2.8</v>
      </c>
      <c r="AA57" s="18">
        <v>82.6</v>
      </c>
      <c r="AB57" s="18">
        <v>78.400000000000006</v>
      </c>
      <c r="AC57" s="18">
        <v>87.4</v>
      </c>
      <c r="AD57" s="17">
        <v>16500</v>
      </c>
      <c r="AE57" s="17">
        <v>13767</v>
      </c>
      <c r="AF57" s="18">
        <v>2.9</v>
      </c>
      <c r="AG57" s="18">
        <v>83.4</v>
      </c>
      <c r="AH57" s="18">
        <v>79</v>
      </c>
      <c r="AI57" s="18">
        <v>88.4</v>
      </c>
      <c r="AJ57" s="18">
        <v>95</v>
      </c>
      <c r="AK57" s="18">
        <v>95</v>
      </c>
      <c r="AL57" s="17">
        <v>649</v>
      </c>
      <c r="AM57" s="17">
        <v>607</v>
      </c>
      <c r="AN57" s="17">
        <v>638</v>
      </c>
      <c r="AO57" s="17">
        <v>514</v>
      </c>
      <c r="AP57" s="17">
        <v>162</v>
      </c>
      <c r="AQ57" s="17">
        <v>65</v>
      </c>
      <c r="AR57" s="17">
        <v>649</v>
      </c>
      <c r="AS57" s="17">
        <v>499</v>
      </c>
      <c r="AT57" s="19">
        <v>76.900000000000006</v>
      </c>
      <c r="AU57" s="17">
        <v>150</v>
      </c>
      <c r="AV57" s="18">
        <v>23.1</v>
      </c>
      <c r="AW57" s="17">
        <v>607</v>
      </c>
      <c r="AX57" s="17">
        <v>488</v>
      </c>
      <c r="AY57" s="18">
        <v>80.400000000000006</v>
      </c>
      <c r="AZ57" s="17">
        <v>119</v>
      </c>
      <c r="BA57" s="18">
        <v>19.600000000000001</v>
      </c>
      <c r="BB57" s="17">
        <v>638</v>
      </c>
      <c r="BC57" s="17">
        <v>505</v>
      </c>
      <c r="BD57" s="18">
        <v>79.2</v>
      </c>
      <c r="BE57" s="17">
        <v>432</v>
      </c>
      <c r="BF57" s="17">
        <v>335</v>
      </c>
      <c r="BG57" s="18">
        <v>77.5</v>
      </c>
      <c r="BH57" s="18">
        <v>95</v>
      </c>
      <c r="BI57" s="18">
        <v>95</v>
      </c>
      <c r="BJ57" s="17">
        <v>12403</v>
      </c>
      <c r="BK57" s="17">
        <v>7886</v>
      </c>
      <c r="BL57" s="19">
        <v>63.6</v>
      </c>
      <c r="BM57" s="17">
        <v>12969</v>
      </c>
      <c r="BN57" s="17">
        <v>8550</v>
      </c>
      <c r="BO57" s="18">
        <v>65.900000000000006</v>
      </c>
      <c r="BP57" s="17">
        <v>13245</v>
      </c>
      <c r="BQ57" s="17">
        <v>8837</v>
      </c>
      <c r="BR57" s="18">
        <v>66.7</v>
      </c>
      <c r="BS57" s="18">
        <v>95</v>
      </c>
      <c r="BT57" s="18">
        <v>95</v>
      </c>
      <c r="BU57" s="17">
        <v>1014</v>
      </c>
      <c r="BV57" s="17">
        <v>11390</v>
      </c>
      <c r="BW57" s="19">
        <v>8.9</v>
      </c>
      <c r="BX57" s="17">
        <v>1557</v>
      </c>
      <c r="BY57" s="17">
        <v>11020</v>
      </c>
      <c r="BZ57" s="18">
        <v>14.1</v>
      </c>
      <c r="CA57" s="17">
        <v>1907</v>
      </c>
      <c r="CB57" s="17">
        <v>11020</v>
      </c>
      <c r="CC57" s="18">
        <v>17.3</v>
      </c>
      <c r="CD57" s="17">
        <v>1808</v>
      </c>
      <c r="CE57" s="17">
        <v>11020</v>
      </c>
      <c r="CF57" s="18">
        <v>16.399999999999999</v>
      </c>
      <c r="CG57" s="18">
        <v>50</v>
      </c>
      <c r="CH57" s="18">
        <v>50</v>
      </c>
    </row>
    <row r="58" spans="1:86" x14ac:dyDescent="0.45">
      <c r="A58" s="20" t="s">
        <v>151</v>
      </c>
      <c r="B58" s="15" t="s">
        <v>63</v>
      </c>
      <c r="C58" s="16">
        <f>VLOOKUP(B58,FIPS!$A$2:$B$106,2,FALSE)</f>
        <v>2</v>
      </c>
      <c r="D58" s="17"/>
      <c r="E58" s="18"/>
      <c r="F58" s="17"/>
      <c r="G58" s="17"/>
      <c r="H58" s="17"/>
      <c r="I58" s="18"/>
      <c r="J58" s="17"/>
      <c r="K58" s="17"/>
      <c r="L58" s="17"/>
      <c r="M58" s="18"/>
      <c r="N58" s="17"/>
      <c r="O58" s="17"/>
      <c r="P58" s="17"/>
      <c r="Q58" s="17"/>
      <c r="R58" s="17">
        <v>810</v>
      </c>
      <c r="S58" s="17">
        <v>703</v>
      </c>
      <c r="T58" s="18">
        <v>47.7</v>
      </c>
      <c r="U58" s="19">
        <v>87</v>
      </c>
      <c r="V58" s="18">
        <v>54.4</v>
      </c>
      <c r="W58" s="18">
        <v>100</v>
      </c>
      <c r="X58" s="17">
        <v>810</v>
      </c>
      <c r="Y58" s="17">
        <v>697</v>
      </c>
      <c r="Z58" s="18">
        <v>8.9</v>
      </c>
      <c r="AA58" s="18">
        <v>86.3</v>
      </c>
      <c r="AB58" s="18">
        <v>70</v>
      </c>
      <c r="AC58" s="18">
        <v>100</v>
      </c>
      <c r="AD58" s="17">
        <v>830</v>
      </c>
      <c r="AE58" s="17">
        <v>715</v>
      </c>
      <c r="AF58" s="18">
        <v>9.1</v>
      </c>
      <c r="AG58" s="18">
        <v>85.7</v>
      </c>
      <c r="AH58" s="18">
        <v>69.3</v>
      </c>
      <c r="AI58" s="18">
        <v>100</v>
      </c>
      <c r="AJ58" s="18"/>
      <c r="AK58" s="18"/>
      <c r="AL58" s="17">
        <v>29</v>
      </c>
      <c r="AM58" s="17">
        <v>23</v>
      </c>
      <c r="AN58" s="17">
        <v>27</v>
      </c>
      <c r="AO58" s="17">
        <v>29</v>
      </c>
      <c r="AP58" s="17"/>
      <c r="AQ58" s="17"/>
      <c r="AR58" s="17">
        <v>29</v>
      </c>
      <c r="AS58" s="17">
        <v>28</v>
      </c>
      <c r="AT58" s="19">
        <v>96.6</v>
      </c>
      <c r="AU58" s="17">
        <v>1</v>
      </c>
      <c r="AV58" s="18">
        <v>3.4</v>
      </c>
      <c r="AW58" s="17">
        <v>23</v>
      </c>
      <c r="AX58" s="17">
        <v>20</v>
      </c>
      <c r="AY58" s="18">
        <v>87</v>
      </c>
      <c r="AZ58" s="17">
        <v>3</v>
      </c>
      <c r="BA58" s="18">
        <v>13</v>
      </c>
      <c r="BB58" s="17">
        <v>27</v>
      </c>
      <c r="BC58" s="17">
        <v>23</v>
      </c>
      <c r="BD58" s="18">
        <v>85.2</v>
      </c>
      <c r="BE58" s="17">
        <v>24</v>
      </c>
      <c r="BF58" s="17">
        <v>23</v>
      </c>
      <c r="BG58" s="18">
        <v>95.8</v>
      </c>
      <c r="BH58" s="18"/>
      <c r="BI58" s="18"/>
      <c r="BJ58" s="17">
        <v>685</v>
      </c>
      <c r="BK58" s="17">
        <v>541</v>
      </c>
      <c r="BL58" s="19">
        <v>79</v>
      </c>
      <c r="BM58" s="17">
        <v>684</v>
      </c>
      <c r="BN58" s="17">
        <v>530</v>
      </c>
      <c r="BO58" s="18">
        <v>77.5</v>
      </c>
      <c r="BP58" s="17">
        <v>700</v>
      </c>
      <c r="BQ58" s="17">
        <v>552</v>
      </c>
      <c r="BR58" s="18">
        <v>78.900000000000006</v>
      </c>
      <c r="BS58" s="18"/>
      <c r="BT58" s="18"/>
      <c r="BU58" s="17">
        <v>120</v>
      </c>
      <c r="BV58" s="17">
        <v>2370</v>
      </c>
      <c r="BW58" s="19">
        <v>5.0999999999999996</v>
      </c>
      <c r="BX58" s="17">
        <v>196</v>
      </c>
      <c r="BY58" s="17">
        <v>1780</v>
      </c>
      <c r="BZ58" s="18">
        <v>11</v>
      </c>
      <c r="CA58" s="17">
        <v>236</v>
      </c>
      <c r="CB58" s="17">
        <v>1780</v>
      </c>
      <c r="CC58" s="18">
        <v>13.3</v>
      </c>
      <c r="CD58" s="17">
        <v>221</v>
      </c>
      <c r="CE58" s="17">
        <v>1780</v>
      </c>
      <c r="CF58" s="18">
        <v>12.4</v>
      </c>
      <c r="CG58" s="18"/>
      <c r="CH58" s="18"/>
    </row>
    <row r="59" spans="1:86" x14ac:dyDescent="0.45">
      <c r="A59" s="20" t="s">
        <v>151</v>
      </c>
      <c r="B59" s="15" t="s">
        <v>64</v>
      </c>
      <c r="C59" s="16">
        <f>VLOOKUP(B59,FIPS!$A$2:$B$106,2,FALSE)</f>
        <v>4</v>
      </c>
      <c r="D59" s="17">
        <v>800</v>
      </c>
      <c r="E59" s="18">
        <v>19.600000000000001</v>
      </c>
      <c r="F59" s="17">
        <v>490</v>
      </c>
      <c r="G59" s="17">
        <v>1100</v>
      </c>
      <c r="H59" s="17">
        <v>870</v>
      </c>
      <c r="I59" s="18">
        <v>19</v>
      </c>
      <c r="J59" s="17">
        <v>550</v>
      </c>
      <c r="K59" s="17">
        <v>1200</v>
      </c>
      <c r="L59" s="17">
        <v>800</v>
      </c>
      <c r="M59" s="18">
        <v>23.2</v>
      </c>
      <c r="N59" s="17">
        <v>440</v>
      </c>
      <c r="O59" s="17">
        <v>1200</v>
      </c>
      <c r="P59" s="17"/>
      <c r="Q59" s="17"/>
      <c r="R59" s="17">
        <v>19000</v>
      </c>
      <c r="S59" s="17">
        <v>15779</v>
      </c>
      <c r="T59" s="18">
        <v>7</v>
      </c>
      <c r="U59" s="19">
        <v>83.2</v>
      </c>
      <c r="V59" s="18">
        <v>73.400000000000006</v>
      </c>
      <c r="W59" s="18">
        <v>96.1</v>
      </c>
      <c r="X59" s="17">
        <v>19700</v>
      </c>
      <c r="Y59" s="17">
        <v>16357</v>
      </c>
      <c r="Z59" s="18">
        <v>2.4</v>
      </c>
      <c r="AA59" s="18">
        <v>83.1</v>
      </c>
      <c r="AB59" s="18">
        <v>79.3</v>
      </c>
      <c r="AC59" s="18">
        <v>87.2</v>
      </c>
      <c r="AD59" s="17">
        <v>20500</v>
      </c>
      <c r="AE59" s="17">
        <v>17132</v>
      </c>
      <c r="AF59" s="18">
        <v>2.5</v>
      </c>
      <c r="AG59" s="18">
        <v>83.5</v>
      </c>
      <c r="AH59" s="18">
        <v>79.599999999999994</v>
      </c>
      <c r="AI59" s="18">
        <v>87.8</v>
      </c>
      <c r="AJ59" s="18"/>
      <c r="AK59" s="18"/>
      <c r="AL59" s="17">
        <v>725</v>
      </c>
      <c r="AM59" s="17">
        <v>753</v>
      </c>
      <c r="AN59" s="17">
        <v>761</v>
      </c>
      <c r="AO59" s="17">
        <v>605</v>
      </c>
      <c r="AP59" s="17"/>
      <c r="AQ59" s="17"/>
      <c r="AR59" s="17"/>
      <c r="AS59" s="17"/>
      <c r="AT59" s="19"/>
      <c r="AU59" s="17"/>
      <c r="AV59" s="18"/>
      <c r="AW59" s="17"/>
      <c r="AX59" s="17"/>
      <c r="AY59" s="18"/>
      <c r="AZ59" s="17"/>
      <c r="BA59" s="18"/>
      <c r="BB59" s="17">
        <v>761</v>
      </c>
      <c r="BC59" s="17">
        <v>630</v>
      </c>
      <c r="BD59" s="18">
        <v>82.8</v>
      </c>
      <c r="BE59" s="17">
        <v>504</v>
      </c>
      <c r="BF59" s="17">
        <v>427</v>
      </c>
      <c r="BG59" s="18">
        <v>84.7</v>
      </c>
      <c r="BH59" s="18"/>
      <c r="BI59" s="18"/>
      <c r="BJ59" s="17"/>
      <c r="BK59" s="17"/>
      <c r="BL59" s="19"/>
      <c r="BM59" s="17"/>
      <c r="BN59" s="17"/>
      <c r="BO59" s="18"/>
      <c r="BP59" s="17">
        <v>16537</v>
      </c>
      <c r="BQ59" s="17">
        <v>10276</v>
      </c>
      <c r="BR59" s="18">
        <v>62.1</v>
      </c>
      <c r="BS59" s="18"/>
      <c r="BT59" s="18"/>
      <c r="BU59" s="17">
        <v>2430</v>
      </c>
      <c r="BV59" s="17">
        <v>26820</v>
      </c>
      <c r="BW59" s="19">
        <v>9.1</v>
      </c>
      <c r="BX59" s="17">
        <v>3694</v>
      </c>
      <c r="BY59" s="17">
        <v>25780</v>
      </c>
      <c r="BZ59" s="18">
        <v>14.3</v>
      </c>
      <c r="CA59" s="17">
        <v>4825</v>
      </c>
      <c r="CB59" s="17">
        <v>25780</v>
      </c>
      <c r="CC59" s="18">
        <v>18.7</v>
      </c>
      <c r="CD59" s="17">
        <v>4758</v>
      </c>
      <c r="CE59" s="17">
        <v>25780</v>
      </c>
      <c r="CF59" s="18">
        <v>18.5</v>
      </c>
      <c r="CG59" s="18"/>
      <c r="CH59" s="18"/>
    </row>
    <row r="60" spans="1:86" x14ac:dyDescent="0.45">
      <c r="A60" s="20" t="s">
        <v>151</v>
      </c>
      <c r="B60" s="15" t="s">
        <v>65</v>
      </c>
      <c r="C60" s="16">
        <f>VLOOKUP(B60,FIPS!$A$2:$B$106,2,FALSE)</f>
        <v>5</v>
      </c>
      <c r="D60" s="17">
        <v>300</v>
      </c>
      <c r="E60" s="18">
        <v>32.799999999999997</v>
      </c>
      <c r="F60" s="17">
        <v>110</v>
      </c>
      <c r="G60" s="17">
        <v>500</v>
      </c>
      <c r="H60" s="17">
        <v>240</v>
      </c>
      <c r="I60" s="18">
        <v>37.299999999999997</v>
      </c>
      <c r="J60" s="17">
        <v>60</v>
      </c>
      <c r="K60" s="17">
        <v>410</v>
      </c>
      <c r="L60" s="17">
        <v>330</v>
      </c>
      <c r="M60" s="18">
        <v>35.299999999999997</v>
      </c>
      <c r="N60" s="17">
        <v>100</v>
      </c>
      <c r="O60" s="17">
        <v>560</v>
      </c>
      <c r="P60" s="17">
        <v>80</v>
      </c>
      <c r="Q60" s="17">
        <v>30</v>
      </c>
      <c r="R60" s="17">
        <v>6800</v>
      </c>
      <c r="S60" s="17">
        <v>5561</v>
      </c>
      <c r="T60" s="18">
        <v>12.6</v>
      </c>
      <c r="U60" s="19">
        <v>81.400000000000006</v>
      </c>
      <c r="V60" s="18">
        <v>66</v>
      </c>
      <c r="W60" s="18">
        <v>100</v>
      </c>
      <c r="X60" s="17">
        <v>7000</v>
      </c>
      <c r="Y60" s="17">
        <v>5670</v>
      </c>
      <c r="Z60" s="18">
        <v>4.2</v>
      </c>
      <c r="AA60" s="18">
        <v>81.400000000000006</v>
      </c>
      <c r="AB60" s="18">
        <v>75.3</v>
      </c>
      <c r="AC60" s="18">
        <v>88.7</v>
      </c>
      <c r="AD60" s="17">
        <v>7200</v>
      </c>
      <c r="AE60" s="17">
        <v>5892</v>
      </c>
      <c r="AF60" s="18">
        <v>4.4000000000000004</v>
      </c>
      <c r="AG60" s="18">
        <v>81.5</v>
      </c>
      <c r="AH60" s="18">
        <v>75.099999999999994</v>
      </c>
      <c r="AI60" s="18">
        <v>89.1</v>
      </c>
      <c r="AJ60" s="18">
        <v>95</v>
      </c>
      <c r="AK60" s="18">
        <v>95</v>
      </c>
      <c r="AL60" s="17">
        <v>288</v>
      </c>
      <c r="AM60" s="17">
        <v>278</v>
      </c>
      <c r="AN60" s="17">
        <v>287</v>
      </c>
      <c r="AO60" s="17">
        <v>253</v>
      </c>
      <c r="AP60" s="17">
        <v>72</v>
      </c>
      <c r="AQ60" s="17">
        <v>29</v>
      </c>
      <c r="AR60" s="17"/>
      <c r="AS60" s="17"/>
      <c r="AT60" s="19"/>
      <c r="AU60" s="17"/>
      <c r="AV60" s="18"/>
      <c r="AW60" s="17"/>
      <c r="AX60" s="17"/>
      <c r="AY60" s="18"/>
      <c r="AZ60" s="17"/>
      <c r="BA60" s="18"/>
      <c r="BB60" s="17">
        <v>287</v>
      </c>
      <c r="BC60" s="17">
        <v>229</v>
      </c>
      <c r="BD60" s="18">
        <v>79.8</v>
      </c>
      <c r="BE60" s="17">
        <v>211</v>
      </c>
      <c r="BF60" s="17">
        <v>176</v>
      </c>
      <c r="BG60" s="18">
        <v>83.4</v>
      </c>
      <c r="BH60" s="18"/>
      <c r="BI60" s="18"/>
      <c r="BJ60" s="17"/>
      <c r="BK60" s="17"/>
      <c r="BL60" s="19"/>
      <c r="BM60" s="17"/>
      <c r="BN60" s="17"/>
      <c r="BO60" s="18"/>
      <c r="BP60" s="17">
        <v>5668</v>
      </c>
      <c r="BQ60" s="17">
        <v>2715</v>
      </c>
      <c r="BR60" s="18">
        <v>47.9</v>
      </c>
      <c r="BS60" s="18"/>
      <c r="BT60" s="18"/>
      <c r="BU60" s="17">
        <v>445</v>
      </c>
      <c r="BV60" s="17">
        <v>4840</v>
      </c>
      <c r="BW60" s="19">
        <v>9.1999999999999993</v>
      </c>
      <c r="BX60" s="17">
        <v>632</v>
      </c>
      <c r="BY60" s="17">
        <v>5130</v>
      </c>
      <c r="BZ60" s="18">
        <v>12.3</v>
      </c>
      <c r="CA60" s="17">
        <v>794</v>
      </c>
      <c r="CB60" s="17">
        <v>5130</v>
      </c>
      <c r="CC60" s="18">
        <v>15.5</v>
      </c>
      <c r="CD60" s="17">
        <v>811</v>
      </c>
      <c r="CE60" s="17">
        <v>5130</v>
      </c>
      <c r="CF60" s="18">
        <v>15.8</v>
      </c>
      <c r="CG60" s="18">
        <v>50</v>
      </c>
      <c r="CH60" s="18">
        <v>50</v>
      </c>
    </row>
    <row r="61" spans="1:86" x14ac:dyDescent="0.45">
      <c r="A61" s="20" t="s">
        <v>151</v>
      </c>
      <c r="B61" s="15" t="s">
        <v>66</v>
      </c>
      <c r="C61" s="16">
        <f>VLOOKUP(B61,FIPS!$A$2:$B$106,2,FALSE)</f>
        <v>6</v>
      </c>
      <c r="D61" s="17">
        <v>4800</v>
      </c>
      <c r="E61" s="18">
        <v>7.4</v>
      </c>
      <c r="F61" s="17">
        <v>4100</v>
      </c>
      <c r="G61" s="17">
        <v>5500</v>
      </c>
      <c r="H61" s="17">
        <v>4500</v>
      </c>
      <c r="I61" s="18">
        <v>7.6</v>
      </c>
      <c r="J61" s="17">
        <v>3900</v>
      </c>
      <c r="K61" s="17">
        <v>5200</v>
      </c>
      <c r="L61" s="17">
        <v>4000</v>
      </c>
      <c r="M61" s="18">
        <v>9.6</v>
      </c>
      <c r="N61" s="17">
        <v>3300</v>
      </c>
      <c r="O61" s="17">
        <v>4800</v>
      </c>
      <c r="P61" s="17"/>
      <c r="Q61" s="17"/>
      <c r="R61" s="17">
        <v>146700</v>
      </c>
      <c r="S61" s="17">
        <v>127569</v>
      </c>
      <c r="T61" s="18">
        <v>2.4</v>
      </c>
      <c r="U61" s="19">
        <v>87</v>
      </c>
      <c r="V61" s="18">
        <v>83.1</v>
      </c>
      <c r="W61" s="18">
        <v>91.2</v>
      </c>
      <c r="X61" s="17">
        <v>148900</v>
      </c>
      <c r="Y61" s="17">
        <v>129772</v>
      </c>
      <c r="Z61" s="18">
        <v>0.9</v>
      </c>
      <c r="AA61" s="18">
        <v>87.2</v>
      </c>
      <c r="AB61" s="18">
        <v>85.7</v>
      </c>
      <c r="AC61" s="18">
        <v>88.7</v>
      </c>
      <c r="AD61" s="17">
        <v>150900</v>
      </c>
      <c r="AE61" s="17">
        <v>132146</v>
      </c>
      <c r="AF61" s="18">
        <v>0.9</v>
      </c>
      <c r="AG61" s="18">
        <v>87.6</v>
      </c>
      <c r="AH61" s="18">
        <v>86</v>
      </c>
      <c r="AI61" s="18">
        <v>89.2</v>
      </c>
      <c r="AJ61" s="18"/>
      <c r="AK61" s="18"/>
      <c r="AL61" s="17">
        <v>4878</v>
      </c>
      <c r="AM61" s="17">
        <v>4715</v>
      </c>
      <c r="AN61" s="17">
        <v>4354</v>
      </c>
      <c r="AO61" s="17">
        <v>2828</v>
      </c>
      <c r="AP61" s="17"/>
      <c r="AQ61" s="17"/>
      <c r="AR61" s="17">
        <v>4878</v>
      </c>
      <c r="AS61" s="17">
        <v>3624</v>
      </c>
      <c r="AT61" s="19">
        <v>74.3</v>
      </c>
      <c r="AU61" s="17">
        <v>1254</v>
      </c>
      <c r="AV61" s="18">
        <v>25.7</v>
      </c>
      <c r="AW61" s="17">
        <v>4712</v>
      </c>
      <c r="AX61" s="17">
        <v>3744</v>
      </c>
      <c r="AY61" s="18">
        <v>79.5</v>
      </c>
      <c r="AZ61" s="17">
        <v>968</v>
      </c>
      <c r="BA61" s="18">
        <v>20.5</v>
      </c>
      <c r="BB61" s="17">
        <v>4354</v>
      </c>
      <c r="BC61" s="17">
        <v>3601</v>
      </c>
      <c r="BD61" s="18">
        <v>82.7</v>
      </c>
      <c r="BE61" s="17">
        <v>2424</v>
      </c>
      <c r="BF61" s="17">
        <v>2063</v>
      </c>
      <c r="BG61" s="18">
        <v>85.1</v>
      </c>
      <c r="BH61" s="18"/>
      <c r="BI61" s="18"/>
      <c r="BJ61" s="17">
        <v>123480</v>
      </c>
      <c r="BK61" s="17">
        <v>82379</v>
      </c>
      <c r="BL61" s="19">
        <v>66.7</v>
      </c>
      <c r="BM61" s="17">
        <v>126348</v>
      </c>
      <c r="BN61" s="17">
        <v>84492</v>
      </c>
      <c r="BO61" s="18">
        <v>66.900000000000006</v>
      </c>
      <c r="BP61" s="17">
        <v>128592</v>
      </c>
      <c r="BQ61" s="17">
        <v>86913</v>
      </c>
      <c r="BR61" s="18">
        <v>67.599999999999994</v>
      </c>
      <c r="BS61" s="18"/>
      <c r="BT61" s="18"/>
      <c r="BU61" s="17">
        <v>28138</v>
      </c>
      <c r="BV61" s="17">
        <v>166150</v>
      </c>
      <c r="BW61" s="19">
        <v>16.899999999999999</v>
      </c>
      <c r="BX61" s="17">
        <v>37659</v>
      </c>
      <c r="BY61" s="17">
        <v>165030</v>
      </c>
      <c r="BZ61" s="18">
        <v>22.8</v>
      </c>
      <c r="CA61" s="17">
        <v>43952</v>
      </c>
      <c r="CB61" s="17">
        <v>165030</v>
      </c>
      <c r="CC61" s="18">
        <v>26.6</v>
      </c>
      <c r="CD61" s="17">
        <v>40094</v>
      </c>
      <c r="CE61" s="17">
        <v>165030</v>
      </c>
      <c r="CF61" s="18">
        <v>24.3</v>
      </c>
      <c r="CG61" s="18"/>
      <c r="CH61" s="18"/>
    </row>
    <row r="62" spans="1:86" x14ac:dyDescent="0.45">
      <c r="A62" s="20" t="s">
        <v>151</v>
      </c>
      <c r="B62" s="15" t="s">
        <v>67</v>
      </c>
      <c r="C62" s="16">
        <f>VLOOKUP(B62,FIPS!$A$2:$B$106,2,FALSE)</f>
        <v>8</v>
      </c>
      <c r="D62" s="17">
        <v>470</v>
      </c>
      <c r="E62" s="18">
        <v>23.7</v>
      </c>
      <c r="F62" s="17">
        <v>250</v>
      </c>
      <c r="G62" s="17">
        <v>690</v>
      </c>
      <c r="H62" s="17">
        <v>430</v>
      </c>
      <c r="I62" s="18">
        <v>26.5</v>
      </c>
      <c r="J62" s="17">
        <v>210</v>
      </c>
      <c r="K62" s="17">
        <v>650</v>
      </c>
      <c r="L62" s="17">
        <v>510</v>
      </c>
      <c r="M62" s="18">
        <v>28.2</v>
      </c>
      <c r="N62" s="17">
        <v>230</v>
      </c>
      <c r="O62" s="17">
        <v>800</v>
      </c>
      <c r="P62" s="17"/>
      <c r="Q62" s="17"/>
      <c r="R62" s="17">
        <v>14400</v>
      </c>
      <c r="S62" s="17">
        <v>12137</v>
      </c>
      <c r="T62" s="18">
        <v>7.3</v>
      </c>
      <c r="U62" s="19">
        <v>84.6</v>
      </c>
      <c r="V62" s="18">
        <v>74.2</v>
      </c>
      <c r="W62" s="18">
        <v>98.3</v>
      </c>
      <c r="X62" s="17">
        <v>14500</v>
      </c>
      <c r="Y62" s="17">
        <v>12552</v>
      </c>
      <c r="Z62" s="18">
        <v>2.7</v>
      </c>
      <c r="AA62" s="18">
        <v>86.8</v>
      </c>
      <c r="AB62" s="18">
        <v>82.4</v>
      </c>
      <c r="AC62" s="18">
        <v>91.7</v>
      </c>
      <c r="AD62" s="17">
        <v>14900</v>
      </c>
      <c r="AE62" s="17">
        <v>12934</v>
      </c>
      <c r="AF62" s="18">
        <v>2.8</v>
      </c>
      <c r="AG62" s="18">
        <v>86.8</v>
      </c>
      <c r="AH62" s="18">
        <v>82.3</v>
      </c>
      <c r="AI62" s="18">
        <v>91.9</v>
      </c>
      <c r="AJ62" s="18"/>
      <c r="AK62" s="18"/>
      <c r="AL62" s="17">
        <v>438</v>
      </c>
      <c r="AM62" s="17">
        <v>402</v>
      </c>
      <c r="AN62" s="17">
        <v>461</v>
      </c>
      <c r="AO62" s="17">
        <v>295</v>
      </c>
      <c r="AP62" s="17"/>
      <c r="AQ62" s="17"/>
      <c r="AR62" s="17">
        <v>438</v>
      </c>
      <c r="AS62" s="17">
        <v>369</v>
      </c>
      <c r="AT62" s="19">
        <v>84.2</v>
      </c>
      <c r="AU62" s="17">
        <v>69</v>
      </c>
      <c r="AV62" s="18">
        <v>15.8</v>
      </c>
      <c r="AW62" s="17">
        <v>399</v>
      </c>
      <c r="AX62" s="17">
        <v>332</v>
      </c>
      <c r="AY62" s="18">
        <v>83.2</v>
      </c>
      <c r="AZ62" s="17">
        <v>67</v>
      </c>
      <c r="BA62" s="18">
        <v>16.8</v>
      </c>
      <c r="BB62" s="17">
        <v>461</v>
      </c>
      <c r="BC62" s="17">
        <v>385</v>
      </c>
      <c r="BD62" s="18">
        <v>83.5</v>
      </c>
      <c r="BE62" s="17">
        <v>232</v>
      </c>
      <c r="BF62" s="17">
        <v>201</v>
      </c>
      <c r="BG62" s="18">
        <v>86.6</v>
      </c>
      <c r="BH62" s="18"/>
      <c r="BI62" s="18"/>
      <c r="BJ62" s="17">
        <v>11764</v>
      </c>
      <c r="BK62" s="17">
        <v>6960</v>
      </c>
      <c r="BL62" s="19">
        <v>59.2</v>
      </c>
      <c r="BM62" s="17">
        <v>12256</v>
      </c>
      <c r="BN62" s="17">
        <v>7347</v>
      </c>
      <c r="BO62" s="18">
        <v>59.9</v>
      </c>
      <c r="BP62" s="17">
        <v>12556</v>
      </c>
      <c r="BQ62" s="17">
        <v>7526</v>
      </c>
      <c r="BR62" s="18">
        <v>59.9</v>
      </c>
      <c r="BS62" s="18"/>
      <c r="BT62" s="18"/>
      <c r="BU62" s="17">
        <v>2484</v>
      </c>
      <c r="BV62" s="17">
        <v>25510</v>
      </c>
      <c r="BW62" s="19">
        <v>9.6999999999999993</v>
      </c>
      <c r="BX62" s="17">
        <v>3517</v>
      </c>
      <c r="BY62" s="17">
        <v>25120</v>
      </c>
      <c r="BZ62" s="18">
        <v>14</v>
      </c>
      <c r="CA62" s="17">
        <v>4434</v>
      </c>
      <c r="CB62" s="17">
        <v>25120</v>
      </c>
      <c r="CC62" s="18">
        <v>17.7</v>
      </c>
      <c r="CD62" s="17">
        <v>4293</v>
      </c>
      <c r="CE62" s="17">
        <v>25120</v>
      </c>
      <c r="CF62" s="18">
        <v>17.100000000000001</v>
      </c>
      <c r="CG62" s="18"/>
      <c r="CH62" s="18"/>
    </row>
    <row r="63" spans="1:86" x14ac:dyDescent="0.45">
      <c r="A63" s="20" t="s">
        <v>151</v>
      </c>
      <c r="B63" s="15" t="s">
        <v>68</v>
      </c>
      <c r="C63" s="16">
        <f>VLOOKUP(B63,FIPS!$A$2:$B$106,2,FALSE)</f>
        <v>9</v>
      </c>
      <c r="D63" s="17">
        <v>240</v>
      </c>
      <c r="E63" s="18">
        <v>32</v>
      </c>
      <c r="F63" s="17">
        <v>90</v>
      </c>
      <c r="G63" s="17">
        <v>390</v>
      </c>
      <c r="H63" s="17">
        <v>190</v>
      </c>
      <c r="I63" s="18">
        <v>39.4</v>
      </c>
      <c r="J63" s="17">
        <v>40</v>
      </c>
      <c r="K63" s="17">
        <v>340</v>
      </c>
      <c r="L63" s="17">
        <v>160</v>
      </c>
      <c r="M63" s="18">
        <v>49.4</v>
      </c>
      <c r="N63" s="17">
        <v>0</v>
      </c>
      <c r="O63" s="17">
        <v>320</v>
      </c>
      <c r="P63" s="17"/>
      <c r="Q63" s="17"/>
      <c r="R63" s="17">
        <v>11400</v>
      </c>
      <c r="S63" s="17">
        <v>10157</v>
      </c>
      <c r="T63" s="18">
        <v>8.5</v>
      </c>
      <c r="U63" s="19">
        <v>89.2</v>
      </c>
      <c r="V63" s="18">
        <v>76.7</v>
      </c>
      <c r="W63" s="18">
        <v>100</v>
      </c>
      <c r="X63" s="17">
        <v>11400</v>
      </c>
      <c r="Y63" s="17">
        <v>10284</v>
      </c>
      <c r="Z63" s="18">
        <v>3.3</v>
      </c>
      <c r="AA63" s="18">
        <v>90.6</v>
      </c>
      <c r="AB63" s="18">
        <v>85.1</v>
      </c>
      <c r="AC63" s="18">
        <v>96.8</v>
      </c>
      <c r="AD63" s="17">
        <v>11400</v>
      </c>
      <c r="AE63" s="17">
        <v>10412</v>
      </c>
      <c r="AF63" s="18">
        <v>3.3</v>
      </c>
      <c r="AG63" s="18">
        <v>91.1</v>
      </c>
      <c r="AH63" s="18">
        <v>85.5</v>
      </c>
      <c r="AI63" s="18">
        <v>97.4</v>
      </c>
      <c r="AJ63" s="18"/>
      <c r="AK63" s="18"/>
      <c r="AL63" s="17">
        <v>274</v>
      </c>
      <c r="AM63" s="17">
        <v>259</v>
      </c>
      <c r="AN63" s="17">
        <v>213</v>
      </c>
      <c r="AO63" s="17">
        <v>147</v>
      </c>
      <c r="AP63" s="17"/>
      <c r="AQ63" s="17"/>
      <c r="AR63" s="17">
        <v>274</v>
      </c>
      <c r="AS63" s="17">
        <v>229</v>
      </c>
      <c r="AT63" s="19">
        <v>83.6</v>
      </c>
      <c r="AU63" s="17">
        <v>45</v>
      </c>
      <c r="AV63" s="18">
        <v>16.399999999999999</v>
      </c>
      <c r="AW63" s="17"/>
      <c r="AX63" s="17"/>
      <c r="AY63" s="18"/>
      <c r="AZ63" s="17"/>
      <c r="BA63" s="18"/>
      <c r="BB63" s="17">
        <v>213</v>
      </c>
      <c r="BC63" s="17">
        <v>186</v>
      </c>
      <c r="BD63" s="18">
        <v>87.3</v>
      </c>
      <c r="BE63" s="17">
        <v>133</v>
      </c>
      <c r="BF63" s="17">
        <v>111</v>
      </c>
      <c r="BG63" s="18">
        <v>83.5</v>
      </c>
      <c r="BH63" s="18"/>
      <c r="BI63" s="18"/>
      <c r="BJ63" s="17">
        <v>10065</v>
      </c>
      <c r="BK63" s="17">
        <v>6729</v>
      </c>
      <c r="BL63" s="19">
        <v>66.900000000000006</v>
      </c>
      <c r="BM63" s="17"/>
      <c r="BN63" s="17"/>
      <c r="BO63" s="18"/>
      <c r="BP63" s="17">
        <v>10380</v>
      </c>
      <c r="BQ63" s="17">
        <v>7059</v>
      </c>
      <c r="BR63" s="18">
        <v>68</v>
      </c>
      <c r="BS63" s="18"/>
      <c r="BT63" s="18"/>
      <c r="BU63" s="17">
        <v>1636</v>
      </c>
      <c r="BV63" s="17">
        <v>10970</v>
      </c>
      <c r="BW63" s="19">
        <v>14.9</v>
      </c>
      <c r="BX63" s="17">
        <v>2349</v>
      </c>
      <c r="BY63" s="17">
        <v>9560</v>
      </c>
      <c r="BZ63" s="18">
        <v>24.6</v>
      </c>
      <c r="CA63" s="17">
        <v>2805</v>
      </c>
      <c r="CB63" s="17">
        <v>9560</v>
      </c>
      <c r="CC63" s="18">
        <v>29.3</v>
      </c>
      <c r="CD63" s="17">
        <v>2306</v>
      </c>
      <c r="CE63" s="17">
        <v>9560</v>
      </c>
      <c r="CF63" s="18">
        <v>24.1</v>
      </c>
      <c r="CG63" s="18"/>
      <c r="CH63" s="18"/>
    </row>
    <row r="64" spans="1:86" x14ac:dyDescent="0.45">
      <c r="A64" s="20" t="s">
        <v>151</v>
      </c>
      <c r="B64" s="15" t="s">
        <v>69</v>
      </c>
      <c r="C64" s="16">
        <f>VLOOKUP(B64,FIPS!$A$2:$B$106,2,FALSE)</f>
        <v>10</v>
      </c>
      <c r="D64" s="17">
        <v>140</v>
      </c>
      <c r="E64" s="18">
        <v>43.5</v>
      </c>
      <c r="F64" s="17">
        <v>20</v>
      </c>
      <c r="G64" s="17">
        <v>260</v>
      </c>
      <c r="H64" s="17"/>
      <c r="I64" s="18"/>
      <c r="J64" s="17"/>
      <c r="K64" s="17"/>
      <c r="L64" s="17"/>
      <c r="M64" s="18"/>
      <c r="N64" s="17"/>
      <c r="O64" s="17"/>
      <c r="P64" s="17"/>
      <c r="Q64" s="17"/>
      <c r="R64" s="17">
        <v>3800</v>
      </c>
      <c r="S64" s="17">
        <v>3233</v>
      </c>
      <c r="T64" s="18">
        <v>16.899999999999999</v>
      </c>
      <c r="U64" s="19">
        <v>86.1</v>
      </c>
      <c r="V64" s="18">
        <v>66.2</v>
      </c>
      <c r="W64" s="18">
        <v>100</v>
      </c>
      <c r="X64" s="17">
        <v>3700</v>
      </c>
      <c r="Y64" s="17">
        <v>3246</v>
      </c>
      <c r="Z64" s="18">
        <v>5.8</v>
      </c>
      <c r="AA64" s="18">
        <v>88.7</v>
      </c>
      <c r="AB64" s="18">
        <v>79.8</v>
      </c>
      <c r="AC64" s="18">
        <v>99.8</v>
      </c>
      <c r="AD64" s="17">
        <v>3700</v>
      </c>
      <c r="AE64" s="17">
        <v>3332</v>
      </c>
      <c r="AF64" s="18">
        <v>5.7</v>
      </c>
      <c r="AG64" s="18">
        <v>89.2</v>
      </c>
      <c r="AH64" s="18">
        <v>80.2</v>
      </c>
      <c r="AI64" s="18">
        <v>100</v>
      </c>
      <c r="AJ64" s="18"/>
      <c r="AK64" s="18"/>
      <c r="AL64" s="17">
        <v>126</v>
      </c>
      <c r="AM64" s="17">
        <v>91</v>
      </c>
      <c r="AN64" s="17">
        <v>93</v>
      </c>
      <c r="AO64" s="17">
        <v>94</v>
      </c>
      <c r="AP64" s="17"/>
      <c r="AQ64" s="17"/>
      <c r="AR64" s="17">
        <v>126</v>
      </c>
      <c r="AS64" s="17">
        <v>108</v>
      </c>
      <c r="AT64" s="19">
        <v>85.7</v>
      </c>
      <c r="AU64" s="17">
        <v>18</v>
      </c>
      <c r="AV64" s="18">
        <v>14.3</v>
      </c>
      <c r="AW64" s="17">
        <v>92</v>
      </c>
      <c r="AX64" s="17">
        <v>74</v>
      </c>
      <c r="AY64" s="18">
        <v>80.400000000000006</v>
      </c>
      <c r="AZ64" s="17">
        <v>18</v>
      </c>
      <c r="BA64" s="18">
        <v>19.600000000000001</v>
      </c>
      <c r="BB64" s="17">
        <v>93</v>
      </c>
      <c r="BC64" s="17">
        <v>71</v>
      </c>
      <c r="BD64" s="18">
        <v>76.3</v>
      </c>
      <c r="BE64" s="17">
        <v>73</v>
      </c>
      <c r="BF64" s="17">
        <v>58</v>
      </c>
      <c r="BG64" s="18">
        <v>79.5</v>
      </c>
      <c r="BH64" s="18"/>
      <c r="BI64" s="18"/>
      <c r="BJ64" s="17">
        <v>3162</v>
      </c>
      <c r="BK64" s="17">
        <v>2145</v>
      </c>
      <c r="BL64" s="19">
        <v>67.8</v>
      </c>
      <c r="BM64" s="17">
        <v>3226</v>
      </c>
      <c r="BN64" s="17">
        <v>2343</v>
      </c>
      <c r="BO64" s="18">
        <v>72.599999999999994</v>
      </c>
      <c r="BP64" s="17">
        <v>3286</v>
      </c>
      <c r="BQ64" s="17">
        <v>2456</v>
      </c>
      <c r="BR64" s="18">
        <v>74.7</v>
      </c>
      <c r="BS64" s="18"/>
      <c r="BT64" s="18"/>
      <c r="BU64" s="17">
        <v>287</v>
      </c>
      <c r="BV64" s="17">
        <v>4860</v>
      </c>
      <c r="BW64" s="19">
        <v>5.9</v>
      </c>
      <c r="BX64" s="17">
        <v>423</v>
      </c>
      <c r="BY64" s="17">
        <v>4400</v>
      </c>
      <c r="BZ64" s="18">
        <v>9.6</v>
      </c>
      <c r="CA64" s="17">
        <v>488</v>
      </c>
      <c r="CB64" s="17">
        <v>4400</v>
      </c>
      <c r="CC64" s="18">
        <v>11.1</v>
      </c>
      <c r="CD64" s="17">
        <v>421</v>
      </c>
      <c r="CE64" s="17">
        <v>4400</v>
      </c>
      <c r="CF64" s="18">
        <v>9.6</v>
      </c>
      <c r="CG64" s="18"/>
      <c r="CH64" s="18"/>
    </row>
    <row r="65" spans="1:86" x14ac:dyDescent="0.45">
      <c r="A65" s="20" t="s">
        <v>151</v>
      </c>
      <c r="B65" s="15" t="s">
        <v>71</v>
      </c>
      <c r="C65" s="16">
        <f>VLOOKUP(B65,FIPS!$A$2:$B$106,2,FALSE)</f>
        <v>12</v>
      </c>
      <c r="D65" s="17">
        <v>4400</v>
      </c>
      <c r="E65" s="18">
        <v>7.3</v>
      </c>
      <c r="F65" s="17">
        <v>3700</v>
      </c>
      <c r="G65" s="17">
        <v>5000</v>
      </c>
      <c r="H65" s="17">
        <v>4300</v>
      </c>
      <c r="I65" s="18">
        <v>7.5</v>
      </c>
      <c r="J65" s="17">
        <v>3700</v>
      </c>
      <c r="K65" s="17">
        <v>4900</v>
      </c>
      <c r="L65" s="17">
        <v>4000</v>
      </c>
      <c r="M65" s="18">
        <v>8.9</v>
      </c>
      <c r="N65" s="17">
        <v>3300</v>
      </c>
      <c r="O65" s="17">
        <v>4700</v>
      </c>
      <c r="P65" s="17"/>
      <c r="Q65" s="17"/>
      <c r="R65" s="17">
        <v>124100</v>
      </c>
      <c r="S65" s="17">
        <v>107258</v>
      </c>
      <c r="T65" s="18">
        <v>2.6</v>
      </c>
      <c r="U65" s="19">
        <v>86.4</v>
      </c>
      <c r="V65" s="18">
        <v>82.2</v>
      </c>
      <c r="W65" s="18">
        <v>91.1</v>
      </c>
      <c r="X65" s="17">
        <v>127600</v>
      </c>
      <c r="Y65" s="17">
        <v>109691</v>
      </c>
      <c r="Z65" s="18">
        <v>1</v>
      </c>
      <c r="AA65" s="18">
        <v>86</v>
      </c>
      <c r="AB65" s="18">
        <v>84.4</v>
      </c>
      <c r="AC65" s="18">
        <v>87.7</v>
      </c>
      <c r="AD65" s="17">
        <v>129500</v>
      </c>
      <c r="AE65" s="17">
        <v>112046</v>
      </c>
      <c r="AF65" s="18">
        <v>1</v>
      </c>
      <c r="AG65" s="18">
        <v>86.5</v>
      </c>
      <c r="AH65" s="18">
        <v>84.8</v>
      </c>
      <c r="AI65" s="18">
        <v>88.2</v>
      </c>
      <c r="AJ65" s="18"/>
      <c r="AK65" s="18"/>
      <c r="AL65" s="17">
        <v>4555</v>
      </c>
      <c r="AM65" s="17">
        <v>4530</v>
      </c>
      <c r="AN65" s="17">
        <v>4378</v>
      </c>
      <c r="AO65" s="17">
        <v>3468</v>
      </c>
      <c r="AP65" s="17"/>
      <c r="AQ65" s="17"/>
      <c r="AR65" s="17">
        <v>4555</v>
      </c>
      <c r="AS65" s="17">
        <v>3537</v>
      </c>
      <c r="AT65" s="19">
        <v>77.7</v>
      </c>
      <c r="AU65" s="17">
        <v>1018</v>
      </c>
      <c r="AV65" s="18">
        <v>22.3</v>
      </c>
      <c r="AW65" s="17">
        <v>4573</v>
      </c>
      <c r="AX65" s="17">
        <v>3766</v>
      </c>
      <c r="AY65" s="18">
        <v>82.4</v>
      </c>
      <c r="AZ65" s="17">
        <v>807</v>
      </c>
      <c r="BA65" s="18">
        <v>17.600000000000001</v>
      </c>
      <c r="BB65" s="17">
        <v>4378</v>
      </c>
      <c r="BC65" s="17">
        <v>3662</v>
      </c>
      <c r="BD65" s="18">
        <v>83.6</v>
      </c>
      <c r="BE65" s="17">
        <v>2677</v>
      </c>
      <c r="BF65" s="17">
        <v>2258</v>
      </c>
      <c r="BG65" s="18">
        <v>84.3</v>
      </c>
      <c r="BH65" s="18"/>
      <c r="BI65" s="18"/>
      <c r="BJ65" s="17">
        <v>104246</v>
      </c>
      <c r="BK65" s="17">
        <v>66619</v>
      </c>
      <c r="BL65" s="19">
        <v>63.9</v>
      </c>
      <c r="BM65" s="17">
        <v>106456</v>
      </c>
      <c r="BN65" s="17">
        <v>70002</v>
      </c>
      <c r="BO65" s="18">
        <v>65.8</v>
      </c>
      <c r="BP65" s="17">
        <v>109195</v>
      </c>
      <c r="BQ65" s="17">
        <v>73187</v>
      </c>
      <c r="BR65" s="18">
        <v>67</v>
      </c>
      <c r="BS65" s="18"/>
      <c r="BT65" s="18"/>
      <c r="BU65" s="17">
        <v>8731</v>
      </c>
      <c r="BV65" s="17">
        <v>125160</v>
      </c>
      <c r="BW65" s="19">
        <v>7</v>
      </c>
      <c r="BX65" s="17">
        <v>14999</v>
      </c>
      <c r="BY65" s="17">
        <v>125330</v>
      </c>
      <c r="BZ65" s="18">
        <v>12</v>
      </c>
      <c r="CA65" s="17">
        <v>22439</v>
      </c>
      <c r="CB65" s="17">
        <v>125330</v>
      </c>
      <c r="CC65" s="18">
        <v>17.899999999999999</v>
      </c>
      <c r="CD65" s="17">
        <v>30104</v>
      </c>
      <c r="CE65" s="17">
        <v>125330</v>
      </c>
      <c r="CF65" s="18">
        <v>24</v>
      </c>
      <c r="CG65" s="18"/>
      <c r="CH65" s="18"/>
    </row>
    <row r="66" spans="1:86" x14ac:dyDescent="0.45">
      <c r="A66" s="20" t="s">
        <v>151</v>
      </c>
      <c r="B66" s="15" t="s">
        <v>72</v>
      </c>
      <c r="C66" s="16">
        <f>VLOOKUP(B66,FIPS!$A$2:$B$106,2,FALSE)</f>
        <v>13</v>
      </c>
      <c r="D66" s="17">
        <v>2500</v>
      </c>
      <c r="E66" s="18">
        <v>10.5</v>
      </c>
      <c r="F66" s="17">
        <v>2000</v>
      </c>
      <c r="G66" s="17">
        <v>3100</v>
      </c>
      <c r="H66" s="17">
        <v>2500</v>
      </c>
      <c r="I66" s="18">
        <v>11</v>
      </c>
      <c r="J66" s="17">
        <v>2000</v>
      </c>
      <c r="K66" s="17">
        <v>3000</v>
      </c>
      <c r="L66" s="17">
        <v>2400</v>
      </c>
      <c r="M66" s="18">
        <v>13.1</v>
      </c>
      <c r="N66" s="17">
        <v>1800</v>
      </c>
      <c r="O66" s="17">
        <v>3000</v>
      </c>
      <c r="P66" s="17"/>
      <c r="Q66" s="17"/>
      <c r="R66" s="17">
        <v>63400</v>
      </c>
      <c r="S66" s="17">
        <v>52338</v>
      </c>
      <c r="T66" s="18">
        <v>3.7</v>
      </c>
      <c r="U66" s="19">
        <v>82.6</v>
      </c>
      <c r="V66" s="18">
        <v>77</v>
      </c>
      <c r="W66" s="18">
        <v>89</v>
      </c>
      <c r="X66" s="17">
        <v>65200</v>
      </c>
      <c r="Y66" s="17">
        <v>54219</v>
      </c>
      <c r="Z66" s="18">
        <v>1.3</v>
      </c>
      <c r="AA66" s="18">
        <v>83.1</v>
      </c>
      <c r="AB66" s="18">
        <v>81.099999999999994</v>
      </c>
      <c r="AC66" s="18">
        <v>85.3</v>
      </c>
      <c r="AD66" s="17">
        <v>66900</v>
      </c>
      <c r="AE66" s="17">
        <v>55933</v>
      </c>
      <c r="AF66" s="18">
        <v>1.3</v>
      </c>
      <c r="AG66" s="18">
        <v>83.6</v>
      </c>
      <c r="AH66" s="18">
        <v>81.5</v>
      </c>
      <c r="AI66" s="18">
        <v>85.9</v>
      </c>
      <c r="AJ66" s="18"/>
      <c r="AK66" s="18"/>
      <c r="AL66" s="17">
        <v>2588</v>
      </c>
      <c r="AM66" s="17">
        <v>2482</v>
      </c>
      <c r="AN66" s="17">
        <v>2439</v>
      </c>
      <c r="AO66" s="17">
        <v>1583</v>
      </c>
      <c r="AP66" s="17"/>
      <c r="AQ66" s="17"/>
      <c r="AR66" s="17">
        <v>2588</v>
      </c>
      <c r="AS66" s="17">
        <v>1975</v>
      </c>
      <c r="AT66" s="19">
        <v>76.3</v>
      </c>
      <c r="AU66" s="17">
        <v>613</v>
      </c>
      <c r="AV66" s="18">
        <v>23.7</v>
      </c>
      <c r="AW66" s="17">
        <v>2501</v>
      </c>
      <c r="AX66" s="17">
        <v>1965</v>
      </c>
      <c r="AY66" s="18">
        <v>78.599999999999994</v>
      </c>
      <c r="AZ66" s="17">
        <v>536</v>
      </c>
      <c r="BA66" s="18">
        <v>21.4</v>
      </c>
      <c r="BB66" s="17">
        <v>2439</v>
      </c>
      <c r="BC66" s="17">
        <v>1961</v>
      </c>
      <c r="BD66" s="18">
        <v>80.400000000000006</v>
      </c>
      <c r="BE66" s="17">
        <v>1330</v>
      </c>
      <c r="BF66" s="17">
        <v>1148</v>
      </c>
      <c r="BG66" s="18">
        <v>86.3</v>
      </c>
      <c r="BH66" s="18"/>
      <c r="BI66" s="18"/>
      <c r="BJ66" s="17">
        <v>50224</v>
      </c>
      <c r="BK66" s="17">
        <v>29466</v>
      </c>
      <c r="BL66" s="19">
        <v>58.7</v>
      </c>
      <c r="BM66" s="17">
        <v>52147</v>
      </c>
      <c r="BN66" s="17">
        <v>31083</v>
      </c>
      <c r="BO66" s="18">
        <v>59.6</v>
      </c>
      <c r="BP66" s="17">
        <v>54031</v>
      </c>
      <c r="BQ66" s="17">
        <v>33270</v>
      </c>
      <c r="BR66" s="18">
        <v>61.6</v>
      </c>
      <c r="BS66" s="18"/>
      <c r="BT66" s="18"/>
      <c r="BU66" s="17">
        <v>4685</v>
      </c>
      <c r="BV66" s="17">
        <v>40680</v>
      </c>
      <c r="BW66" s="19">
        <v>11.5</v>
      </c>
      <c r="BX66" s="17">
        <v>6548</v>
      </c>
      <c r="BY66" s="17">
        <v>39030</v>
      </c>
      <c r="BZ66" s="18">
        <v>16.8</v>
      </c>
      <c r="CA66" s="17">
        <v>8999</v>
      </c>
      <c r="CB66" s="17">
        <v>39030</v>
      </c>
      <c r="CC66" s="18">
        <v>23.1</v>
      </c>
      <c r="CD66" s="17">
        <v>8907</v>
      </c>
      <c r="CE66" s="17">
        <v>39030</v>
      </c>
      <c r="CF66" s="18">
        <v>22.8</v>
      </c>
      <c r="CG66" s="18"/>
      <c r="CH66" s="18"/>
    </row>
    <row r="67" spans="1:86" x14ac:dyDescent="0.45">
      <c r="A67" s="20" t="s">
        <v>151</v>
      </c>
      <c r="B67" s="15" t="s">
        <v>73</v>
      </c>
      <c r="C67" s="16">
        <f>VLOOKUP(B67,FIPS!$A$2:$B$106,2,FALSE)</f>
        <v>15</v>
      </c>
      <c r="D67" s="17">
        <v>110</v>
      </c>
      <c r="E67" s="18">
        <v>47.8</v>
      </c>
      <c r="F67" s="17">
        <v>10</v>
      </c>
      <c r="G67" s="17">
        <v>220</v>
      </c>
      <c r="H67" s="17"/>
      <c r="I67" s="18"/>
      <c r="J67" s="17"/>
      <c r="K67" s="17"/>
      <c r="L67" s="17"/>
      <c r="M67" s="18"/>
      <c r="N67" s="17"/>
      <c r="O67" s="17"/>
      <c r="P67" s="17"/>
      <c r="Q67" s="17"/>
      <c r="R67" s="17">
        <v>2700</v>
      </c>
      <c r="S67" s="17">
        <v>2470</v>
      </c>
      <c r="T67" s="18">
        <v>19.399999999999999</v>
      </c>
      <c r="U67" s="19">
        <v>90.7</v>
      </c>
      <c r="V67" s="18">
        <v>67.8</v>
      </c>
      <c r="W67" s="18">
        <v>100</v>
      </c>
      <c r="X67" s="17">
        <v>2700</v>
      </c>
      <c r="Y67" s="17">
        <v>2358</v>
      </c>
      <c r="Z67" s="18">
        <v>6.7</v>
      </c>
      <c r="AA67" s="18">
        <v>87.5</v>
      </c>
      <c r="AB67" s="18">
        <v>77.099999999999994</v>
      </c>
      <c r="AC67" s="18">
        <v>100</v>
      </c>
      <c r="AD67" s="17">
        <v>2700</v>
      </c>
      <c r="AE67" s="17">
        <v>2369</v>
      </c>
      <c r="AF67" s="18">
        <v>6.7</v>
      </c>
      <c r="AG67" s="18">
        <v>87.8</v>
      </c>
      <c r="AH67" s="18">
        <v>77.099999999999994</v>
      </c>
      <c r="AI67" s="18">
        <v>100</v>
      </c>
      <c r="AJ67" s="18"/>
      <c r="AK67" s="18"/>
      <c r="AL67" s="17">
        <v>77</v>
      </c>
      <c r="AM67" s="17">
        <v>72</v>
      </c>
      <c r="AN67" s="17">
        <v>65</v>
      </c>
      <c r="AO67" s="17">
        <v>38</v>
      </c>
      <c r="AP67" s="17"/>
      <c r="AQ67" s="17"/>
      <c r="AR67" s="17">
        <v>77</v>
      </c>
      <c r="AS67" s="17">
        <v>66</v>
      </c>
      <c r="AT67" s="19">
        <v>85.7</v>
      </c>
      <c r="AU67" s="17">
        <v>11</v>
      </c>
      <c r="AV67" s="18">
        <v>14.3</v>
      </c>
      <c r="AW67" s="17">
        <v>70</v>
      </c>
      <c r="AX67" s="17">
        <v>60</v>
      </c>
      <c r="AY67" s="18">
        <v>85.7</v>
      </c>
      <c r="AZ67" s="17">
        <v>10</v>
      </c>
      <c r="BA67" s="18">
        <v>14.3</v>
      </c>
      <c r="BB67" s="17">
        <v>65</v>
      </c>
      <c r="BC67" s="17">
        <v>55</v>
      </c>
      <c r="BD67" s="18">
        <v>84.6</v>
      </c>
      <c r="BE67" s="17">
        <v>28</v>
      </c>
      <c r="BF67" s="17">
        <v>25</v>
      </c>
      <c r="BG67" s="18">
        <v>89.3</v>
      </c>
      <c r="BH67" s="18"/>
      <c r="BI67" s="18"/>
      <c r="BJ67" s="17">
        <v>2413</v>
      </c>
      <c r="BK67" s="17">
        <v>1668</v>
      </c>
      <c r="BL67" s="19">
        <v>69.099999999999994</v>
      </c>
      <c r="BM67" s="17">
        <v>2366</v>
      </c>
      <c r="BN67" s="17">
        <v>1716</v>
      </c>
      <c r="BO67" s="18">
        <v>72.5</v>
      </c>
      <c r="BP67" s="17">
        <v>2324</v>
      </c>
      <c r="BQ67" s="17">
        <v>1762</v>
      </c>
      <c r="BR67" s="18">
        <v>75.8</v>
      </c>
      <c r="BS67" s="18"/>
      <c r="BT67" s="18"/>
      <c r="BU67" s="17">
        <v>460</v>
      </c>
      <c r="BV67" s="17">
        <v>5440</v>
      </c>
      <c r="BW67" s="19">
        <v>8.5</v>
      </c>
      <c r="BX67" s="17">
        <v>698</v>
      </c>
      <c r="BY67" s="17">
        <v>4360</v>
      </c>
      <c r="BZ67" s="18">
        <v>16</v>
      </c>
      <c r="CA67" s="17">
        <v>857</v>
      </c>
      <c r="CB67" s="17">
        <v>4360</v>
      </c>
      <c r="CC67" s="18">
        <v>19.7</v>
      </c>
      <c r="CD67" s="17">
        <v>811</v>
      </c>
      <c r="CE67" s="17">
        <v>4360</v>
      </c>
      <c r="CF67" s="18">
        <v>18.600000000000001</v>
      </c>
      <c r="CG67" s="18"/>
      <c r="CH67" s="18"/>
    </row>
    <row r="68" spans="1:86" x14ac:dyDescent="0.45">
      <c r="A68" s="20" t="s">
        <v>151</v>
      </c>
      <c r="B68" s="15" t="s">
        <v>74</v>
      </c>
      <c r="C68" s="16">
        <f>VLOOKUP(B68,FIPS!$A$2:$B$106,2,FALSE)</f>
        <v>16</v>
      </c>
      <c r="D68" s="17"/>
      <c r="E68" s="18"/>
      <c r="F68" s="17"/>
      <c r="G68" s="17"/>
      <c r="H68" s="17"/>
      <c r="I68" s="18"/>
      <c r="J68" s="17"/>
      <c r="K68" s="17"/>
      <c r="L68" s="17"/>
      <c r="M68" s="18"/>
      <c r="N68" s="17"/>
      <c r="O68" s="17"/>
      <c r="P68" s="17"/>
      <c r="Q68" s="17"/>
      <c r="R68" s="17">
        <v>1300</v>
      </c>
      <c r="S68" s="17">
        <v>1113</v>
      </c>
      <c r="T68" s="18">
        <v>39.200000000000003</v>
      </c>
      <c r="U68" s="19">
        <v>85.1</v>
      </c>
      <c r="V68" s="18">
        <v>55.2</v>
      </c>
      <c r="W68" s="18">
        <v>100</v>
      </c>
      <c r="X68" s="17">
        <v>1400</v>
      </c>
      <c r="Y68" s="17">
        <v>1155</v>
      </c>
      <c r="Z68" s="18">
        <v>10.199999999999999</v>
      </c>
      <c r="AA68" s="18">
        <v>81.5</v>
      </c>
      <c r="AB68" s="18">
        <v>67.5</v>
      </c>
      <c r="AC68" s="18">
        <v>100</v>
      </c>
      <c r="AD68" s="17">
        <v>1500</v>
      </c>
      <c r="AE68" s="17">
        <v>1213</v>
      </c>
      <c r="AF68" s="18">
        <v>9.9</v>
      </c>
      <c r="AG68" s="18">
        <v>82.3</v>
      </c>
      <c r="AH68" s="18">
        <v>67.900000000000006</v>
      </c>
      <c r="AI68" s="18">
        <v>100</v>
      </c>
      <c r="AJ68" s="18"/>
      <c r="AK68" s="18"/>
      <c r="AL68" s="17">
        <v>46</v>
      </c>
      <c r="AM68" s="17">
        <v>37</v>
      </c>
      <c r="AN68" s="17">
        <v>28</v>
      </c>
      <c r="AO68" s="17">
        <v>9</v>
      </c>
      <c r="AP68" s="17"/>
      <c r="AQ68" s="17"/>
      <c r="AR68" s="17"/>
      <c r="AS68" s="17"/>
      <c r="AT68" s="19"/>
      <c r="AU68" s="17"/>
      <c r="AV68" s="18"/>
      <c r="AW68" s="17"/>
      <c r="AX68" s="17"/>
      <c r="AY68" s="18"/>
      <c r="AZ68" s="17"/>
      <c r="BA68" s="18"/>
      <c r="BB68" s="17"/>
      <c r="BC68" s="17"/>
      <c r="BD68" s="18"/>
      <c r="BE68" s="17"/>
      <c r="BF68" s="17"/>
      <c r="BG68" s="18"/>
      <c r="BH68" s="18"/>
      <c r="BI68" s="18"/>
      <c r="BJ68" s="17"/>
      <c r="BK68" s="17"/>
      <c r="BL68" s="19"/>
      <c r="BM68" s="17"/>
      <c r="BN68" s="17"/>
      <c r="BO68" s="18"/>
      <c r="BP68" s="17"/>
      <c r="BQ68" s="17"/>
      <c r="BR68" s="18"/>
      <c r="BS68" s="18"/>
      <c r="BT68" s="18"/>
      <c r="BU68" s="17">
        <v>272</v>
      </c>
      <c r="BV68" s="17">
        <v>3860</v>
      </c>
      <c r="BW68" s="19">
        <v>7</v>
      </c>
      <c r="BX68" s="17">
        <v>380</v>
      </c>
      <c r="BY68" s="17">
        <v>4790</v>
      </c>
      <c r="BZ68" s="18">
        <v>7.9</v>
      </c>
      <c r="CA68" s="17">
        <v>487</v>
      </c>
      <c r="CB68" s="17">
        <v>4790</v>
      </c>
      <c r="CC68" s="18">
        <v>10.199999999999999</v>
      </c>
      <c r="CD68" s="17">
        <v>579</v>
      </c>
      <c r="CE68" s="17">
        <v>4790</v>
      </c>
      <c r="CF68" s="18">
        <v>12.1</v>
      </c>
      <c r="CG68" s="18"/>
      <c r="CH68" s="18"/>
    </row>
    <row r="69" spans="1:86" x14ac:dyDescent="0.45">
      <c r="A69" s="20" t="s">
        <v>151</v>
      </c>
      <c r="B69" s="15" t="s">
        <v>75</v>
      </c>
      <c r="C69" s="16">
        <f>VLOOKUP(B69,FIPS!$A$2:$B$106,2,FALSE)</f>
        <v>17</v>
      </c>
      <c r="D69" s="17">
        <v>1400</v>
      </c>
      <c r="E69" s="18">
        <v>14</v>
      </c>
      <c r="F69" s="17">
        <v>990</v>
      </c>
      <c r="G69" s="17">
        <v>1700</v>
      </c>
      <c r="H69" s="17">
        <v>1300</v>
      </c>
      <c r="I69" s="18">
        <v>14.4</v>
      </c>
      <c r="J69" s="17">
        <v>930</v>
      </c>
      <c r="K69" s="17">
        <v>1700</v>
      </c>
      <c r="L69" s="17">
        <v>1200</v>
      </c>
      <c r="M69" s="18">
        <v>17.7</v>
      </c>
      <c r="N69" s="17">
        <v>790</v>
      </c>
      <c r="O69" s="17">
        <v>1600</v>
      </c>
      <c r="P69" s="17"/>
      <c r="Q69" s="17"/>
      <c r="R69" s="17">
        <v>40300</v>
      </c>
      <c r="S69" s="17">
        <v>34703</v>
      </c>
      <c r="T69" s="18">
        <v>4.7</v>
      </c>
      <c r="U69" s="19">
        <v>86</v>
      </c>
      <c r="V69" s="18">
        <v>78.8</v>
      </c>
      <c r="W69" s="18">
        <v>94.6</v>
      </c>
      <c r="X69" s="17">
        <v>41000</v>
      </c>
      <c r="Y69" s="17">
        <v>35482</v>
      </c>
      <c r="Z69" s="18">
        <v>1.7</v>
      </c>
      <c r="AA69" s="18">
        <v>86.4</v>
      </c>
      <c r="AB69" s="18">
        <v>83.6</v>
      </c>
      <c r="AC69" s="18">
        <v>89.5</v>
      </c>
      <c r="AD69" s="17">
        <v>41000</v>
      </c>
      <c r="AE69" s="17">
        <v>35504</v>
      </c>
      <c r="AF69" s="18">
        <v>1.8</v>
      </c>
      <c r="AG69" s="18">
        <v>86.5</v>
      </c>
      <c r="AH69" s="18">
        <v>83.6</v>
      </c>
      <c r="AI69" s="18">
        <v>89.7</v>
      </c>
      <c r="AJ69" s="18"/>
      <c r="AK69" s="18"/>
      <c r="AL69" s="17">
        <v>1363</v>
      </c>
      <c r="AM69" s="17">
        <v>1374</v>
      </c>
      <c r="AN69" s="17">
        <v>1252</v>
      </c>
      <c r="AO69" s="17">
        <v>681</v>
      </c>
      <c r="AP69" s="17"/>
      <c r="AQ69" s="17"/>
      <c r="AR69" s="17">
        <v>1363</v>
      </c>
      <c r="AS69" s="17">
        <v>1115</v>
      </c>
      <c r="AT69" s="19">
        <v>81.8</v>
      </c>
      <c r="AU69" s="17">
        <v>248</v>
      </c>
      <c r="AV69" s="18">
        <v>18.2</v>
      </c>
      <c r="AW69" s="17">
        <v>1361</v>
      </c>
      <c r="AX69" s="17">
        <v>1086</v>
      </c>
      <c r="AY69" s="18">
        <v>79.8</v>
      </c>
      <c r="AZ69" s="17">
        <v>275</v>
      </c>
      <c r="BA69" s="18">
        <v>20.2</v>
      </c>
      <c r="BB69" s="17">
        <v>1252</v>
      </c>
      <c r="BC69" s="17">
        <v>1042</v>
      </c>
      <c r="BD69" s="18">
        <v>83.2</v>
      </c>
      <c r="BE69" s="17">
        <v>621</v>
      </c>
      <c r="BF69" s="17">
        <v>532</v>
      </c>
      <c r="BG69" s="18">
        <v>85.7</v>
      </c>
      <c r="BH69" s="18"/>
      <c r="BI69" s="18"/>
      <c r="BJ69" s="17">
        <v>33658</v>
      </c>
      <c r="BK69" s="17">
        <v>18249</v>
      </c>
      <c r="BL69" s="19">
        <v>54.2</v>
      </c>
      <c r="BM69" s="17">
        <v>34458</v>
      </c>
      <c r="BN69" s="17">
        <v>19710</v>
      </c>
      <c r="BO69" s="18">
        <v>57.2</v>
      </c>
      <c r="BP69" s="17">
        <v>34564</v>
      </c>
      <c r="BQ69" s="17">
        <v>19097</v>
      </c>
      <c r="BR69" s="18">
        <v>55.3</v>
      </c>
      <c r="BS69" s="18"/>
      <c r="BT69" s="18"/>
      <c r="BU69" s="17">
        <v>10605</v>
      </c>
      <c r="BV69" s="17">
        <v>54620</v>
      </c>
      <c r="BW69" s="19">
        <v>19.399999999999999</v>
      </c>
      <c r="BX69" s="17">
        <v>14334</v>
      </c>
      <c r="BY69" s="17">
        <v>55860</v>
      </c>
      <c r="BZ69" s="18">
        <v>25.7</v>
      </c>
      <c r="CA69" s="17">
        <v>17190</v>
      </c>
      <c r="CB69" s="17">
        <v>55860</v>
      </c>
      <c r="CC69" s="18">
        <v>30.8</v>
      </c>
      <c r="CD69" s="17">
        <v>14883</v>
      </c>
      <c r="CE69" s="17">
        <v>55860</v>
      </c>
      <c r="CF69" s="18">
        <v>26.6</v>
      </c>
      <c r="CG69" s="18"/>
      <c r="CH69" s="18"/>
    </row>
    <row r="70" spans="1:86" x14ac:dyDescent="0.45">
      <c r="A70" s="20" t="s">
        <v>151</v>
      </c>
      <c r="B70" s="15" t="s">
        <v>76</v>
      </c>
      <c r="C70" s="16">
        <f>VLOOKUP(B70,FIPS!$A$2:$B$106,2,FALSE)</f>
        <v>18</v>
      </c>
      <c r="D70" s="17">
        <v>550</v>
      </c>
      <c r="E70" s="18">
        <v>24.9</v>
      </c>
      <c r="F70" s="17">
        <v>280</v>
      </c>
      <c r="G70" s="17">
        <v>820</v>
      </c>
      <c r="H70" s="17">
        <v>580</v>
      </c>
      <c r="I70" s="18">
        <v>22.6</v>
      </c>
      <c r="J70" s="17">
        <v>330</v>
      </c>
      <c r="K70" s="17">
        <v>840</v>
      </c>
      <c r="L70" s="17">
        <v>540</v>
      </c>
      <c r="M70" s="18">
        <v>28.3</v>
      </c>
      <c r="N70" s="17">
        <v>240</v>
      </c>
      <c r="O70" s="17">
        <v>850</v>
      </c>
      <c r="P70" s="17"/>
      <c r="Q70" s="17"/>
      <c r="R70" s="17">
        <v>13500</v>
      </c>
      <c r="S70" s="17">
        <v>10991</v>
      </c>
      <c r="T70" s="18">
        <v>8.8000000000000007</v>
      </c>
      <c r="U70" s="19">
        <v>81.7</v>
      </c>
      <c r="V70" s="18">
        <v>69.900000000000006</v>
      </c>
      <c r="W70" s="18">
        <v>98.2</v>
      </c>
      <c r="X70" s="17">
        <v>13600</v>
      </c>
      <c r="Y70" s="17">
        <v>11289</v>
      </c>
      <c r="Z70" s="18">
        <v>3</v>
      </c>
      <c r="AA70" s="18">
        <v>82.7</v>
      </c>
      <c r="AB70" s="18">
        <v>78.099999999999994</v>
      </c>
      <c r="AC70" s="18">
        <v>87.9</v>
      </c>
      <c r="AD70" s="17">
        <v>13900</v>
      </c>
      <c r="AE70" s="17">
        <v>11507</v>
      </c>
      <c r="AF70" s="18">
        <v>3.2</v>
      </c>
      <c r="AG70" s="18">
        <v>82.6</v>
      </c>
      <c r="AH70" s="18">
        <v>77.8</v>
      </c>
      <c r="AI70" s="18">
        <v>88.1</v>
      </c>
      <c r="AJ70" s="18"/>
      <c r="AK70" s="18"/>
      <c r="AL70" s="17">
        <v>517</v>
      </c>
      <c r="AM70" s="17">
        <v>509</v>
      </c>
      <c r="AN70" s="17">
        <v>486</v>
      </c>
      <c r="AO70" s="17">
        <v>398</v>
      </c>
      <c r="AP70" s="17"/>
      <c r="AQ70" s="17"/>
      <c r="AR70" s="17">
        <v>517</v>
      </c>
      <c r="AS70" s="17">
        <v>349</v>
      </c>
      <c r="AT70" s="19">
        <v>67.5</v>
      </c>
      <c r="AU70" s="17">
        <v>168</v>
      </c>
      <c r="AV70" s="18">
        <v>32.5</v>
      </c>
      <c r="AW70" s="17">
        <v>512</v>
      </c>
      <c r="AX70" s="17">
        <v>350</v>
      </c>
      <c r="AY70" s="18">
        <v>68.400000000000006</v>
      </c>
      <c r="AZ70" s="17">
        <v>162</v>
      </c>
      <c r="BA70" s="18">
        <v>31.6</v>
      </c>
      <c r="BB70" s="17">
        <v>486</v>
      </c>
      <c r="BC70" s="17">
        <v>307</v>
      </c>
      <c r="BD70" s="18">
        <v>63.2</v>
      </c>
      <c r="BE70" s="17">
        <v>320</v>
      </c>
      <c r="BF70" s="17">
        <v>232</v>
      </c>
      <c r="BG70" s="18">
        <v>72.5</v>
      </c>
      <c r="BH70" s="18"/>
      <c r="BI70" s="18"/>
      <c r="BJ70" s="17">
        <v>10597</v>
      </c>
      <c r="BK70" s="17">
        <v>6562</v>
      </c>
      <c r="BL70" s="19">
        <v>61.9</v>
      </c>
      <c r="BM70" s="17">
        <v>10998</v>
      </c>
      <c r="BN70" s="17">
        <v>6842</v>
      </c>
      <c r="BO70" s="18">
        <v>62.2</v>
      </c>
      <c r="BP70" s="17">
        <v>11145</v>
      </c>
      <c r="BQ70" s="17">
        <v>6705</v>
      </c>
      <c r="BR70" s="18">
        <v>60.2</v>
      </c>
      <c r="BS70" s="18"/>
      <c r="BT70" s="18"/>
      <c r="BU70" s="17">
        <v>1577</v>
      </c>
      <c r="BV70" s="17">
        <v>21640</v>
      </c>
      <c r="BW70" s="19">
        <v>7.3</v>
      </c>
      <c r="BX70" s="17">
        <v>2251</v>
      </c>
      <c r="BY70" s="17">
        <v>22170</v>
      </c>
      <c r="BZ70" s="18">
        <v>10.199999999999999</v>
      </c>
      <c r="CA70" s="17">
        <v>3097</v>
      </c>
      <c r="CB70" s="17">
        <v>22170</v>
      </c>
      <c r="CC70" s="18">
        <v>14</v>
      </c>
      <c r="CD70" s="17">
        <v>2849</v>
      </c>
      <c r="CE70" s="17">
        <v>22170</v>
      </c>
      <c r="CF70" s="18">
        <v>12.9</v>
      </c>
      <c r="CG70" s="18"/>
      <c r="CH70" s="18"/>
    </row>
    <row r="71" spans="1:86" x14ac:dyDescent="0.45">
      <c r="A71" s="20" t="s">
        <v>151</v>
      </c>
      <c r="B71" s="15" t="s">
        <v>77</v>
      </c>
      <c r="C71" s="16">
        <f>VLOOKUP(B71,FIPS!$A$2:$B$106,2,FALSE)</f>
        <v>19</v>
      </c>
      <c r="D71" s="17"/>
      <c r="E71" s="18"/>
      <c r="F71" s="17"/>
      <c r="G71" s="17"/>
      <c r="H71" s="17"/>
      <c r="I71" s="18"/>
      <c r="J71" s="17"/>
      <c r="K71" s="17"/>
      <c r="L71" s="17"/>
      <c r="M71" s="18"/>
      <c r="N71" s="17"/>
      <c r="O71" s="17"/>
      <c r="P71" s="17"/>
      <c r="Q71" s="17"/>
      <c r="R71" s="17">
        <v>3300</v>
      </c>
      <c r="S71" s="17">
        <v>2647</v>
      </c>
      <c r="T71" s="18">
        <v>18.2</v>
      </c>
      <c r="U71" s="19">
        <v>80.900000000000006</v>
      </c>
      <c r="V71" s="18">
        <v>61.2</v>
      </c>
      <c r="W71" s="18">
        <v>100</v>
      </c>
      <c r="X71" s="17">
        <v>3300</v>
      </c>
      <c r="Y71" s="17">
        <v>2750</v>
      </c>
      <c r="Z71" s="18">
        <v>5.8</v>
      </c>
      <c r="AA71" s="18">
        <v>84.3</v>
      </c>
      <c r="AB71" s="18">
        <v>75.8</v>
      </c>
      <c r="AC71" s="18">
        <v>94.9</v>
      </c>
      <c r="AD71" s="17">
        <v>3400</v>
      </c>
      <c r="AE71" s="17">
        <v>2852</v>
      </c>
      <c r="AF71" s="18">
        <v>6</v>
      </c>
      <c r="AG71" s="18">
        <v>83.5</v>
      </c>
      <c r="AH71" s="18">
        <v>74.8</v>
      </c>
      <c r="AI71" s="18">
        <v>94.5</v>
      </c>
      <c r="AJ71" s="18"/>
      <c r="AK71" s="18"/>
      <c r="AL71" s="17">
        <v>126</v>
      </c>
      <c r="AM71" s="17">
        <v>116</v>
      </c>
      <c r="AN71" s="17">
        <v>100</v>
      </c>
      <c r="AO71" s="17">
        <v>90</v>
      </c>
      <c r="AP71" s="17"/>
      <c r="AQ71" s="17"/>
      <c r="AR71" s="17">
        <v>126</v>
      </c>
      <c r="AS71" s="17">
        <v>115</v>
      </c>
      <c r="AT71" s="19">
        <v>91.3</v>
      </c>
      <c r="AU71" s="17">
        <v>11</v>
      </c>
      <c r="AV71" s="18">
        <v>8.6999999999999993</v>
      </c>
      <c r="AW71" s="17">
        <v>115</v>
      </c>
      <c r="AX71" s="17">
        <v>107</v>
      </c>
      <c r="AY71" s="18">
        <v>93</v>
      </c>
      <c r="AZ71" s="17">
        <v>8</v>
      </c>
      <c r="BA71" s="18">
        <v>7</v>
      </c>
      <c r="BB71" s="17">
        <v>100</v>
      </c>
      <c r="BC71" s="17">
        <v>91</v>
      </c>
      <c r="BD71" s="18">
        <v>91</v>
      </c>
      <c r="BE71" s="17">
        <v>70</v>
      </c>
      <c r="BF71" s="17">
        <v>63</v>
      </c>
      <c r="BG71" s="18">
        <v>90</v>
      </c>
      <c r="BH71" s="18"/>
      <c r="BI71" s="18"/>
      <c r="BJ71" s="17">
        <v>2544</v>
      </c>
      <c r="BK71" s="17">
        <v>2025</v>
      </c>
      <c r="BL71" s="19">
        <v>79.599999999999994</v>
      </c>
      <c r="BM71" s="17">
        <v>2678</v>
      </c>
      <c r="BN71" s="17">
        <v>2156</v>
      </c>
      <c r="BO71" s="18">
        <v>80.5</v>
      </c>
      <c r="BP71" s="17">
        <v>2785</v>
      </c>
      <c r="BQ71" s="17">
        <v>2275</v>
      </c>
      <c r="BR71" s="18">
        <v>81.7</v>
      </c>
      <c r="BS71" s="18"/>
      <c r="BT71" s="18"/>
      <c r="BU71" s="17">
        <v>803</v>
      </c>
      <c r="BV71" s="17">
        <v>4280</v>
      </c>
      <c r="BW71" s="19">
        <v>18.8</v>
      </c>
      <c r="BX71" s="17">
        <v>1186</v>
      </c>
      <c r="BY71" s="17">
        <v>4760</v>
      </c>
      <c r="BZ71" s="18">
        <v>24.9</v>
      </c>
      <c r="CA71" s="17">
        <v>1473</v>
      </c>
      <c r="CB71" s="17">
        <v>4760</v>
      </c>
      <c r="CC71" s="18">
        <v>30.9</v>
      </c>
      <c r="CD71" s="17">
        <v>1359</v>
      </c>
      <c r="CE71" s="17">
        <v>4760</v>
      </c>
      <c r="CF71" s="18">
        <v>28.6</v>
      </c>
      <c r="CG71" s="18"/>
      <c r="CH71" s="18"/>
    </row>
    <row r="72" spans="1:86" x14ac:dyDescent="0.45">
      <c r="A72" s="20" t="s">
        <v>151</v>
      </c>
      <c r="B72" s="15" t="s">
        <v>78</v>
      </c>
      <c r="C72" s="16">
        <f>VLOOKUP(B72,FIPS!$A$2:$B$106,2,FALSE)</f>
        <v>20</v>
      </c>
      <c r="D72" s="17"/>
      <c r="E72" s="18"/>
      <c r="F72" s="17"/>
      <c r="G72" s="17"/>
      <c r="H72" s="17"/>
      <c r="I72" s="18"/>
      <c r="J72" s="17"/>
      <c r="K72" s="17"/>
      <c r="L72" s="17">
        <v>210</v>
      </c>
      <c r="M72" s="18">
        <v>42.3</v>
      </c>
      <c r="N72" s="17">
        <v>40</v>
      </c>
      <c r="O72" s="17">
        <v>390</v>
      </c>
      <c r="P72" s="17"/>
      <c r="Q72" s="17"/>
      <c r="R72" s="17">
        <v>3600</v>
      </c>
      <c r="S72" s="17">
        <v>2967</v>
      </c>
      <c r="T72" s="18">
        <v>18.5</v>
      </c>
      <c r="U72" s="19">
        <v>81.7</v>
      </c>
      <c r="V72" s="18">
        <v>61.7</v>
      </c>
      <c r="W72" s="18">
        <v>100</v>
      </c>
      <c r="X72" s="17">
        <v>3700</v>
      </c>
      <c r="Y72" s="17">
        <v>3044</v>
      </c>
      <c r="Z72" s="18">
        <v>6</v>
      </c>
      <c r="AA72" s="18">
        <v>83.3</v>
      </c>
      <c r="AB72" s="18">
        <v>74.599999999999994</v>
      </c>
      <c r="AC72" s="18">
        <v>94.3</v>
      </c>
      <c r="AD72" s="17">
        <v>3800</v>
      </c>
      <c r="AE72" s="17">
        <v>3140</v>
      </c>
      <c r="AF72" s="18">
        <v>6.3</v>
      </c>
      <c r="AG72" s="18">
        <v>82</v>
      </c>
      <c r="AH72" s="18">
        <v>73.099999999999994</v>
      </c>
      <c r="AI72" s="18">
        <v>93.3</v>
      </c>
      <c r="AJ72" s="18"/>
      <c r="AK72" s="18"/>
      <c r="AL72" s="17">
        <v>120</v>
      </c>
      <c r="AM72" s="17">
        <v>157</v>
      </c>
      <c r="AN72" s="17">
        <v>131</v>
      </c>
      <c r="AO72" s="17">
        <v>103</v>
      </c>
      <c r="AP72" s="17"/>
      <c r="AQ72" s="17"/>
      <c r="AR72" s="17"/>
      <c r="AS72" s="17"/>
      <c r="AT72" s="19"/>
      <c r="AU72" s="17"/>
      <c r="AV72" s="18"/>
      <c r="AW72" s="17"/>
      <c r="AX72" s="17"/>
      <c r="AY72" s="18"/>
      <c r="AZ72" s="17"/>
      <c r="BA72" s="18"/>
      <c r="BB72" s="17"/>
      <c r="BC72" s="17"/>
      <c r="BD72" s="18"/>
      <c r="BE72" s="17"/>
      <c r="BF72" s="17"/>
      <c r="BG72" s="18"/>
      <c r="BH72" s="18"/>
      <c r="BI72" s="18"/>
      <c r="BJ72" s="17"/>
      <c r="BK72" s="17"/>
      <c r="BL72" s="19"/>
      <c r="BM72" s="17"/>
      <c r="BN72" s="17"/>
      <c r="BO72" s="18"/>
      <c r="BP72" s="17"/>
      <c r="BQ72" s="17"/>
      <c r="BR72" s="18"/>
      <c r="BS72" s="18"/>
      <c r="BT72" s="18"/>
      <c r="BU72" s="17">
        <v>556</v>
      </c>
      <c r="BV72" s="17">
        <v>5570</v>
      </c>
      <c r="BW72" s="19">
        <v>10</v>
      </c>
      <c r="BX72" s="17">
        <v>751</v>
      </c>
      <c r="BY72" s="17">
        <v>5060</v>
      </c>
      <c r="BZ72" s="18">
        <v>14.8</v>
      </c>
      <c r="CA72" s="17">
        <v>944</v>
      </c>
      <c r="CB72" s="17">
        <v>5060</v>
      </c>
      <c r="CC72" s="18">
        <v>18.7</v>
      </c>
      <c r="CD72" s="17">
        <v>859</v>
      </c>
      <c r="CE72" s="17">
        <v>5060</v>
      </c>
      <c r="CF72" s="18">
        <v>17</v>
      </c>
      <c r="CG72" s="18"/>
      <c r="CH72" s="18"/>
    </row>
    <row r="73" spans="1:86" x14ac:dyDescent="0.45">
      <c r="A73" s="20" t="s">
        <v>151</v>
      </c>
      <c r="B73" s="15" t="s">
        <v>79</v>
      </c>
      <c r="C73" s="16">
        <f>VLOOKUP(B73,FIPS!$A$2:$B$106,2,FALSE)</f>
        <v>21</v>
      </c>
      <c r="D73" s="17">
        <v>350</v>
      </c>
      <c r="E73" s="18">
        <v>29.4</v>
      </c>
      <c r="F73" s="17">
        <v>150</v>
      </c>
      <c r="G73" s="17">
        <v>550</v>
      </c>
      <c r="H73" s="17">
        <v>420</v>
      </c>
      <c r="I73" s="18">
        <v>24.2</v>
      </c>
      <c r="J73" s="17">
        <v>220</v>
      </c>
      <c r="K73" s="17">
        <v>620</v>
      </c>
      <c r="L73" s="17">
        <v>340</v>
      </c>
      <c r="M73" s="18">
        <v>33.1</v>
      </c>
      <c r="N73" s="17">
        <v>120</v>
      </c>
      <c r="O73" s="17">
        <v>560</v>
      </c>
      <c r="P73" s="17">
        <v>90</v>
      </c>
      <c r="Q73" s="17">
        <v>40</v>
      </c>
      <c r="R73" s="17">
        <v>8600</v>
      </c>
      <c r="S73" s="17">
        <v>7028</v>
      </c>
      <c r="T73" s="18">
        <v>10.7</v>
      </c>
      <c r="U73" s="19">
        <v>81.3</v>
      </c>
      <c r="V73" s="18">
        <v>67.7</v>
      </c>
      <c r="W73" s="18">
        <v>100</v>
      </c>
      <c r="X73" s="17">
        <v>8800</v>
      </c>
      <c r="Y73" s="17">
        <v>7264</v>
      </c>
      <c r="Z73" s="18">
        <v>3.6</v>
      </c>
      <c r="AA73" s="18">
        <v>82.7</v>
      </c>
      <c r="AB73" s="18">
        <v>77.3</v>
      </c>
      <c r="AC73" s="18">
        <v>88.9</v>
      </c>
      <c r="AD73" s="17">
        <v>9100</v>
      </c>
      <c r="AE73" s="17">
        <v>7570</v>
      </c>
      <c r="AF73" s="18">
        <v>3.7</v>
      </c>
      <c r="AG73" s="18">
        <v>83.2</v>
      </c>
      <c r="AH73" s="18">
        <v>77.599999999999994</v>
      </c>
      <c r="AI73" s="18">
        <v>89.6</v>
      </c>
      <c r="AJ73" s="18">
        <v>95</v>
      </c>
      <c r="AK73" s="18">
        <v>95</v>
      </c>
      <c r="AL73" s="17">
        <v>364</v>
      </c>
      <c r="AM73" s="17">
        <v>378</v>
      </c>
      <c r="AN73" s="17">
        <v>326</v>
      </c>
      <c r="AO73" s="17">
        <v>242</v>
      </c>
      <c r="AP73" s="17">
        <v>91</v>
      </c>
      <c r="AQ73" s="17">
        <v>36</v>
      </c>
      <c r="AR73" s="17"/>
      <c r="AS73" s="17"/>
      <c r="AT73" s="19"/>
      <c r="AU73" s="17"/>
      <c r="AV73" s="18"/>
      <c r="AW73" s="17"/>
      <c r="AX73" s="17"/>
      <c r="AY73" s="18"/>
      <c r="AZ73" s="17"/>
      <c r="BA73" s="18"/>
      <c r="BB73" s="17"/>
      <c r="BC73" s="17"/>
      <c r="BD73" s="18"/>
      <c r="BE73" s="17"/>
      <c r="BF73" s="17"/>
      <c r="BG73" s="18"/>
      <c r="BH73" s="18"/>
      <c r="BI73" s="18"/>
      <c r="BJ73" s="17"/>
      <c r="BK73" s="17"/>
      <c r="BL73" s="19"/>
      <c r="BM73" s="17"/>
      <c r="BN73" s="17"/>
      <c r="BO73" s="18"/>
      <c r="BP73" s="17"/>
      <c r="BQ73" s="17"/>
      <c r="BR73" s="18"/>
      <c r="BS73" s="18"/>
      <c r="BT73" s="18"/>
      <c r="BU73" s="17">
        <v>781</v>
      </c>
      <c r="BV73" s="17">
        <v>13170</v>
      </c>
      <c r="BW73" s="19">
        <v>5.9</v>
      </c>
      <c r="BX73" s="17">
        <v>1244</v>
      </c>
      <c r="BY73" s="17">
        <v>12990</v>
      </c>
      <c r="BZ73" s="18">
        <v>9.6</v>
      </c>
      <c r="CA73" s="17">
        <v>1669</v>
      </c>
      <c r="CB73" s="17">
        <v>12990</v>
      </c>
      <c r="CC73" s="18">
        <v>12.8</v>
      </c>
      <c r="CD73" s="17">
        <v>1510</v>
      </c>
      <c r="CE73" s="17">
        <v>12990</v>
      </c>
      <c r="CF73" s="18">
        <v>11.6</v>
      </c>
      <c r="CG73" s="18">
        <v>50</v>
      </c>
      <c r="CH73" s="18">
        <v>50</v>
      </c>
    </row>
    <row r="74" spans="1:86" x14ac:dyDescent="0.45">
      <c r="A74" s="20" t="s">
        <v>151</v>
      </c>
      <c r="B74" s="15" t="s">
        <v>80</v>
      </c>
      <c r="C74" s="16">
        <f>VLOOKUP(B74,FIPS!$A$2:$B$106,2,FALSE)</f>
        <v>22</v>
      </c>
      <c r="D74" s="17">
        <v>1100</v>
      </c>
      <c r="E74" s="18">
        <v>16.7</v>
      </c>
      <c r="F74" s="17">
        <v>730</v>
      </c>
      <c r="G74" s="17">
        <v>1400</v>
      </c>
      <c r="H74" s="17">
        <v>1100</v>
      </c>
      <c r="I74" s="18">
        <v>16.5</v>
      </c>
      <c r="J74" s="17">
        <v>720</v>
      </c>
      <c r="K74" s="17">
        <v>1400</v>
      </c>
      <c r="L74" s="17">
        <v>870</v>
      </c>
      <c r="M74" s="18">
        <v>22.3</v>
      </c>
      <c r="N74" s="17">
        <v>490</v>
      </c>
      <c r="O74" s="17">
        <v>1300</v>
      </c>
      <c r="P74" s="17"/>
      <c r="Q74" s="17"/>
      <c r="R74" s="17">
        <v>24600</v>
      </c>
      <c r="S74" s="17">
        <v>20229</v>
      </c>
      <c r="T74" s="18">
        <v>6.5</v>
      </c>
      <c r="U74" s="19">
        <v>82.3</v>
      </c>
      <c r="V74" s="18">
        <v>73.099999999999994</v>
      </c>
      <c r="W74" s="18">
        <v>94.1</v>
      </c>
      <c r="X74" s="17">
        <v>25000</v>
      </c>
      <c r="Y74" s="17">
        <v>20609</v>
      </c>
      <c r="Z74" s="18">
        <v>2.2999999999999998</v>
      </c>
      <c r="AA74" s="18">
        <v>82.5</v>
      </c>
      <c r="AB74" s="18">
        <v>78.900000000000006</v>
      </c>
      <c r="AC74" s="18">
        <v>86.4</v>
      </c>
      <c r="AD74" s="17">
        <v>25500</v>
      </c>
      <c r="AE74" s="17">
        <v>21117</v>
      </c>
      <c r="AF74" s="18">
        <v>2.4</v>
      </c>
      <c r="AG74" s="18">
        <v>82.9</v>
      </c>
      <c r="AH74" s="18">
        <v>79.099999999999994</v>
      </c>
      <c r="AI74" s="18">
        <v>86.9</v>
      </c>
      <c r="AJ74" s="18"/>
      <c r="AK74" s="18"/>
      <c r="AL74" s="17">
        <v>1002</v>
      </c>
      <c r="AM74" s="17">
        <v>961</v>
      </c>
      <c r="AN74" s="17">
        <v>881</v>
      </c>
      <c r="AO74" s="17">
        <v>729</v>
      </c>
      <c r="AP74" s="17"/>
      <c r="AQ74" s="17"/>
      <c r="AR74" s="17">
        <v>1002</v>
      </c>
      <c r="AS74" s="17">
        <v>792</v>
      </c>
      <c r="AT74" s="19">
        <v>79</v>
      </c>
      <c r="AU74" s="17">
        <v>210</v>
      </c>
      <c r="AV74" s="18">
        <v>21</v>
      </c>
      <c r="AW74" s="17">
        <v>972</v>
      </c>
      <c r="AX74" s="17">
        <v>767</v>
      </c>
      <c r="AY74" s="18">
        <v>78.900000000000006</v>
      </c>
      <c r="AZ74" s="17">
        <v>205</v>
      </c>
      <c r="BA74" s="18">
        <v>21.1</v>
      </c>
      <c r="BB74" s="17">
        <v>881</v>
      </c>
      <c r="BC74" s="17">
        <v>722</v>
      </c>
      <c r="BD74" s="18">
        <v>82</v>
      </c>
      <c r="BE74" s="17">
        <v>543</v>
      </c>
      <c r="BF74" s="17">
        <v>408</v>
      </c>
      <c r="BG74" s="18">
        <v>75.099999999999994</v>
      </c>
      <c r="BH74" s="18"/>
      <c r="BI74" s="18"/>
      <c r="BJ74" s="17">
        <v>19393</v>
      </c>
      <c r="BK74" s="17">
        <v>12567</v>
      </c>
      <c r="BL74" s="19">
        <v>64.8</v>
      </c>
      <c r="BM74" s="17">
        <v>19960</v>
      </c>
      <c r="BN74" s="17">
        <v>13345</v>
      </c>
      <c r="BO74" s="18">
        <v>66.900000000000006</v>
      </c>
      <c r="BP74" s="17">
        <v>20425</v>
      </c>
      <c r="BQ74" s="17">
        <v>13952</v>
      </c>
      <c r="BR74" s="18">
        <v>68.3</v>
      </c>
      <c r="BS74" s="18"/>
      <c r="BT74" s="18"/>
      <c r="BU74" s="17">
        <v>2458</v>
      </c>
      <c r="BV74" s="17">
        <v>15490</v>
      </c>
      <c r="BW74" s="19">
        <v>15.9</v>
      </c>
      <c r="BX74" s="17">
        <v>3574</v>
      </c>
      <c r="BY74" s="17">
        <v>15920</v>
      </c>
      <c r="BZ74" s="18">
        <v>22.4</v>
      </c>
      <c r="CA74" s="17">
        <v>4221</v>
      </c>
      <c r="CB74" s="17">
        <v>15920</v>
      </c>
      <c r="CC74" s="18">
        <v>26.5</v>
      </c>
      <c r="CD74" s="17">
        <v>3390</v>
      </c>
      <c r="CE74" s="17">
        <v>15920</v>
      </c>
      <c r="CF74" s="18">
        <v>21.3</v>
      </c>
      <c r="CG74" s="18"/>
      <c r="CH74" s="18"/>
    </row>
    <row r="75" spans="1:86" x14ac:dyDescent="0.45">
      <c r="A75" s="20" t="s">
        <v>151</v>
      </c>
      <c r="B75" s="15" t="s">
        <v>81</v>
      </c>
      <c r="C75" s="16">
        <f>VLOOKUP(B75,FIPS!$A$2:$B$106,2,FALSE)</f>
        <v>23</v>
      </c>
      <c r="D75" s="17"/>
      <c r="E75" s="18"/>
      <c r="F75" s="17"/>
      <c r="G75" s="17"/>
      <c r="H75" s="17"/>
      <c r="I75" s="18"/>
      <c r="J75" s="17"/>
      <c r="K75" s="17"/>
      <c r="L75" s="17"/>
      <c r="M75" s="18"/>
      <c r="N75" s="17"/>
      <c r="O75" s="17"/>
      <c r="P75" s="17"/>
      <c r="Q75" s="17"/>
      <c r="R75" s="17">
        <v>1800</v>
      </c>
      <c r="S75" s="17">
        <v>1545</v>
      </c>
      <c r="T75" s="18">
        <v>24.7</v>
      </c>
      <c r="U75" s="19">
        <v>85.2</v>
      </c>
      <c r="V75" s="18">
        <v>60.6</v>
      </c>
      <c r="W75" s="18">
        <v>100</v>
      </c>
      <c r="X75" s="17">
        <v>1800</v>
      </c>
      <c r="Y75" s="17">
        <v>1594</v>
      </c>
      <c r="Z75" s="18">
        <v>6.9</v>
      </c>
      <c r="AA75" s="18">
        <v>87.9</v>
      </c>
      <c r="AB75" s="18">
        <v>76.2</v>
      </c>
      <c r="AC75" s="18">
        <v>100</v>
      </c>
      <c r="AD75" s="17">
        <v>1800</v>
      </c>
      <c r="AE75" s="17">
        <v>1629</v>
      </c>
      <c r="AF75" s="18">
        <v>6.6</v>
      </c>
      <c r="AG75" s="18">
        <v>89.2</v>
      </c>
      <c r="AH75" s="18">
        <v>77</v>
      </c>
      <c r="AI75" s="18">
        <v>100</v>
      </c>
      <c r="AJ75" s="18"/>
      <c r="AK75" s="18"/>
      <c r="AL75" s="17">
        <v>29</v>
      </c>
      <c r="AM75" s="17">
        <v>30</v>
      </c>
      <c r="AN75" s="17">
        <v>30</v>
      </c>
      <c r="AO75" s="17">
        <v>16</v>
      </c>
      <c r="AP75" s="17"/>
      <c r="AQ75" s="17"/>
      <c r="AR75" s="17">
        <v>29</v>
      </c>
      <c r="AS75" s="17">
        <v>27</v>
      </c>
      <c r="AT75" s="19">
        <v>93.1</v>
      </c>
      <c r="AU75" s="17">
        <v>2</v>
      </c>
      <c r="AV75" s="18">
        <v>6.9</v>
      </c>
      <c r="AW75" s="17">
        <v>30</v>
      </c>
      <c r="AX75" s="17">
        <v>29</v>
      </c>
      <c r="AY75" s="18">
        <v>96.7</v>
      </c>
      <c r="AZ75" s="17">
        <v>1</v>
      </c>
      <c r="BA75" s="18">
        <v>3.3</v>
      </c>
      <c r="BB75" s="17">
        <v>30</v>
      </c>
      <c r="BC75" s="17">
        <v>28</v>
      </c>
      <c r="BD75" s="18">
        <v>93.3</v>
      </c>
      <c r="BE75" s="17">
        <v>13</v>
      </c>
      <c r="BF75" s="17">
        <v>12</v>
      </c>
      <c r="BG75" s="18">
        <v>92.3</v>
      </c>
      <c r="BH75" s="18"/>
      <c r="BI75" s="18"/>
      <c r="BJ75" s="17">
        <v>1522</v>
      </c>
      <c r="BK75" s="17">
        <v>1203</v>
      </c>
      <c r="BL75" s="19">
        <v>79</v>
      </c>
      <c r="BM75" s="17">
        <v>1561</v>
      </c>
      <c r="BN75" s="17">
        <v>1228</v>
      </c>
      <c r="BO75" s="18">
        <v>78.7</v>
      </c>
      <c r="BP75" s="17">
        <v>1613</v>
      </c>
      <c r="BQ75" s="17">
        <v>1307</v>
      </c>
      <c r="BR75" s="18">
        <v>81</v>
      </c>
      <c r="BS75" s="18"/>
      <c r="BT75" s="18"/>
      <c r="BU75" s="17">
        <v>318</v>
      </c>
      <c r="BV75" s="17">
        <v>3270</v>
      </c>
      <c r="BW75" s="19">
        <v>9.6999999999999993</v>
      </c>
      <c r="BX75" s="17">
        <v>494</v>
      </c>
      <c r="BY75" s="17">
        <v>3950</v>
      </c>
      <c r="BZ75" s="18">
        <v>12.5</v>
      </c>
      <c r="CA75" s="17">
        <v>658</v>
      </c>
      <c r="CB75" s="17">
        <v>3950</v>
      </c>
      <c r="CC75" s="18">
        <v>16.7</v>
      </c>
      <c r="CD75" s="17">
        <v>601</v>
      </c>
      <c r="CE75" s="17">
        <v>3950</v>
      </c>
      <c r="CF75" s="18">
        <v>15.2</v>
      </c>
      <c r="CG75" s="18"/>
      <c r="CH75" s="18"/>
    </row>
    <row r="76" spans="1:86" x14ac:dyDescent="0.45">
      <c r="A76" s="20" t="s">
        <v>151</v>
      </c>
      <c r="B76" s="15" t="s">
        <v>82</v>
      </c>
      <c r="C76" s="16">
        <f>VLOOKUP(B76,FIPS!$A$2:$B$106,2,FALSE)</f>
        <v>24</v>
      </c>
      <c r="D76" s="17">
        <v>750</v>
      </c>
      <c r="E76" s="18">
        <v>18.2</v>
      </c>
      <c r="F76" s="17">
        <v>480</v>
      </c>
      <c r="G76" s="17">
        <v>1000</v>
      </c>
      <c r="H76" s="17">
        <v>830</v>
      </c>
      <c r="I76" s="18">
        <v>17.2</v>
      </c>
      <c r="J76" s="17">
        <v>550</v>
      </c>
      <c r="K76" s="17">
        <v>1100</v>
      </c>
      <c r="L76" s="17">
        <v>740</v>
      </c>
      <c r="M76" s="18">
        <v>21</v>
      </c>
      <c r="N76" s="17">
        <v>430</v>
      </c>
      <c r="O76" s="17">
        <v>1000</v>
      </c>
      <c r="P76" s="17"/>
      <c r="Q76" s="17"/>
      <c r="R76" s="17">
        <v>36500</v>
      </c>
      <c r="S76" s="17">
        <v>32175</v>
      </c>
      <c r="T76" s="18">
        <v>4.8</v>
      </c>
      <c r="U76" s="19">
        <v>88.2</v>
      </c>
      <c r="V76" s="18">
        <v>80.7</v>
      </c>
      <c r="W76" s="18">
        <v>97.2</v>
      </c>
      <c r="X76" s="17">
        <v>36700</v>
      </c>
      <c r="Y76" s="17">
        <v>32645</v>
      </c>
      <c r="Z76" s="18">
        <v>1.8</v>
      </c>
      <c r="AA76" s="18">
        <v>88.9</v>
      </c>
      <c r="AB76" s="18">
        <v>85.9</v>
      </c>
      <c r="AC76" s="18">
        <v>92.2</v>
      </c>
      <c r="AD76" s="17">
        <v>36700</v>
      </c>
      <c r="AE76" s="17">
        <v>32863</v>
      </c>
      <c r="AF76" s="18">
        <v>1.9</v>
      </c>
      <c r="AG76" s="18">
        <v>89.4</v>
      </c>
      <c r="AH76" s="18">
        <v>86.3</v>
      </c>
      <c r="AI76" s="18">
        <v>92.8</v>
      </c>
      <c r="AJ76" s="18"/>
      <c r="AK76" s="18"/>
      <c r="AL76" s="17">
        <v>1024</v>
      </c>
      <c r="AM76" s="17">
        <v>991</v>
      </c>
      <c r="AN76" s="17">
        <v>918</v>
      </c>
      <c r="AO76" s="17">
        <v>591</v>
      </c>
      <c r="AP76" s="17"/>
      <c r="AQ76" s="17"/>
      <c r="AR76" s="17">
        <v>1024</v>
      </c>
      <c r="AS76" s="17">
        <v>872</v>
      </c>
      <c r="AT76" s="19">
        <v>85.2</v>
      </c>
      <c r="AU76" s="17">
        <v>152</v>
      </c>
      <c r="AV76" s="18">
        <v>14.8</v>
      </c>
      <c r="AW76" s="17">
        <v>996</v>
      </c>
      <c r="AX76" s="17">
        <v>814</v>
      </c>
      <c r="AY76" s="18">
        <v>81.7</v>
      </c>
      <c r="AZ76" s="17">
        <v>182</v>
      </c>
      <c r="BA76" s="18">
        <v>18.3</v>
      </c>
      <c r="BB76" s="17">
        <v>918</v>
      </c>
      <c r="BC76" s="17">
        <v>798</v>
      </c>
      <c r="BD76" s="18">
        <v>86.9</v>
      </c>
      <c r="BE76" s="17">
        <v>507</v>
      </c>
      <c r="BF76" s="17">
        <v>460</v>
      </c>
      <c r="BG76" s="18">
        <v>90.7</v>
      </c>
      <c r="BH76" s="18"/>
      <c r="BI76" s="18"/>
      <c r="BJ76" s="17">
        <v>31627</v>
      </c>
      <c r="BK76" s="17">
        <v>18276</v>
      </c>
      <c r="BL76" s="19">
        <v>57.8</v>
      </c>
      <c r="BM76" s="17">
        <v>32163</v>
      </c>
      <c r="BN76" s="17">
        <v>20195</v>
      </c>
      <c r="BO76" s="18">
        <v>62.8</v>
      </c>
      <c r="BP76" s="17">
        <v>32466</v>
      </c>
      <c r="BQ76" s="17">
        <v>21083</v>
      </c>
      <c r="BR76" s="18">
        <v>64.900000000000006</v>
      </c>
      <c r="BS76" s="18"/>
      <c r="BT76" s="18"/>
      <c r="BU76" s="17">
        <v>2815</v>
      </c>
      <c r="BV76" s="17">
        <v>28150</v>
      </c>
      <c r="BW76" s="19">
        <v>10</v>
      </c>
      <c r="BX76" s="17">
        <v>4089</v>
      </c>
      <c r="BY76" s="17">
        <v>27300</v>
      </c>
      <c r="BZ76" s="18">
        <v>15</v>
      </c>
      <c r="CA76" s="17">
        <v>5218</v>
      </c>
      <c r="CB76" s="17">
        <v>27300</v>
      </c>
      <c r="CC76" s="18">
        <v>19.100000000000001</v>
      </c>
      <c r="CD76" s="17">
        <v>4572</v>
      </c>
      <c r="CE76" s="17">
        <v>27300</v>
      </c>
      <c r="CF76" s="18">
        <v>16.7</v>
      </c>
      <c r="CG76" s="18"/>
      <c r="CH76" s="18"/>
    </row>
    <row r="77" spans="1:86" x14ac:dyDescent="0.45">
      <c r="A77" s="20" t="s">
        <v>151</v>
      </c>
      <c r="B77" s="15" t="s">
        <v>83</v>
      </c>
      <c r="C77" s="16">
        <f>VLOOKUP(B77,FIPS!$A$2:$B$106,2,FALSE)</f>
        <v>25</v>
      </c>
      <c r="D77" s="17">
        <v>580</v>
      </c>
      <c r="E77" s="18">
        <v>20.3</v>
      </c>
      <c r="F77" s="17">
        <v>350</v>
      </c>
      <c r="G77" s="17">
        <v>820</v>
      </c>
      <c r="H77" s="17">
        <v>680</v>
      </c>
      <c r="I77" s="18">
        <v>18.2</v>
      </c>
      <c r="J77" s="17">
        <v>430</v>
      </c>
      <c r="K77" s="17">
        <v>920</v>
      </c>
      <c r="L77" s="17">
        <v>530</v>
      </c>
      <c r="M77" s="18">
        <v>24.6</v>
      </c>
      <c r="N77" s="17">
        <v>270</v>
      </c>
      <c r="O77" s="17">
        <v>780</v>
      </c>
      <c r="P77" s="17"/>
      <c r="Q77" s="17"/>
      <c r="R77" s="17">
        <v>22400</v>
      </c>
      <c r="S77" s="17">
        <v>20106</v>
      </c>
      <c r="T77" s="18">
        <v>5.8</v>
      </c>
      <c r="U77" s="19">
        <v>89.7</v>
      </c>
      <c r="V77" s="18">
        <v>80.599999999999994</v>
      </c>
      <c r="W77" s="18">
        <v>100</v>
      </c>
      <c r="X77" s="17">
        <v>22700</v>
      </c>
      <c r="Y77" s="17">
        <v>20344</v>
      </c>
      <c r="Z77" s="18">
        <v>2.2000000000000002</v>
      </c>
      <c r="AA77" s="18">
        <v>89.5</v>
      </c>
      <c r="AB77" s="18">
        <v>85.8</v>
      </c>
      <c r="AC77" s="18">
        <v>93.5</v>
      </c>
      <c r="AD77" s="17">
        <v>23100</v>
      </c>
      <c r="AE77" s="17">
        <v>20734</v>
      </c>
      <c r="AF77" s="18">
        <v>2.2000000000000002</v>
      </c>
      <c r="AG77" s="18">
        <v>89.7</v>
      </c>
      <c r="AH77" s="18">
        <v>85.9</v>
      </c>
      <c r="AI77" s="18">
        <v>93.8</v>
      </c>
      <c r="AJ77" s="18"/>
      <c r="AK77" s="18"/>
      <c r="AL77" s="17">
        <v>600</v>
      </c>
      <c r="AM77" s="17">
        <v>649</v>
      </c>
      <c r="AN77" s="17">
        <v>535</v>
      </c>
      <c r="AO77" s="17">
        <v>305</v>
      </c>
      <c r="AP77" s="17"/>
      <c r="AQ77" s="17"/>
      <c r="AR77" s="17">
        <v>600</v>
      </c>
      <c r="AS77" s="17">
        <v>524</v>
      </c>
      <c r="AT77" s="19">
        <v>87.3</v>
      </c>
      <c r="AU77" s="17">
        <v>76</v>
      </c>
      <c r="AV77" s="18">
        <v>12.7</v>
      </c>
      <c r="AW77" s="17">
        <v>650</v>
      </c>
      <c r="AX77" s="17">
        <v>562</v>
      </c>
      <c r="AY77" s="18">
        <v>86.5</v>
      </c>
      <c r="AZ77" s="17">
        <v>88</v>
      </c>
      <c r="BA77" s="18">
        <v>13.5</v>
      </c>
      <c r="BB77" s="17">
        <v>535</v>
      </c>
      <c r="BC77" s="17">
        <v>486</v>
      </c>
      <c r="BD77" s="18">
        <v>90.8</v>
      </c>
      <c r="BE77" s="17">
        <v>276</v>
      </c>
      <c r="BF77" s="17">
        <v>240</v>
      </c>
      <c r="BG77" s="18">
        <v>87</v>
      </c>
      <c r="BH77" s="18"/>
      <c r="BI77" s="18"/>
      <c r="BJ77" s="17">
        <v>19819</v>
      </c>
      <c r="BK77" s="17">
        <v>14033</v>
      </c>
      <c r="BL77" s="19">
        <v>70.8</v>
      </c>
      <c r="BM77" s="17">
        <v>20080</v>
      </c>
      <c r="BN77" s="17">
        <v>14196</v>
      </c>
      <c r="BO77" s="18">
        <v>70.7</v>
      </c>
      <c r="BP77" s="17">
        <v>20514</v>
      </c>
      <c r="BQ77" s="17">
        <v>14581</v>
      </c>
      <c r="BR77" s="18">
        <v>71.099999999999994</v>
      </c>
      <c r="BS77" s="18"/>
      <c r="BT77" s="18"/>
      <c r="BU77" s="17">
        <v>5996</v>
      </c>
      <c r="BV77" s="17">
        <v>25110</v>
      </c>
      <c r="BW77" s="19">
        <v>23.9</v>
      </c>
      <c r="BX77" s="17">
        <v>8191</v>
      </c>
      <c r="BY77" s="17">
        <v>24900</v>
      </c>
      <c r="BZ77" s="18">
        <v>32.9</v>
      </c>
      <c r="CA77" s="17">
        <v>10212</v>
      </c>
      <c r="CB77" s="17">
        <v>24900</v>
      </c>
      <c r="CC77" s="18">
        <v>41</v>
      </c>
      <c r="CD77" s="17">
        <v>9356</v>
      </c>
      <c r="CE77" s="17">
        <v>24900</v>
      </c>
      <c r="CF77" s="18">
        <v>37.6</v>
      </c>
      <c r="CG77" s="18"/>
      <c r="CH77" s="18"/>
    </row>
    <row r="78" spans="1:86" x14ac:dyDescent="0.45">
      <c r="A78" s="20" t="s">
        <v>151</v>
      </c>
      <c r="B78" s="15" t="s">
        <v>84</v>
      </c>
      <c r="C78" s="16">
        <f>VLOOKUP(B78,FIPS!$A$2:$B$106,2,FALSE)</f>
        <v>26</v>
      </c>
      <c r="D78" s="17">
        <v>730</v>
      </c>
      <c r="E78" s="18">
        <v>20.2</v>
      </c>
      <c r="F78" s="17">
        <v>440</v>
      </c>
      <c r="G78" s="17">
        <v>1000</v>
      </c>
      <c r="H78" s="17">
        <v>670</v>
      </c>
      <c r="I78" s="18">
        <v>20.8</v>
      </c>
      <c r="J78" s="17">
        <v>400</v>
      </c>
      <c r="K78" s="17">
        <v>950</v>
      </c>
      <c r="L78" s="17">
        <v>630</v>
      </c>
      <c r="M78" s="18">
        <v>25</v>
      </c>
      <c r="N78" s="17">
        <v>320</v>
      </c>
      <c r="O78" s="17">
        <v>930</v>
      </c>
      <c r="P78" s="17"/>
      <c r="Q78" s="17"/>
      <c r="R78" s="17">
        <v>18500</v>
      </c>
      <c r="S78" s="17">
        <v>15475</v>
      </c>
      <c r="T78" s="18">
        <v>7.5</v>
      </c>
      <c r="U78" s="19">
        <v>83.6</v>
      </c>
      <c r="V78" s="18">
        <v>73.099999999999994</v>
      </c>
      <c r="W78" s="18">
        <v>97.6</v>
      </c>
      <c r="X78" s="17">
        <v>18900</v>
      </c>
      <c r="Y78" s="17">
        <v>15782</v>
      </c>
      <c r="Z78" s="18">
        <v>2.7</v>
      </c>
      <c r="AA78" s="18">
        <v>83.5</v>
      </c>
      <c r="AB78" s="18">
        <v>79.400000000000006</v>
      </c>
      <c r="AC78" s="18">
        <v>88.1</v>
      </c>
      <c r="AD78" s="17">
        <v>19500</v>
      </c>
      <c r="AE78" s="17">
        <v>16390</v>
      </c>
      <c r="AF78" s="18">
        <v>2.7</v>
      </c>
      <c r="AG78" s="18">
        <v>84.2</v>
      </c>
      <c r="AH78" s="18">
        <v>80</v>
      </c>
      <c r="AI78" s="18">
        <v>88.9</v>
      </c>
      <c r="AJ78" s="18"/>
      <c r="AK78" s="18"/>
      <c r="AL78" s="17">
        <v>776</v>
      </c>
      <c r="AM78" s="17">
        <v>715</v>
      </c>
      <c r="AN78" s="17">
        <v>674</v>
      </c>
      <c r="AO78" s="17">
        <v>511</v>
      </c>
      <c r="AP78" s="17"/>
      <c r="AQ78" s="17"/>
      <c r="AR78" s="17">
        <v>776</v>
      </c>
      <c r="AS78" s="17">
        <v>642</v>
      </c>
      <c r="AT78" s="19">
        <v>82.7</v>
      </c>
      <c r="AU78" s="17">
        <v>134</v>
      </c>
      <c r="AV78" s="18">
        <v>17.3</v>
      </c>
      <c r="AW78" s="17">
        <v>716</v>
      </c>
      <c r="AX78" s="17">
        <v>590</v>
      </c>
      <c r="AY78" s="18">
        <v>82.4</v>
      </c>
      <c r="AZ78" s="17">
        <v>126</v>
      </c>
      <c r="BA78" s="18">
        <v>17.600000000000001</v>
      </c>
      <c r="BB78" s="17">
        <v>674</v>
      </c>
      <c r="BC78" s="17">
        <v>565</v>
      </c>
      <c r="BD78" s="18">
        <v>83.8</v>
      </c>
      <c r="BE78" s="17">
        <v>392</v>
      </c>
      <c r="BF78" s="17">
        <v>327</v>
      </c>
      <c r="BG78" s="18">
        <v>83.4</v>
      </c>
      <c r="BH78" s="18"/>
      <c r="BI78" s="18"/>
      <c r="BJ78" s="17">
        <v>14894</v>
      </c>
      <c r="BK78" s="17">
        <v>10758</v>
      </c>
      <c r="BL78" s="19">
        <v>72.2</v>
      </c>
      <c r="BM78" s="17">
        <v>15294</v>
      </c>
      <c r="BN78" s="17">
        <v>11188</v>
      </c>
      <c r="BO78" s="18">
        <v>73.2</v>
      </c>
      <c r="BP78" s="17">
        <v>15903</v>
      </c>
      <c r="BQ78" s="17">
        <v>11713</v>
      </c>
      <c r="BR78" s="18">
        <v>73.7</v>
      </c>
      <c r="BS78" s="18"/>
      <c r="BT78" s="18"/>
      <c r="BU78" s="17">
        <v>2307</v>
      </c>
      <c r="BV78" s="17">
        <v>28520</v>
      </c>
      <c r="BW78" s="19">
        <v>8.1</v>
      </c>
      <c r="BX78" s="17">
        <v>3544</v>
      </c>
      <c r="BY78" s="17">
        <v>29570</v>
      </c>
      <c r="BZ78" s="18">
        <v>12</v>
      </c>
      <c r="CA78" s="17">
        <v>4552</v>
      </c>
      <c r="CB78" s="17">
        <v>29570</v>
      </c>
      <c r="CC78" s="18">
        <v>15.4</v>
      </c>
      <c r="CD78" s="17">
        <v>4322</v>
      </c>
      <c r="CE78" s="17">
        <v>29570</v>
      </c>
      <c r="CF78" s="18">
        <v>14.6</v>
      </c>
      <c r="CG78" s="18"/>
      <c r="CH78" s="18"/>
    </row>
    <row r="79" spans="1:86" x14ac:dyDescent="0.45">
      <c r="A79" s="20" t="s">
        <v>151</v>
      </c>
      <c r="B79" s="15" t="s">
        <v>85</v>
      </c>
      <c r="C79" s="16">
        <f>VLOOKUP(B79,FIPS!$A$2:$B$106,2,FALSE)</f>
        <v>27</v>
      </c>
      <c r="D79" s="17">
        <v>230</v>
      </c>
      <c r="E79" s="18">
        <v>34.4</v>
      </c>
      <c r="F79" s="17">
        <v>70</v>
      </c>
      <c r="G79" s="17">
        <v>380</v>
      </c>
      <c r="H79" s="17">
        <v>290</v>
      </c>
      <c r="I79" s="18">
        <v>31.4</v>
      </c>
      <c r="J79" s="17">
        <v>110</v>
      </c>
      <c r="K79" s="17">
        <v>470</v>
      </c>
      <c r="L79" s="17">
        <v>260</v>
      </c>
      <c r="M79" s="18">
        <v>37.799999999999997</v>
      </c>
      <c r="N79" s="17">
        <v>70</v>
      </c>
      <c r="O79" s="17">
        <v>450</v>
      </c>
      <c r="P79" s="17"/>
      <c r="Q79" s="17"/>
      <c r="R79" s="17">
        <v>9600</v>
      </c>
      <c r="S79" s="17">
        <v>8172</v>
      </c>
      <c r="T79" s="18">
        <v>9</v>
      </c>
      <c r="U79" s="19">
        <v>85.3</v>
      </c>
      <c r="V79" s="18">
        <v>72.900000000000006</v>
      </c>
      <c r="W79" s="18">
        <v>100</v>
      </c>
      <c r="X79" s="17">
        <v>9700</v>
      </c>
      <c r="Y79" s="17">
        <v>8431</v>
      </c>
      <c r="Z79" s="18">
        <v>3.3</v>
      </c>
      <c r="AA79" s="18">
        <v>87.3</v>
      </c>
      <c r="AB79" s="18">
        <v>82</v>
      </c>
      <c r="AC79" s="18">
        <v>93.2</v>
      </c>
      <c r="AD79" s="17">
        <v>9900</v>
      </c>
      <c r="AE79" s="17">
        <v>8695</v>
      </c>
      <c r="AF79" s="18">
        <v>3.3</v>
      </c>
      <c r="AG79" s="18">
        <v>87.8</v>
      </c>
      <c r="AH79" s="18">
        <v>82.4</v>
      </c>
      <c r="AI79" s="18">
        <v>93.9</v>
      </c>
      <c r="AJ79" s="18"/>
      <c r="AK79" s="18"/>
      <c r="AL79" s="17">
        <v>275</v>
      </c>
      <c r="AM79" s="17">
        <v>288</v>
      </c>
      <c r="AN79" s="17">
        <v>274</v>
      </c>
      <c r="AO79" s="17">
        <v>210</v>
      </c>
      <c r="AP79" s="17"/>
      <c r="AQ79" s="17"/>
      <c r="AR79" s="17">
        <v>275</v>
      </c>
      <c r="AS79" s="17">
        <v>241</v>
      </c>
      <c r="AT79" s="19">
        <v>87.6</v>
      </c>
      <c r="AU79" s="17">
        <v>34</v>
      </c>
      <c r="AV79" s="18">
        <v>12.4</v>
      </c>
      <c r="AW79" s="17">
        <v>288</v>
      </c>
      <c r="AX79" s="17">
        <v>234</v>
      </c>
      <c r="AY79" s="18">
        <v>81.2</v>
      </c>
      <c r="AZ79" s="17">
        <v>54</v>
      </c>
      <c r="BA79" s="18">
        <v>18.8</v>
      </c>
      <c r="BB79" s="17">
        <v>274</v>
      </c>
      <c r="BC79" s="17">
        <v>250</v>
      </c>
      <c r="BD79" s="18">
        <v>91.2</v>
      </c>
      <c r="BE79" s="17">
        <v>162</v>
      </c>
      <c r="BF79" s="17">
        <v>141</v>
      </c>
      <c r="BG79" s="18">
        <v>87</v>
      </c>
      <c r="BH79" s="18"/>
      <c r="BI79" s="18"/>
      <c r="BJ79" s="17">
        <v>7993</v>
      </c>
      <c r="BK79" s="17">
        <v>5547</v>
      </c>
      <c r="BL79" s="19">
        <v>69.400000000000006</v>
      </c>
      <c r="BM79" s="17">
        <v>8278</v>
      </c>
      <c r="BN79" s="17">
        <v>5498</v>
      </c>
      <c r="BO79" s="18">
        <v>66.400000000000006</v>
      </c>
      <c r="BP79" s="17">
        <v>8532</v>
      </c>
      <c r="BQ79" s="17">
        <v>5934</v>
      </c>
      <c r="BR79" s="18">
        <v>69.5</v>
      </c>
      <c r="BS79" s="18"/>
      <c r="BT79" s="18"/>
      <c r="BU79" s="17">
        <v>2581</v>
      </c>
      <c r="BV79" s="17">
        <v>23770</v>
      </c>
      <c r="BW79" s="19">
        <v>10.9</v>
      </c>
      <c r="BX79" s="17">
        <v>3552</v>
      </c>
      <c r="BY79" s="17">
        <v>21720</v>
      </c>
      <c r="BZ79" s="18">
        <v>16.399999999999999</v>
      </c>
      <c r="CA79" s="17">
        <v>4317</v>
      </c>
      <c r="CB79" s="17">
        <v>21720</v>
      </c>
      <c r="CC79" s="18">
        <v>19.899999999999999</v>
      </c>
      <c r="CD79" s="17">
        <v>3881</v>
      </c>
      <c r="CE79" s="17">
        <v>21720</v>
      </c>
      <c r="CF79" s="18">
        <v>17.899999999999999</v>
      </c>
      <c r="CG79" s="18"/>
      <c r="CH79" s="18"/>
    </row>
    <row r="80" spans="1:86" x14ac:dyDescent="0.45">
      <c r="A80" s="20" t="s">
        <v>151</v>
      </c>
      <c r="B80" s="15" t="s">
        <v>86</v>
      </c>
      <c r="C80" s="16">
        <f>VLOOKUP(B80,FIPS!$A$2:$B$106,2,FALSE)</f>
        <v>28</v>
      </c>
      <c r="D80" s="17">
        <v>470</v>
      </c>
      <c r="E80" s="18">
        <v>30.8</v>
      </c>
      <c r="F80" s="17">
        <v>180</v>
      </c>
      <c r="G80" s="17">
        <v>750</v>
      </c>
      <c r="H80" s="17">
        <v>440</v>
      </c>
      <c r="I80" s="18">
        <v>32.4</v>
      </c>
      <c r="J80" s="17">
        <v>160</v>
      </c>
      <c r="K80" s="17">
        <v>720</v>
      </c>
      <c r="L80" s="17">
        <v>550</v>
      </c>
      <c r="M80" s="18">
        <v>32.9</v>
      </c>
      <c r="N80" s="17">
        <v>190</v>
      </c>
      <c r="O80" s="17">
        <v>900</v>
      </c>
      <c r="P80" s="17">
        <v>120</v>
      </c>
      <c r="Q80" s="17">
        <v>50</v>
      </c>
      <c r="R80" s="17">
        <v>11100</v>
      </c>
      <c r="S80" s="17">
        <v>9235</v>
      </c>
      <c r="T80" s="18">
        <v>10.4</v>
      </c>
      <c r="U80" s="19">
        <v>83.1</v>
      </c>
      <c r="V80" s="18">
        <v>69.400000000000006</v>
      </c>
      <c r="W80" s="18">
        <v>100</v>
      </c>
      <c r="X80" s="17">
        <v>11700</v>
      </c>
      <c r="Y80" s="17">
        <v>9395</v>
      </c>
      <c r="Z80" s="18">
        <v>3.6</v>
      </c>
      <c r="AA80" s="18">
        <v>80.2</v>
      </c>
      <c r="AB80" s="18">
        <v>74.900000000000006</v>
      </c>
      <c r="AC80" s="18">
        <v>86.3</v>
      </c>
      <c r="AD80" s="17">
        <v>12100</v>
      </c>
      <c r="AE80" s="17">
        <v>9712</v>
      </c>
      <c r="AF80" s="18">
        <v>3.8</v>
      </c>
      <c r="AG80" s="18">
        <v>80.3</v>
      </c>
      <c r="AH80" s="18">
        <v>74.7</v>
      </c>
      <c r="AI80" s="18">
        <v>86.7</v>
      </c>
      <c r="AJ80" s="18">
        <v>95</v>
      </c>
      <c r="AK80" s="18">
        <v>95</v>
      </c>
      <c r="AL80" s="17">
        <v>428</v>
      </c>
      <c r="AM80" s="17">
        <v>476</v>
      </c>
      <c r="AN80" s="17">
        <v>477</v>
      </c>
      <c r="AO80" s="17">
        <v>341</v>
      </c>
      <c r="AP80" s="17">
        <v>107</v>
      </c>
      <c r="AQ80" s="17">
        <v>43</v>
      </c>
      <c r="AR80" s="17">
        <v>428</v>
      </c>
      <c r="AS80" s="17">
        <v>301</v>
      </c>
      <c r="AT80" s="19">
        <v>70.3</v>
      </c>
      <c r="AU80" s="17">
        <v>127</v>
      </c>
      <c r="AV80" s="18">
        <v>29.7</v>
      </c>
      <c r="AW80" s="17">
        <v>477</v>
      </c>
      <c r="AX80" s="17">
        <v>357</v>
      </c>
      <c r="AY80" s="18">
        <v>74.8</v>
      </c>
      <c r="AZ80" s="17">
        <v>120</v>
      </c>
      <c r="BA80" s="18">
        <v>25.2</v>
      </c>
      <c r="BB80" s="17">
        <v>477</v>
      </c>
      <c r="BC80" s="17">
        <v>339</v>
      </c>
      <c r="BD80" s="18">
        <v>71.099999999999994</v>
      </c>
      <c r="BE80" s="17">
        <v>282</v>
      </c>
      <c r="BF80" s="17">
        <v>215</v>
      </c>
      <c r="BG80" s="18">
        <v>76.2</v>
      </c>
      <c r="BH80" s="18">
        <v>95</v>
      </c>
      <c r="BI80" s="18">
        <v>95</v>
      </c>
      <c r="BJ80" s="17">
        <v>8921</v>
      </c>
      <c r="BK80" s="17">
        <v>4418</v>
      </c>
      <c r="BL80" s="19">
        <v>49.5</v>
      </c>
      <c r="BM80" s="17">
        <v>9012</v>
      </c>
      <c r="BN80" s="17">
        <v>4536</v>
      </c>
      <c r="BO80" s="18">
        <v>50.3</v>
      </c>
      <c r="BP80" s="17">
        <v>9356</v>
      </c>
      <c r="BQ80" s="17">
        <v>5043</v>
      </c>
      <c r="BR80" s="18">
        <v>53.9</v>
      </c>
      <c r="BS80" s="18">
        <v>95</v>
      </c>
      <c r="BT80" s="18">
        <v>95</v>
      </c>
      <c r="BU80" s="17">
        <v>465</v>
      </c>
      <c r="BV80" s="17">
        <v>5030</v>
      </c>
      <c r="BW80" s="19">
        <v>9.1999999999999993</v>
      </c>
      <c r="BX80" s="17">
        <v>655</v>
      </c>
      <c r="BY80" s="17">
        <v>4530</v>
      </c>
      <c r="BZ80" s="18">
        <v>14.5</v>
      </c>
      <c r="CA80" s="17">
        <v>959</v>
      </c>
      <c r="CB80" s="17">
        <v>4530</v>
      </c>
      <c r="CC80" s="18">
        <v>21.2</v>
      </c>
      <c r="CD80" s="17">
        <v>923</v>
      </c>
      <c r="CE80" s="17">
        <v>4530</v>
      </c>
      <c r="CF80" s="18">
        <v>20.399999999999999</v>
      </c>
      <c r="CG80" s="18">
        <v>50</v>
      </c>
      <c r="CH80" s="18">
        <v>50</v>
      </c>
    </row>
    <row r="81" spans="1:86" x14ac:dyDescent="0.45">
      <c r="A81" s="20" t="s">
        <v>151</v>
      </c>
      <c r="B81" s="15" t="s">
        <v>87</v>
      </c>
      <c r="C81" s="16">
        <f>VLOOKUP(B81,FIPS!$A$2:$B$106,2,FALSE)</f>
        <v>29</v>
      </c>
      <c r="D81" s="17">
        <v>540</v>
      </c>
      <c r="E81" s="18">
        <v>20.100000000000001</v>
      </c>
      <c r="F81" s="17">
        <v>330</v>
      </c>
      <c r="G81" s="17">
        <v>760</v>
      </c>
      <c r="H81" s="17">
        <v>480</v>
      </c>
      <c r="I81" s="18">
        <v>22.5</v>
      </c>
      <c r="J81" s="17">
        <v>270</v>
      </c>
      <c r="K81" s="17">
        <v>690</v>
      </c>
      <c r="L81" s="17">
        <v>450</v>
      </c>
      <c r="M81" s="18">
        <v>26.3</v>
      </c>
      <c r="N81" s="17">
        <v>220</v>
      </c>
      <c r="O81" s="17">
        <v>680</v>
      </c>
      <c r="P81" s="17">
        <v>140</v>
      </c>
      <c r="Q81" s="17">
        <v>50</v>
      </c>
      <c r="R81" s="17">
        <v>14300</v>
      </c>
      <c r="S81" s="17">
        <v>12210</v>
      </c>
      <c r="T81" s="18">
        <v>7.7</v>
      </c>
      <c r="U81" s="19">
        <v>85.6</v>
      </c>
      <c r="V81" s="18">
        <v>74.7</v>
      </c>
      <c r="W81" s="18">
        <v>100</v>
      </c>
      <c r="X81" s="17">
        <v>14300</v>
      </c>
      <c r="Y81" s="17">
        <v>12461</v>
      </c>
      <c r="Z81" s="18">
        <v>2.8</v>
      </c>
      <c r="AA81" s="18">
        <v>86.9</v>
      </c>
      <c r="AB81" s="18">
        <v>82.3</v>
      </c>
      <c r="AC81" s="18">
        <v>92</v>
      </c>
      <c r="AD81" s="17">
        <v>14500</v>
      </c>
      <c r="AE81" s="17">
        <v>12703</v>
      </c>
      <c r="AF81" s="18">
        <v>2.9</v>
      </c>
      <c r="AG81" s="18">
        <v>87.3</v>
      </c>
      <c r="AH81" s="18">
        <v>82.6</v>
      </c>
      <c r="AI81" s="18">
        <v>92.6</v>
      </c>
      <c r="AJ81" s="18">
        <v>95</v>
      </c>
      <c r="AK81" s="18">
        <v>95</v>
      </c>
      <c r="AL81" s="17">
        <v>504</v>
      </c>
      <c r="AM81" s="17">
        <v>449</v>
      </c>
      <c r="AN81" s="17">
        <v>488</v>
      </c>
      <c r="AO81" s="17">
        <v>348</v>
      </c>
      <c r="AP81" s="17">
        <v>126</v>
      </c>
      <c r="AQ81" s="17">
        <v>50</v>
      </c>
      <c r="AR81" s="17">
        <v>504</v>
      </c>
      <c r="AS81" s="17">
        <v>364</v>
      </c>
      <c r="AT81" s="19">
        <v>72.2</v>
      </c>
      <c r="AU81" s="17">
        <v>140</v>
      </c>
      <c r="AV81" s="18">
        <v>27.8</v>
      </c>
      <c r="AW81" s="17">
        <v>447</v>
      </c>
      <c r="AX81" s="17">
        <v>316</v>
      </c>
      <c r="AY81" s="18">
        <v>70.7</v>
      </c>
      <c r="AZ81" s="17">
        <v>131</v>
      </c>
      <c r="BA81" s="18">
        <v>29.3</v>
      </c>
      <c r="BB81" s="17">
        <v>488</v>
      </c>
      <c r="BC81" s="17">
        <v>376</v>
      </c>
      <c r="BD81" s="18">
        <v>77</v>
      </c>
      <c r="BE81" s="17">
        <v>273</v>
      </c>
      <c r="BF81" s="17">
        <v>213</v>
      </c>
      <c r="BG81" s="18">
        <v>78</v>
      </c>
      <c r="BH81" s="18">
        <v>95</v>
      </c>
      <c r="BI81" s="18">
        <v>95</v>
      </c>
      <c r="BJ81" s="17">
        <v>11796</v>
      </c>
      <c r="BK81" s="17">
        <v>7820</v>
      </c>
      <c r="BL81" s="19">
        <v>66.3</v>
      </c>
      <c r="BM81" s="17">
        <v>12176</v>
      </c>
      <c r="BN81" s="17">
        <v>7746</v>
      </c>
      <c r="BO81" s="18">
        <v>63.6</v>
      </c>
      <c r="BP81" s="17">
        <v>12320</v>
      </c>
      <c r="BQ81" s="17">
        <v>8277</v>
      </c>
      <c r="BR81" s="18">
        <v>67.2</v>
      </c>
      <c r="BS81" s="18">
        <v>95</v>
      </c>
      <c r="BT81" s="18">
        <v>95</v>
      </c>
      <c r="BU81" s="17">
        <v>1983</v>
      </c>
      <c r="BV81" s="17">
        <v>19420</v>
      </c>
      <c r="BW81" s="19">
        <v>10.199999999999999</v>
      </c>
      <c r="BX81" s="17">
        <v>2850</v>
      </c>
      <c r="BY81" s="17">
        <v>18370</v>
      </c>
      <c r="BZ81" s="18">
        <v>15.5</v>
      </c>
      <c r="CA81" s="17">
        <v>3634</v>
      </c>
      <c r="CB81" s="17">
        <v>18370</v>
      </c>
      <c r="CC81" s="18">
        <v>19.8</v>
      </c>
      <c r="CD81" s="17">
        <v>3414</v>
      </c>
      <c r="CE81" s="17">
        <v>18370</v>
      </c>
      <c r="CF81" s="18">
        <v>18.600000000000001</v>
      </c>
      <c r="CG81" s="18">
        <v>50</v>
      </c>
      <c r="CH81" s="18">
        <v>50</v>
      </c>
    </row>
    <row r="82" spans="1:86" x14ac:dyDescent="0.45">
      <c r="A82" s="20" t="s">
        <v>151</v>
      </c>
      <c r="B82" s="15" t="s">
        <v>88</v>
      </c>
      <c r="C82" s="16">
        <f>VLOOKUP(B82,FIPS!$A$2:$B$106,2,FALSE)</f>
        <v>30</v>
      </c>
      <c r="D82" s="17"/>
      <c r="E82" s="18"/>
      <c r="F82" s="17"/>
      <c r="G82" s="17"/>
      <c r="H82" s="17"/>
      <c r="I82" s="18"/>
      <c r="J82" s="17"/>
      <c r="K82" s="17"/>
      <c r="L82" s="17"/>
      <c r="M82" s="18"/>
      <c r="N82" s="17"/>
      <c r="O82" s="17"/>
      <c r="P82" s="17"/>
      <c r="Q82" s="17"/>
      <c r="R82" s="17">
        <v>740</v>
      </c>
      <c r="S82" s="17">
        <v>613</v>
      </c>
      <c r="T82" s="18">
        <v>50</v>
      </c>
      <c r="U82" s="19">
        <v>83.1</v>
      </c>
      <c r="V82" s="18">
        <v>51.6</v>
      </c>
      <c r="W82" s="18">
        <v>100</v>
      </c>
      <c r="X82" s="17">
        <v>730</v>
      </c>
      <c r="Y82" s="17">
        <v>638</v>
      </c>
      <c r="Z82" s="18">
        <v>8.3000000000000007</v>
      </c>
      <c r="AA82" s="18">
        <v>87.1</v>
      </c>
      <c r="AB82" s="18">
        <v>71.8</v>
      </c>
      <c r="AC82" s="18">
        <v>100</v>
      </c>
      <c r="AD82" s="17">
        <v>750</v>
      </c>
      <c r="AE82" s="17">
        <v>666</v>
      </c>
      <c r="AF82" s="18">
        <v>7.9</v>
      </c>
      <c r="AG82" s="18">
        <v>88.5</v>
      </c>
      <c r="AH82" s="18">
        <v>72.7</v>
      </c>
      <c r="AI82" s="18">
        <v>100</v>
      </c>
      <c r="AJ82" s="18"/>
      <c r="AK82" s="18"/>
      <c r="AL82" s="17">
        <v>31</v>
      </c>
      <c r="AM82" s="17">
        <v>23</v>
      </c>
      <c r="AN82" s="17">
        <v>25</v>
      </c>
      <c r="AO82" s="17">
        <v>14</v>
      </c>
      <c r="AP82" s="17"/>
      <c r="AQ82" s="17"/>
      <c r="AR82" s="17">
        <v>31</v>
      </c>
      <c r="AS82" s="17">
        <v>27</v>
      </c>
      <c r="AT82" s="19">
        <v>87.1</v>
      </c>
      <c r="AU82" s="17">
        <v>4</v>
      </c>
      <c r="AV82" s="18">
        <v>12.9</v>
      </c>
      <c r="AW82" s="17">
        <v>23</v>
      </c>
      <c r="AX82" s="17">
        <v>21</v>
      </c>
      <c r="AY82" s="18">
        <v>91.3</v>
      </c>
      <c r="AZ82" s="17">
        <v>2</v>
      </c>
      <c r="BA82" s="18">
        <v>8.6999999999999993</v>
      </c>
      <c r="BB82" s="17">
        <v>25</v>
      </c>
      <c r="BC82" s="17">
        <v>22</v>
      </c>
      <c r="BD82" s="18">
        <v>88</v>
      </c>
      <c r="BE82" s="17">
        <v>8</v>
      </c>
      <c r="BF82" s="17">
        <v>7</v>
      </c>
      <c r="BG82" s="18">
        <v>87.5</v>
      </c>
      <c r="BH82" s="18"/>
      <c r="BI82" s="18"/>
      <c r="BJ82" s="17">
        <v>582</v>
      </c>
      <c r="BK82" s="17">
        <v>463</v>
      </c>
      <c r="BL82" s="19">
        <v>79.599999999999994</v>
      </c>
      <c r="BM82" s="17">
        <v>619</v>
      </c>
      <c r="BN82" s="17">
        <v>507</v>
      </c>
      <c r="BO82" s="18">
        <v>81.900000000000006</v>
      </c>
      <c r="BP82" s="17">
        <v>638</v>
      </c>
      <c r="BQ82" s="17">
        <v>535</v>
      </c>
      <c r="BR82" s="18">
        <v>83.9</v>
      </c>
      <c r="BS82" s="18"/>
      <c r="BT82" s="18"/>
      <c r="BU82" s="17">
        <v>123</v>
      </c>
      <c r="BV82" s="17">
        <v>2750</v>
      </c>
      <c r="BW82" s="19">
        <v>4.5</v>
      </c>
      <c r="BX82" s="17">
        <v>185</v>
      </c>
      <c r="BY82" s="17">
        <v>2290</v>
      </c>
      <c r="BZ82" s="18">
        <v>8.1</v>
      </c>
      <c r="CA82" s="17">
        <v>272</v>
      </c>
      <c r="CB82" s="17">
        <v>2290</v>
      </c>
      <c r="CC82" s="18">
        <v>11.9</v>
      </c>
      <c r="CD82" s="17">
        <v>272</v>
      </c>
      <c r="CE82" s="17">
        <v>2290</v>
      </c>
      <c r="CF82" s="18">
        <v>11.9</v>
      </c>
      <c r="CG82" s="18"/>
      <c r="CH82" s="18"/>
    </row>
    <row r="83" spans="1:86" x14ac:dyDescent="0.45">
      <c r="A83" s="20" t="s">
        <v>151</v>
      </c>
      <c r="B83" s="15" t="s">
        <v>89</v>
      </c>
      <c r="C83" s="16">
        <f>VLOOKUP(B83,FIPS!$A$2:$B$106,2,FALSE)</f>
        <v>31</v>
      </c>
      <c r="D83" s="17">
        <v>120</v>
      </c>
      <c r="E83" s="18">
        <v>47.8</v>
      </c>
      <c r="F83" s="17">
        <v>10</v>
      </c>
      <c r="G83" s="17">
        <v>230</v>
      </c>
      <c r="H83" s="17"/>
      <c r="I83" s="18"/>
      <c r="J83" s="17"/>
      <c r="K83" s="17"/>
      <c r="L83" s="17"/>
      <c r="M83" s="18"/>
      <c r="N83" s="17"/>
      <c r="O83" s="17"/>
      <c r="P83" s="17"/>
      <c r="Q83" s="17"/>
      <c r="R83" s="17">
        <v>2500</v>
      </c>
      <c r="S83" s="17">
        <v>2100</v>
      </c>
      <c r="T83" s="18">
        <v>21.1</v>
      </c>
      <c r="U83" s="19">
        <v>82.6</v>
      </c>
      <c r="V83" s="18">
        <v>60.7</v>
      </c>
      <c r="W83" s="18">
        <v>100</v>
      </c>
      <c r="X83" s="17">
        <v>2500</v>
      </c>
      <c r="Y83" s="17">
        <v>2133</v>
      </c>
      <c r="Z83" s="18">
        <v>6.7</v>
      </c>
      <c r="AA83" s="18">
        <v>85</v>
      </c>
      <c r="AB83" s="18">
        <v>75.2</v>
      </c>
      <c r="AC83" s="18">
        <v>97.6</v>
      </c>
      <c r="AD83" s="17">
        <v>2600</v>
      </c>
      <c r="AE83" s="17">
        <v>2204</v>
      </c>
      <c r="AF83" s="18">
        <v>7</v>
      </c>
      <c r="AG83" s="18">
        <v>85.1</v>
      </c>
      <c r="AH83" s="18">
        <v>75</v>
      </c>
      <c r="AI83" s="18">
        <v>98.3</v>
      </c>
      <c r="AJ83" s="18"/>
      <c r="AK83" s="18"/>
      <c r="AL83" s="17">
        <v>88</v>
      </c>
      <c r="AM83" s="17">
        <v>79</v>
      </c>
      <c r="AN83" s="17">
        <v>81</v>
      </c>
      <c r="AO83" s="17">
        <v>56</v>
      </c>
      <c r="AP83" s="17"/>
      <c r="AQ83" s="17"/>
      <c r="AR83" s="17">
        <v>88</v>
      </c>
      <c r="AS83" s="17">
        <v>69</v>
      </c>
      <c r="AT83" s="19">
        <v>78.400000000000006</v>
      </c>
      <c r="AU83" s="17">
        <v>19</v>
      </c>
      <c r="AV83" s="18">
        <v>21.6</v>
      </c>
      <c r="AW83" s="17">
        <v>79</v>
      </c>
      <c r="AX83" s="17">
        <v>64</v>
      </c>
      <c r="AY83" s="18">
        <v>81</v>
      </c>
      <c r="AZ83" s="17">
        <v>15</v>
      </c>
      <c r="BA83" s="18">
        <v>19</v>
      </c>
      <c r="BB83" s="17">
        <v>81</v>
      </c>
      <c r="BC83" s="17">
        <v>65</v>
      </c>
      <c r="BD83" s="18">
        <v>80.2</v>
      </c>
      <c r="BE83" s="17">
        <v>44</v>
      </c>
      <c r="BF83" s="17">
        <v>41</v>
      </c>
      <c r="BG83" s="18">
        <v>93.2</v>
      </c>
      <c r="BH83" s="18"/>
      <c r="BI83" s="18"/>
      <c r="BJ83" s="17">
        <v>2027</v>
      </c>
      <c r="BK83" s="17">
        <v>1311</v>
      </c>
      <c r="BL83" s="19">
        <v>64.7</v>
      </c>
      <c r="BM83" s="17">
        <v>2095</v>
      </c>
      <c r="BN83" s="17">
        <v>1383</v>
      </c>
      <c r="BO83" s="18">
        <v>66</v>
      </c>
      <c r="BP83" s="17">
        <v>2151</v>
      </c>
      <c r="BQ83" s="17">
        <v>1355</v>
      </c>
      <c r="BR83" s="18">
        <v>63</v>
      </c>
      <c r="BS83" s="18"/>
      <c r="BT83" s="18"/>
      <c r="BU83" s="17">
        <v>361</v>
      </c>
      <c r="BV83" s="17">
        <v>2590</v>
      </c>
      <c r="BW83" s="19">
        <v>13.9</v>
      </c>
      <c r="BX83" s="17">
        <v>481</v>
      </c>
      <c r="BY83" s="17">
        <v>2180</v>
      </c>
      <c r="BZ83" s="18">
        <v>22.1</v>
      </c>
      <c r="CA83" s="17">
        <v>637</v>
      </c>
      <c r="CB83" s="17">
        <v>2180</v>
      </c>
      <c r="CC83" s="18">
        <v>29.2</v>
      </c>
      <c r="CD83" s="17">
        <v>656</v>
      </c>
      <c r="CE83" s="17">
        <v>2180</v>
      </c>
      <c r="CF83" s="18">
        <v>30.1</v>
      </c>
      <c r="CG83" s="18"/>
      <c r="CH83" s="18"/>
    </row>
    <row r="84" spans="1:86" x14ac:dyDescent="0.45">
      <c r="A84" s="20" t="s">
        <v>151</v>
      </c>
      <c r="B84" s="15" t="s">
        <v>90</v>
      </c>
      <c r="C84" s="16">
        <f>VLOOKUP(B84,FIPS!$A$2:$B$106,2,FALSE)</f>
        <v>32</v>
      </c>
      <c r="D84" s="17">
        <v>600</v>
      </c>
      <c r="E84" s="18">
        <v>24</v>
      </c>
      <c r="F84" s="17">
        <v>320</v>
      </c>
      <c r="G84" s="17">
        <v>880</v>
      </c>
      <c r="H84" s="17">
        <v>610</v>
      </c>
      <c r="I84" s="18">
        <v>23.3</v>
      </c>
      <c r="J84" s="17">
        <v>330</v>
      </c>
      <c r="K84" s="17">
        <v>890</v>
      </c>
      <c r="L84" s="17">
        <v>740</v>
      </c>
      <c r="M84" s="18">
        <v>25</v>
      </c>
      <c r="N84" s="17">
        <v>380</v>
      </c>
      <c r="O84" s="17">
        <v>1100</v>
      </c>
      <c r="P84" s="17"/>
      <c r="Q84" s="17"/>
      <c r="R84" s="17">
        <v>12200</v>
      </c>
      <c r="S84" s="17">
        <v>9503</v>
      </c>
      <c r="T84" s="18">
        <v>8.9</v>
      </c>
      <c r="U84" s="19">
        <v>77.599999999999994</v>
      </c>
      <c r="V84" s="18">
        <v>66.400000000000006</v>
      </c>
      <c r="W84" s="18">
        <v>93.5</v>
      </c>
      <c r="X84" s="17">
        <v>12400</v>
      </c>
      <c r="Y84" s="17">
        <v>10085</v>
      </c>
      <c r="Z84" s="18">
        <v>3</v>
      </c>
      <c r="AA84" s="18">
        <v>81.2</v>
      </c>
      <c r="AB84" s="18">
        <v>76.7</v>
      </c>
      <c r="AC84" s="18">
        <v>86.4</v>
      </c>
      <c r="AD84" s="17">
        <v>13200</v>
      </c>
      <c r="AE84" s="17">
        <v>10650</v>
      </c>
      <c r="AF84" s="18">
        <v>3.2</v>
      </c>
      <c r="AG84" s="18">
        <v>80.599999999999994</v>
      </c>
      <c r="AH84" s="18">
        <v>75.8</v>
      </c>
      <c r="AI84" s="18">
        <v>86</v>
      </c>
      <c r="AJ84" s="18"/>
      <c r="AK84" s="18"/>
      <c r="AL84" s="17">
        <v>493</v>
      </c>
      <c r="AM84" s="17">
        <v>501</v>
      </c>
      <c r="AN84" s="17">
        <v>512</v>
      </c>
      <c r="AO84" s="17">
        <v>297</v>
      </c>
      <c r="AP84" s="17"/>
      <c r="AQ84" s="17"/>
      <c r="AR84" s="17"/>
      <c r="AS84" s="17"/>
      <c r="AT84" s="19"/>
      <c r="AU84" s="17"/>
      <c r="AV84" s="18"/>
      <c r="AW84" s="17">
        <v>503</v>
      </c>
      <c r="AX84" s="17">
        <v>441</v>
      </c>
      <c r="AY84" s="18">
        <v>87.7</v>
      </c>
      <c r="AZ84" s="17">
        <v>62</v>
      </c>
      <c r="BA84" s="18">
        <v>12.3</v>
      </c>
      <c r="BB84" s="17">
        <v>512</v>
      </c>
      <c r="BC84" s="17">
        <v>425</v>
      </c>
      <c r="BD84" s="18">
        <v>83</v>
      </c>
      <c r="BE84" s="17">
        <v>257</v>
      </c>
      <c r="BF84" s="17">
        <v>222</v>
      </c>
      <c r="BG84" s="18">
        <v>86.4</v>
      </c>
      <c r="BH84" s="18"/>
      <c r="BI84" s="18"/>
      <c r="BJ84" s="17"/>
      <c r="BK84" s="17"/>
      <c r="BL84" s="19"/>
      <c r="BM84" s="17">
        <v>9723</v>
      </c>
      <c r="BN84" s="17">
        <v>6115</v>
      </c>
      <c r="BO84" s="18">
        <v>62.9</v>
      </c>
      <c r="BP84" s="17">
        <v>10228</v>
      </c>
      <c r="BQ84" s="17">
        <v>5911</v>
      </c>
      <c r="BR84" s="18">
        <v>57.8</v>
      </c>
      <c r="BS84" s="18"/>
      <c r="BT84" s="18"/>
      <c r="BU84" s="17">
        <v>1127</v>
      </c>
      <c r="BV84" s="17">
        <v>10870</v>
      </c>
      <c r="BW84" s="19">
        <v>10.4</v>
      </c>
      <c r="BX84" s="17">
        <v>1564</v>
      </c>
      <c r="BY84" s="17">
        <v>11390</v>
      </c>
      <c r="BZ84" s="18">
        <v>13.7</v>
      </c>
      <c r="CA84" s="17">
        <v>2266</v>
      </c>
      <c r="CB84" s="17">
        <v>11390</v>
      </c>
      <c r="CC84" s="18">
        <v>19.899999999999999</v>
      </c>
      <c r="CD84" s="17">
        <v>2269</v>
      </c>
      <c r="CE84" s="17">
        <v>11390</v>
      </c>
      <c r="CF84" s="18">
        <v>19.899999999999999</v>
      </c>
      <c r="CG84" s="18"/>
      <c r="CH84" s="18"/>
    </row>
    <row r="85" spans="1:86" x14ac:dyDescent="0.45">
      <c r="A85" s="20" t="s">
        <v>151</v>
      </c>
      <c r="B85" s="15" t="s">
        <v>91</v>
      </c>
      <c r="C85" s="16">
        <f>VLOOKUP(B85,FIPS!$A$2:$B$106,2,FALSE)</f>
        <v>33</v>
      </c>
      <c r="D85" s="17"/>
      <c r="E85" s="18"/>
      <c r="F85" s="17"/>
      <c r="G85" s="17"/>
      <c r="H85" s="17"/>
      <c r="I85" s="18"/>
      <c r="J85" s="17"/>
      <c r="K85" s="17"/>
      <c r="L85" s="17"/>
      <c r="M85" s="18"/>
      <c r="N85" s="17"/>
      <c r="O85" s="17"/>
      <c r="P85" s="17"/>
      <c r="Q85" s="17"/>
      <c r="R85" s="17">
        <v>1400</v>
      </c>
      <c r="S85" s="17">
        <v>1168</v>
      </c>
      <c r="T85" s="18">
        <v>28.9</v>
      </c>
      <c r="U85" s="19">
        <v>83.4</v>
      </c>
      <c r="V85" s="18">
        <v>57.4</v>
      </c>
      <c r="W85" s="18">
        <v>100</v>
      </c>
      <c r="X85" s="17">
        <v>1300</v>
      </c>
      <c r="Y85" s="17">
        <v>1227</v>
      </c>
      <c r="Z85" s="18">
        <v>6.3</v>
      </c>
      <c r="AA85" s="18">
        <v>91</v>
      </c>
      <c r="AB85" s="18">
        <v>77.7</v>
      </c>
      <c r="AC85" s="18">
        <v>100</v>
      </c>
      <c r="AD85" s="17">
        <v>1400</v>
      </c>
      <c r="AE85" s="17">
        <v>1283</v>
      </c>
      <c r="AF85" s="18">
        <v>5.9</v>
      </c>
      <c r="AG85" s="18">
        <v>91.9</v>
      </c>
      <c r="AH85" s="18">
        <v>78.599999999999994</v>
      </c>
      <c r="AI85" s="18">
        <v>100</v>
      </c>
      <c r="AJ85" s="18"/>
      <c r="AK85" s="18"/>
      <c r="AL85" s="17">
        <v>33</v>
      </c>
      <c r="AM85" s="17">
        <v>38</v>
      </c>
      <c r="AN85" s="17">
        <v>31</v>
      </c>
      <c r="AO85" s="17">
        <v>29</v>
      </c>
      <c r="AP85" s="17"/>
      <c r="AQ85" s="17"/>
      <c r="AR85" s="17">
        <v>33</v>
      </c>
      <c r="AS85" s="17">
        <v>27</v>
      </c>
      <c r="AT85" s="19">
        <v>81.8</v>
      </c>
      <c r="AU85" s="17">
        <v>6</v>
      </c>
      <c r="AV85" s="18">
        <v>18.2</v>
      </c>
      <c r="AW85" s="17">
        <v>38</v>
      </c>
      <c r="AX85" s="17">
        <v>37</v>
      </c>
      <c r="AY85" s="18">
        <v>97.4</v>
      </c>
      <c r="AZ85" s="17">
        <v>1</v>
      </c>
      <c r="BA85" s="18">
        <v>2.6</v>
      </c>
      <c r="BB85" s="17">
        <v>31</v>
      </c>
      <c r="BC85" s="17">
        <v>27</v>
      </c>
      <c r="BD85" s="18">
        <v>87.1</v>
      </c>
      <c r="BE85" s="17">
        <v>22</v>
      </c>
      <c r="BF85" s="17">
        <v>17</v>
      </c>
      <c r="BG85" s="18">
        <v>77.3</v>
      </c>
      <c r="BH85" s="18"/>
      <c r="BI85" s="18"/>
      <c r="BJ85" s="17">
        <v>1149</v>
      </c>
      <c r="BK85" s="17">
        <v>812</v>
      </c>
      <c r="BL85" s="19">
        <v>70.7</v>
      </c>
      <c r="BM85" s="17">
        <v>1219</v>
      </c>
      <c r="BN85" s="17">
        <v>902</v>
      </c>
      <c r="BO85" s="18">
        <v>74</v>
      </c>
      <c r="BP85" s="17">
        <v>1273</v>
      </c>
      <c r="BQ85" s="17">
        <v>965</v>
      </c>
      <c r="BR85" s="18">
        <v>75.8</v>
      </c>
      <c r="BS85" s="18"/>
      <c r="BT85" s="18"/>
      <c r="BU85" s="17">
        <v>338</v>
      </c>
      <c r="BV85" s="17">
        <v>3110</v>
      </c>
      <c r="BW85" s="19">
        <v>10.9</v>
      </c>
      <c r="BX85" s="17">
        <v>533</v>
      </c>
      <c r="BY85" s="17">
        <v>3020</v>
      </c>
      <c r="BZ85" s="18">
        <v>17.600000000000001</v>
      </c>
      <c r="CA85" s="17">
        <v>656</v>
      </c>
      <c r="CB85" s="17">
        <v>3020</v>
      </c>
      <c r="CC85" s="18">
        <v>21.7</v>
      </c>
      <c r="CD85" s="17">
        <v>600</v>
      </c>
      <c r="CE85" s="17">
        <v>3020</v>
      </c>
      <c r="CF85" s="18">
        <v>19.899999999999999</v>
      </c>
      <c r="CG85" s="18"/>
      <c r="CH85" s="18"/>
    </row>
    <row r="86" spans="1:86" x14ac:dyDescent="0.45">
      <c r="A86" s="20" t="s">
        <v>151</v>
      </c>
      <c r="B86" s="15" t="s">
        <v>92</v>
      </c>
      <c r="C86" s="16">
        <f>VLOOKUP(B86,FIPS!$A$2:$B$106,2,FALSE)</f>
        <v>34</v>
      </c>
      <c r="D86" s="17">
        <v>1100</v>
      </c>
      <c r="E86" s="18">
        <v>17.7</v>
      </c>
      <c r="F86" s="17">
        <v>710</v>
      </c>
      <c r="G86" s="17">
        <v>1500</v>
      </c>
      <c r="H86" s="17">
        <v>960</v>
      </c>
      <c r="I86" s="18">
        <v>19</v>
      </c>
      <c r="J86" s="17">
        <v>600</v>
      </c>
      <c r="K86" s="17">
        <v>1300</v>
      </c>
      <c r="L86" s="17">
        <v>990</v>
      </c>
      <c r="M86" s="18">
        <v>20.8</v>
      </c>
      <c r="N86" s="17">
        <v>590</v>
      </c>
      <c r="O86" s="17">
        <v>1400</v>
      </c>
      <c r="P86" s="17"/>
      <c r="Q86" s="17"/>
      <c r="R86" s="17">
        <v>38200</v>
      </c>
      <c r="S86" s="17">
        <v>34212</v>
      </c>
      <c r="T86" s="18">
        <v>5.2</v>
      </c>
      <c r="U86" s="19">
        <v>89.6</v>
      </c>
      <c r="V86" s="18">
        <v>81.3</v>
      </c>
      <c r="W86" s="18">
        <v>99.7</v>
      </c>
      <c r="X86" s="17">
        <v>38800</v>
      </c>
      <c r="Y86" s="17">
        <v>34171</v>
      </c>
      <c r="Z86" s="18">
        <v>2</v>
      </c>
      <c r="AA86" s="18">
        <v>88</v>
      </c>
      <c r="AB86" s="18">
        <v>84.6</v>
      </c>
      <c r="AC86" s="18">
        <v>91.6</v>
      </c>
      <c r="AD86" s="17">
        <v>39200</v>
      </c>
      <c r="AE86" s="17">
        <v>34555</v>
      </c>
      <c r="AF86" s="18">
        <v>2.1</v>
      </c>
      <c r="AG86" s="18">
        <v>88.2</v>
      </c>
      <c r="AH86" s="18">
        <v>84.8</v>
      </c>
      <c r="AI86" s="18">
        <v>92</v>
      </c>
      <c r="AJ86" s="18"/>
      <c r="AK86" s="18"/>
      <c r="AL86" s="17">
        <v>1121</v>
      </c>
      <c r="AM86" s="17">
        <v>1021</v>
      </c>
      <c r="AN86" s="17">
        <v>1057</v>
      </c>
      <c r="AO86" s="17">
        <v>525</v>
      </c>
      <c r="AP86" s="17"/>
      <c r="AQ86" s="17"/>
      <c r="AR86" s="17"/>
      <c r="AS86" s="17"/>
      <c r="AT86" s="19"/>
      <c r="AU86" s="17"/>
      <c r="AV86" s="18"/>
      <c r="AW86" s="17"/>
      <c r="AX86" s="17"/>
      <c r="AY86" s="18"/>
      <c r="AZ86" s="17"/>
      <c r="BA86" s="18"/>
      <c r="BB86" s="17"/>
      <c r="BC86" s="17"/>
      <c r="BD86" s="18"/>
      <c r="BE86" s="17"/>
      <c r="BF86" s="17"/>
      <c r="BG86" s="18"/>
      <c r="BH86" s="18"/>
      <c r="BI86" s="18"/>
      <c r="BJ86" s="17"/>
      <c r="BK86" s="17"/>
      <c r="BL86" s="19"/>
      <c r="BM86" s="17"/>
      <c r="BN86" s="17"/>
      <c r="BO86" s="18"/>
      <c r="BP86" s="17"/>
      <c r="BQ86" s="17"/>
      <c r="BR86" s="18"/>
      <c r="BS86" s="18"/>
      <c r="BT86" s="18"/>
      <c r="BU86" s="17">
        <v>3457</v>
      </c>
      <c r="BV86" s="17">
        <v>28590</v>
      </c>
      <c r="BW86" s="19">
        <v>12.1</v>
      </c>
      <c r="BX86" s="17">
        <v>4768</v>
      </c>
      <c r="BY86" s="17">
        <v>25280</v>
      </c>
      <c r="BZ86" s="18">
        <v>18.899999999999999</v>
      </c>
      <c r="CA86" s="17">
        <v>5955</v>
      </c>
      <c r="CB86" s="17">
        <v>25280</v>
      </c>
      <c r="CC86" s="18">
        <v>23.6</v>
      </c>
      <c r="CD86" s="17">
        <v>5489</v>
      </c>
      <c r="CE86" s="17">
        <v>25280</v>
      </c>
      <c r="CF86" s="18">
        <v>21.7</v>
      </c>
      <c r="CG86" s="18"/>
      <c r="CH86" s="18"/>
    </row>
    <row r="87" spans="1:86" x14ac:dyDescent="0.45">
      <c r="A87" s="20" t="s">
        <v>151</v>
      </c>
      <c r="B87" s="15" t="s">
        <v>93</v>
      </c>
      <c r="C87" s="16">
        <f>VLOOKUP(B87,FIPS!$A$2:$B$106,2,FALSE)</f>
        <v>35</v>
      </c>
      <c r="D87" s="17">
        <v>130</v>
      </c>
      <c r="E87" s="18">
        <v>44.4</v>
      </c>
      <c r="F87" s="17">
        <v>20</v>
      </c>
      <c r="G87" s="17">
        <v>240</v>
      </c>
      <c r="H87" s="17">
        <v>180</v>
      </c>
      <c r="I87" s="18">
        <v>35.700000000000003</v>
      </c>
      <c r="J87" s="17">
        <v>60</v>
      </c>
      <c r="K87" s="17">
        <v>310</v>
      </c>
      <c r="L87" s="17">
        <v>170</v>
      </c>
      <c r="M87" s="18">
        <v>44</v>
      </c>
      <c r="N87" s="17">
        <v>20</v>
      </c>
      <c r="O87" s="17">
        <v>310</v>
      </c>
      <c r="P87" s="17"/>
      <c r="Q87" s="17"/>
      <c r="R87" s="17">
        <v>4100</v>
      </c>
      <c r="S87" s="17">
        <v>3388</v>
      </c>
      <c r="T87" s="18">
        <v>15.1</v>
      </c>
      <c r="U87" s="19">
        <v>82.5</v>
      </c>
      <c r="V87" s="18">
        <v>64.7</v>
      </c>
      <c r="W87" s="18">
        <v>100</v>
      </c>
      <c r="X87" s="17">
        <v>4100</v>
      </c>
      <c r="Y87" s="17">
        <v>3564</v>
      </c>
      <c r="Z87" s="18">
        <v>5</v>
      </c>
      <c r="AA87" s="18">
        <v>86</v>
      </c>
      <c r="AB87" s="18">
        <v>78.400000000000006</v>
      </c>
      <c r="AC87" s="18">
        <v>95.1</v>
      </c>
      <c r="AD87" s="17">
        <v>4300</v>
      </c>
      <c r="AE87" s="17">
        <v>3710</v>
      </c>
      <c r="AF87" s="18">
        <v>5.0999999999999996</v>
      </c>
      <c r="AG87" s="18">
        <v>86.2</v>
      </c>
      <c r="AH87" s="18">
        <v>78.5</v>
      </c>
      <c r="AI87" s="18">
        <v>95.7</v>
      </c>
      <c r="AJ87" s="18"/>
      <c r="AK87" s="18"/>
      <c r="AL87" s="17">
        <v>140</v>
      </c>
      <c r="AM87" s="17">
        <v>135</v>
      </c>
      <c r="AN87" s="17">
        <v>156</v>
      </c>
      <c r="AO87" s="17">
        <v>51</v>
      </c>
      <c r="AP87" s="17"/>
      <c r="AQ87" s="17"/>
      <c r="AR87" s="17">
        <v>140</v>
      </c>
      <c r="AS87" s="17">
        <v>117</v>
      </c>
      <c r="AT87" s="19">
        <v>83.6</v>
      </c>
      <c r="AU87" s="17">
        <v>23</v>
      </c>
      <c r="AV87" s="18">
        <v>16.399999999999999</v>
      </c>
      <c r="AW87" s="17">
        <v>122</v>
      </c>
      <c r="AX87" s="17">
        <v>102</v>
      </c>
      <c r="AY87" s="18">
        <v>83.6</v>
      </c>
      <c r="AZ87" s="17">
        <v>20</v>
      </c>
      <c r="BA87" s="18">
        <v>16.399999999999999</v>
      </c>
      <c r="BB87" s="17">
        <v>156</v>
      </c>
      <c r="BC87" s="17">
        <v>138</v>
      </c>
      <c r="BD87" s="18">
        <v>88.5</v>
      </c>
      <c r="BE87" s="17">
        <v>47</v>
      </c>
      <c r="BF87" s="17">
        <v>41</v>
      </c>
      <c r="BG87" s="18">
        <v>87.2</v>
      </c>
      <c r="BH87" s="18"/>
      <c r="BI87" s="18"/>
      <c r="BJ87" s="17">
        <v>3253</v>
      </c>
      <c r="BK87" s="17">
        <v>2238</v>
      </c>
      <c r="BL87" s="19">
        <v>68.8</v>
      </c>
      <c r="BM87" s="17">
        <v>3462</v>
      </c>
      <c r="BN87" s="17">
        <v>2467</v>
      </c>
      <c r="BO87" s="18">
        <v>71.3</v>
      </c>
      <c r="BP87" s="17">
        <v>3582</v>
      </c>
      <c r="BQ87" s="17">
        <v>2162</v>
      </c>
      <c r="BR87" s="18">
        <v>60.4</v>
      </c>
      <c r="BS87" s="18"/>
      <c r="BT87" s="18"/>
      <c r="BU87" s="17">
        <v>618</v>
      </c>
      <c r="BV87" s="17">
        <v>6720</v>
      </c>
      <c r="BW87" s="19">
        <v>9.1999999999999993</v>
      </c>
      <c r="BX87" s="17">
        <v>820</v>
      </c>
      <c r="BY87" s="17">
        <v>6800</v>
      </c>
      <c r="BZ87" s="18">
        <v>12.1</v>
      </c>
      <c r="CA87" s="17">
        <v>1100</v>
      </c>
      <c r="CB87" s="17">
        <v>6800</v>
      </c>
      <c r="CC87" s="18">
        <v>16.2</v>
      </c>
      <c r="CD87" s="17">
        <v>1098</v>
      </c>
      <c r="CE87" s="17">
        <v>6800</v>
      </c>
      <c r="CF87" s="18">
        <v>16.100000000000001</v>
      </c>
      <c r="CG87" s="18"/>
      <c r="CH87" s="18"/>
    </row>
    <row r="88" spans="1:86" x14ac:dyDescent="0.45">
      <c r="A88" s="20" t="s">
        <v>151</v>
      </c>
      <c r="B88" s="15" t="s">
        <v>94</v>
      </c>
      <c r="C88" s="16">
        <f>VLOOKUP(B88,FIPS!$A$2:$B$106,2,FALSE)</f>
        <v>36</v>
      </c>
      <c r="D88" s="17">
        <v>2200</v>
      </c>
      <c r="E88" s="18">
        <v>10.7</v>
      </c>
      <c r="F88" s="17">
        <v>1800</v>
      </c>
      <c r="G88" s="17">
        <v>2700</v>
      </c>
      <c r="H88" s="17">
        <v>2000</v>
      </c>
      <c r="I88" s="18">
        <v>11.5</v>
      </c>
      <c r="J88" s="17">
        <v>1600</v>
      </c>
      <c r="K88" s="17">
        <v>2500</v>
      </c>
      <c r="L88" s="17">
        <v>1800</v>
      </c>
      <c r="M88" s="18">
        <v>13.9</v>
      </c>
      <c r="N88" s="17">
        <v>1300</v>
      </c>
      <c r="O88" s="17">
        <v>2300</v>
      </c>
      <c r="P88" s="17"/>
      <c r="Q88" s="17"/>
      <c r="R88" s="17">
        <v>136200</v>
      </c>
      <c r="S88" s="17">
        <v>123702</v>
      </c>
      <c r="T88" s="18">
        <v>2.4</v>
      </c>
      <c r="U88" s="19">
        <v>90.8</v>
      </c>
      <c r="V88" s="18">
        <v>86.8</v>
      </c>
      <c r="W88" s="18">
        <v>95.2</v>
      </c>
      <c r="X88" s="17">
        <v>134100</v>
      </c>
      <c r="Y88" s="17">
        <v>123796</v>
      </c>
      <c r="Z88" s="18">
        <v>0.9</v>
      </c>
      <c r="AA88" s="18">
        <v>92.3</v>
      </c>
      <c r="AB88" s="18">
        <v>90.6</v>
      </c>
      <c r="AC88" s="18">
        <v>94</v>
      </c>
      <c r="AD88" s="17">
        <v>133900</v>
      </c>
      <c r="AE88" s="17">
        <v>124048</v>
      </c>
      <c r="AF88" s="18">
        <v>1</v>
      </c>
      <c r="AG88" s="18">
        <v>92.7</v>
      </c>
      <c r="AH88" s="18">
        <v>90.9</v>
      </c>
      <c r="AI88" s="18">
        <v>94.5</v>
      </c>
      <c r="AJ88" s="18"/>
      <c r="AK88" s="18"/>
      <c r="AL88" s="17">
        <v>2731</v>
      </c>
      <c r="AM88" s="17">
        <v>2449</v>
      </c>
      <c r="AN88" s="17">
        <v>2330</v>
      </c>
      <c r="AO88" s="17">
        <v>1593</v>
      </c>
      <c r="AP88" s="17"/>
      <c r="AQ88" s="17"/>
      <c r="AR88" s="17">
        <v>2731</v>
      </c>
      <c r="AS88" s="17">
        <v>2308</v>
      </c>
      <c r="AT88" s="19">
        <v>84.5</v>
      </c>
      <c r="AU88" s="17">
        <v>423</v>
      </c>
      <c r="AV88" s="18">
        <v>15.5</v>
      </c>
      <c r="AW88" s="17">
        <v>2456</v>
      </c>
      <c r="AX88" s="17">
        <v>2121</v>
      </c>
      <c r="AY88" s="18">
        <v>86.4</v>
      </c>
      <c r="AZ88" s="17">
        <v>335</v>
      </c>
      <c r="BA88" s="18">
        <v>13.6</v>
      </c>
      <c r="BB88" s="17">
        <v>2330</v>
      </c>
      <c r="BC88" s="17">
        <v>2027</v>
      </c>
      <c r="BD88" s="18">
        <v>87</v>
      </c>
      <c r="BE88" s="17">
        <v>1399</v>
      </c>
      <c r="BF88" s="17">
        <v>1226</v>
      </c>
      <c r="BG88" s="18">
        <v>87.6</v>
      </c>
      <c r="BH88" s="18"/>
      <c r="BI88" s="18"/>
      <c r="BJ88" s="17">
        <v>123484</v>
      </c>
      <c r="BK88" s="17">
        <v>78126</v>
      </c>
      <c r="BL88" s="19">
        <v>63.3</v>
      </c>
      <c r="BM88" s="17">
        <v>124567</v>
      </c>
      <c r="BN88" s="17">
        <v>80729</v>
      </c>
      <c r="BO88" s="18">
        <v>64.8</v>
      </c>
      <c r="BP88" s="17">
        <v>124135</v>
      </c>
      <c r="BQ88" s="17">
        <v>81751</v>
      </c>
      <c r="BR88" s="18">
        <v>65.900000000000006</v>
      </c>
      <c r="BS88" s="18"/>
      <c r="BT88" s="18"/>
      <c r="BU88" s="17">
        <v>23455</v>
      </c>
      <c r="BV88" s="17">
        <v>74450</v>
      </c>
      <c r="BW88" s="19">
        <v>31.5</v>
      </c>
      <c r="BX88" s="17">
        <v>30945</v>
      </c>
      <c r="BY88" s="17">
        <v>72640</v>
      </c>
      <c r="BZ88" s="18">
        <v>42.6</v>
      </c>
      <c r="CA88" s="17">
        <v>36285</v>
      </c>
      <c r="CB88" s="17">
        <v>72640</v>
      </c>
      <c r="CC88" s="18">
        <v>50</v>
      </c>
      <c r="CD88" s="17">
        <v>31753</v>
      </c>
      <c r="CE88" s="17">
        <v>72640</v>
      </c>
      <c r="CF88" s="18">
        <v>43.7</v>
      </c>
      <c r="CG88" s="18"/>
      <c r="CH88" s="18"/>
    </row>
    <row r="89" spans="1:86" x14ac:dyDescent="0.45">
      <c r="A89" s="20" t="s">
        <v>151</v>
      </c>
      <c r="B89" s="15" t="s">
        <v>95</v>
      </c>
      <c r="C89" s="16">
        <f>VLOOKUP(B89,FIPS!$A$2:$B$106,2,FALSE)</f>
        <v>37</v>
      </c>
      <c r="D89" s="17">
        <v>1100</v>
      </c>
      <c r="E89" s="18">
        <v>13.9</v>
      </c>
      <c r="F89" s="17">
        <v>830</v>
      </c>
      <c r="G89" s="17">
        <v>1500</v>
      </c>
      <c r="H89" s="17">
        <v>1100</v>
      </c>
      <c r="I89" s="18">
        <v>14.7</v>
      </c>
      <c r="J89" s="17">
        <v>760</v>
      </c>
      <c r="K89" s="17">
        <v>1400</v>
      </c>
      <c r="L89" s="17">
        <v>1200</v>
      </c>
      <c r="M89" s="18">
        <v>14.9</v>
      </c>
      <c r="N89" s="17">
        <v>860</v>
      </c>
      <c r="O89" s="17">
        <v>1600</v>
      </c>
      <c r="P89" s="17"/>
      <c r="Q89" s="17"/>
      <c r="R89" s="17">
        <v>35500</v>
      </c>
      <c r="S89" s="17">
        <v>30572</v>
      </c>
      <c r="T89" s="18">
        <v>4.8</v>
      </c>
      <c r="U89" s="19">
        <v>86.2</v>
      </c>
      <c r="V89" s="18">
        <v>78.900000000000006</v>
      </c>
      <c r="W89" s="18">
        <v>95</v>
      </c>
      <c r="X89" s="17">
        <v>36100</v>
      </c>
      <c r="Y89" s="17">
        <v>31371</v>
      </c>
      <c r="Z89" s="18">
        <v>1.7</v>
      </c>
      <c r="AA89" s="18">
        <v>87</v>
      </c>
      <c r="AB89" s="18">
        <v>84.2</v>
      </c>
      <c r="AC89" s="18">
        <v>90</v>
      </c>
      <c r="AD89" s="17">
        <v>37200</v>
      </c>
      <c r="AE89" s="17">
        <v>32646</v>
      </c>
      <c r="AF89" s="18">
        <v>1.7</v>
      </c>
      <c r="AG89" s="18">
        <v>87.8</v>
      </c>
      <c r="AH89" s="18">
        <v>84.9</v>
      </c>
      <c r="AI89" s="18">
        <v>90.9</v>
      </c>
      <c r="AJ89" s="18"/>
      <c r="AK89" s="18"/>
      <c r="AL89" s="17">
        <v>1299</v>
      </c>
      <c r="AM89" s="17">
        <v>1186</v>
      </c>
      <c r="AN89" s="17">
        <v>1365</v>
      </c>
      <c r="AO89" s="17">
        <v>1026</v>
      </c>
      <c r="AP89" s="17"/>
      <c r="AQ89" s="17"/>
      <c r="AR89" s="17">
        <v>1299</v>
      </c>
      <c r="AS89" s="17">
        <v>977</v>
      </c>
      <c r="AT89" s="19">
        <v>75.2</v>
      </c>
      <c r="AU89" s="17">
        <v>322</v>
      </c>
      <c r="AV89" s="18">
        <v>24.8</v>
      </c>
      <c r="AW89" s="17">
        <v>1187</v>
      </c>
      <c r="AX89" s="17">
        <v>932</v>
      </c>
      <c r="AY89" s="18">
        <v>78.5</v>
      </c>
      <c r="AZ89" s="17">
        <v>255</v>
      </c>
      <c r="BA89" s="18">
        <v>21.5</v>
      </c>
      <c r="BB89" s="17">
        <v>1365</v>
      </c>
      <c r="BC89" s="17">
        <v>1077</v>
      </c>
      <c r="BD89" s="18">
        <v>78.900000000000006</v>
      </c>
      <c r="BE89" s="17">
        <v>802</v>
      </c>
      <c r="BF89" s="17">
        <v>665</v>
      </c>
      <c r="BG89" s="18">
        <v>82.9</v>
      </c>
      <c r="BH89" s="18"/>
      <c r="BI89" s="18"/>
      <c r="BJ89" s="17">
        <v>29610</v>
      </c>
      <c r="BK89" s="17">
        <v>18752</v>
      </c>
      <c r="BL89" s="19">
        <v>63.3</v>
      </c>
      <c r="BM89" s="17">
        <v>30665</v>
      </c>
      <c r="BN89" s="17">
        <v>20516</v>
      </c>
      <c r="BO89" s="18">
        <v>66.900000000000006</v>
      </c>
      <c r="BP89" s="17">
        <v>31640</v>
      </c>
      <c r="BQ89" s="17">
        <v>21291</v>
      </c>
      <c r="BR89" s="18">
        <v>67.3</v>
      </c>
      <c r="BS89" s="18"/>
      <c r="BT89" s="18"/>
      <c r="BU89" s="17">
        <v>2736</v>
      </c>
      <c r="BV89" s="17">
        <v>33110</v>
      </c>
      <c r="BW89" s="19">
        <v>8.3000000000000007</v>
      </c>
      <c r="BX89" s="17">
        <v>4158</v>
      </c>
      <c r="BY89" s="17">
        <v>32490</v>
      </c>
      <c r="BZ89" s="18">
        <v>12.8</v>
      </c>
      <c r="CA89" s="17">
        <v>5671</v>
      </c>
      <c r="CB89" s="17">
        <v>32490</v>
      </c>
      <c r="CC89" s="18">
        <v>17.5</v>
      </c>
      <c r="CD89" s="17">
        <v>5713</v>
      </c>
      <c r="CE89" s="17">
        <v>32490</v>
      </c>
      <c r="CF89" s="18">
        <v>17.600000000000001</v>
      </c>
      <c r="CG89" s="18"/>
      <c r="CH89" s="18"/>
    </row>
    <row r="90" spans="1:86" x14ac:dyDescent="0.45">
      <c r="A90" s="20" t="s">
        <v>151</v>
      </c>
      <c r="B90" s="15" t="s">
        <v>96</v>
      </c>
      <c r="C90" s="16">
        <f>VLOOKUP(B90,FIPS!$A$2:$B$106,2,FALSE)</f>
        <v>38</v>
      </c>
      <c r="D90" s="17"/>
      <c r="E90" s="18"/>
      <c r="F90" s="17"/>
      <c r="G90" s="17"/>
      <c r="H90" s="17"/>
      <c r="I90" s="18"/>
      <c r="J90" s="17"/>
      <c r="K90" s="17"/>
      <c r="L90" s="17"/>
      <c r="M90" s="18"/>
      <c r="N90" s="17"/>
      <c r="O90" s="17"/>
      <c r="P90" s="17"/>
      <c r="Q90" s="17"/>
      <c r="R90" s="17">
        <v>630</v>
      </c>
      <c r="S90" s="17"/>
      <c r="T90" s="18"/>
      <c r="U90" s="19"/>
      <c r="V90" s="18"/>
      <c r="W90" s="18"/>
      <c r="X90" s="17">
        <v>690</v>
      </c>
      <c r="Y90" s="17">
        <v>440</v>
      </c>
      <c r="Z90" s="18">
        <v>19.399999999999999</v>
      </c>
      <c r="AA90" s="18">
        <v>64.099999999999994</v>
      </c>
      <c r="AB90" s="18">
        <v>47.9</v>
      </c>
      <c r="AC90" s="18">
        <v>96.7</v>
      </c>
      <c r="AD90" s="17">
        <v>750</v>
      </c>
      <c r="AE90" s="17">
        <v>484</v>
      </c>
      <c r="AF90" s="18">
        <v>21.1</v>
      </c>
      <c r="AG90" s="18">
        <v>64.099999999999994</v>
      </c>
      <c r="AH90" s="18">
        <v>47.1</v>
      </c>
      <c r="AI90" s="18">
        <v>100</v>
      </c>
      <c r="AJ90" s="18"/>
      <c r="AK90" s="18"/>
      <c r="AL90" s="17">
        <v>37</v>
      </c>
      <c r="AM90" s="17">
        <v>36</v>
      </c>
      <c r="AN90" s="17">
        <v>40</v>
      </c>
      <c r="AO90" s="17">
        <v>11</v>
      </c>
      <c r="AP90" s="17"/>
      <c r="AQ90" s="17"/>
      <c r="AR90" s="17">
        <v>37</v>
      </c>
      <c r="AS90" s="17">
        <v>33</v>
      </c>
      <c r="AT90" s="19">
        <v>89.2</v>
      </c>
      <c r="AU90" s="17">
        <v>4</v>
      </c>
      <c r="AV90" s="18">
        <v>10.8</v>
      </c>
      <c r="AW90" s="17">
        <v>36</v>
      </c>
      <c r="AX90" s="17">
        <v>30</v>
      </c>
      <c r="AY90" s="18">
        <v>83.3</v>
      </c>
      <c r="AZ90" s="17">
        <v>6</v>
      </c>
      <c r="BA90" s="18">
        <v>16.7</v>
      </c>
      <c r="BB90" s="17">
        <v>40</v>
      </c>
      <c r="BC90" s="17">
        <v>36</v>
      </c>
      <c r="BD90" s="18">
        <v>90</v>
      </c>
      <c r="BE90" s="17">
        <v>11</v>
      </c>
      <c r="BF90" s="17">
        <v>10</v>
      </c>
      <c r="BG90" s="18">
        <v>90.9</v>
      </c>
      <c r="BH90" s="18"/>
      <c r="BI90" s="18"/>
      <c r="BJ90" s="17">
        <v>374</v>
      </c>
      <c r="BK90" s="17">
        <v>290</v>
      </c>
      <c r="BL90" s="19">
        <v>77.5</v>
      </c>
      <c r="BM90" s="17">
        <v>417</v>
      </c>
      <c r="BN90" s="17">
        <v>326</v>
      </c>
      <c r="BO90" s="18">
        <v>78.2</v>
      </c>
      <c r="BP90" s="17">
        <v>456</v>
      </c>
      <c r="BQ90" s="17">
        <v>324</v>
      </c>
      <c r="BR90" s="18">
        <v>71.099999999999994</v>
      </c>
      <c r="BS90" s="18"/>
      <c r="BT90" s="18"/>
      <c r="BU90" s="17">
        <v>111</v>
      </c>
      <c r="BV90" s="17">
        <v>1230</v>
      </c>
      <c r="BW90" s="19">
        <v>9</v>
      </c>
      <c r="BX90" s="17">
        <v>164</v>
      </c>
      <c r="BY90" s="17">
        <v>1520</v>
      </c>
      <c r="BZ90" s="18">
        <v>10.8</v>
      </c>
      <c r="CA90" s="17">
        <v>202</v>
      </c>
      <c r="CB90" s="17">
        <v>1520</v>
      </c>
      <c r="CC90" s="18">
        <v>13.3</v>
      </c>
      <c r="CD90" s="17">
        <v>197</v>
      </c>
      <c r="CE90" s="17">
        <v>1520</v>
      </c>
      <c r="CF90" s="18">
        <v>13</v>
      </c>
      <c r="CG90" s="18"/>
      <c r="CH90" s="18"/>
    </row>
    <row r="91" spans="1:86" x14ac:dyDescent="0.45">
      <c r="A91" s="20" t="s">
        <v>151</v>
      </c>
      <c r="B91" s="15" t="s">
        <v>97</v>
      </c>
      <c r="C91" s="16">
        <f>VLOOKUP(B91,FIPS!$A$2:$B$106,2,FALSE)</f>
        <v>39</v>
      </c>
      <c r="D91" s="17">
        <v>950</v>
      </c>
      <c r="E91" s="18">
        <v>17</v>
      </c>
      <c r="F91" s="17">
        <v>640</v>
      </c>
      <c r="G91" s="17">
        <v>1300</v>
      </c>
      <c r="H91" s="17">
        <v>890</v>
      </c>
      <c r="I91" s="18">
        <v>17.8</v>
      </c>
      <c r="J91" s="17">
        <v>580</v>
      </c>
      <c r="K91" s="17">
        <v>1200</v>
      </c>
      <c r="L91" s="17">
        <v>870</v>
      </c>
      <c r="M91" s="18">
        <v>20.6</v>
      </c>
      <c r="N91" s="17">
        <v>520</v>
      </c>
      <c r="O91" s="17">
        <v>1200</v>
      </c>
      <c r="P91" s="17"/>
      <c r="Q91" s="17"/>
      <c r="R91" s="17">
        <v>26100</v>
      </c>
      <c r="S91" s="17">
        <v>21696</v>
      </c>
      <c r="T91" s="18">
        <v>6</v>
      </c>
      <c r="U91" s="19">
        <v>83.3</v>
      </c>
      <c r="V91" s="18">
        <v>74.7</v>
      </c>
      <c r="W91" s="18">
        <v>94.1</v>
      </c>
      <c r="X91" s="17">
        <v>26500</v>
      </c>
      <c r="Y91" s="17">
        <v>22215</v>
      </c>
      <c r="Z91" s="18">
        <v>2.1</v>
      </c>
      <c r="AA91" s="18">
        <v>84</v>
      </c>
      <c r="AB91" s="18">
        <v>80.7</v>
      </c>
      <c r="AC91" s="18">
        <v>87.6</v>
      </c>
      <c r="AD91" s="17">
        <v>27100</v>
      </c>
      <c r="AE91" s="17">
        <v>22963</v>
      </c>
      <c r="AF91" s="18">
        <v>2.2000000000000002</v>
      </c>
      <c r="AG91" s="18">
        <v>84.8</v>
      </c>
      <c r="AH91" s="18">
        <v>81.3</v>
      </c>
      <c r="AI91" s="18">
        <v>88.5</v>
      </c>
      <c r="AJ91" s="18"/>
      <c r="AK91" s="18"/>
      <c r="AL91" s="17">
        <v>982</v>
      </c>
      <c r="AM91" s="17">
        <v>973</v>
      </c>
      <c r="AN91" s="17">
        <v>980</v>
      </c>
      <c r="AO91" s="17">
        <v>789</v>
      </c>
      <c r="AP91" s="17"/>
      <c r="AQ91" s="17"/>
      <c r="AR91" s="17">
        <v>982</v>
      </c>
      <c r="AS91" s="17">
        <v>818</v>
      </c>
      <c r="AT91" s="19">
        <v>83.3</v>
      </c>
      <c r="AU91" s="17">
        <v>164</v>
      </c>
      <c r="AV91" s="18">
        <v>16.7</v>
      </c>
      <c r="AW91" s="17">
        <v>977</v>
      </c>
      <c r="AX91" s="17">
        <v>785</v>
      </c>
      <c r="AY91" s="18">
        <v>80.3</v>
      </c>
      <c r="AZ91" s="17">
        <v>192</v>
      </c>
      <c r="BA91" s="18">
        <v>19.7</v>
      </c>
      <c r="BB91" s="17">
        <v>980</v>
      </c>
      <c r="BC91" s="17">
        <v>819</v>
      </c>
      <c r="BD91" s="18">
        <v>83.6</v>
      </c>
      <c r="BE91" s="17">
        <v>690</v>
      </c>
      <c r="BF91" s="17">
        <v>607</v>
      </c>
      <c r="BG91" s="18">
        <v>88</v>
      </c>
      <c r="BH91" s="18"/>
      <c r="BI91" s="18"/>
      <c r="BJ91" s="17">
        <v>20896</v>
      </c>
      <c r="BK91" s="17">
        <v>11449</v>
      </c>
      <c r="BL91" s="19">
        <v>54.8</v>
      </c>
      <c r="BM91" s="17">
        <v>21458</v>
      </c>
      <c r="BN91" s="17">
        <v>12625</v>
      </c>
      <c r="BO91" s="18">
        <v>58.8</v>
      </c>
      <c r="BP91" s="17">
        <v>22204</v>
      </c>
      <c r="BQ91" s="17">
        <v>13969</v>
      </c>
      <c r="BR91" s="18">
        <v>62.9</v>
      </c>
      <c r="BS91" s="18"/>
      <c r="BT91" s="18"/>
      <c r="BU91" s="17">
        <v>3645</v>
      </c>
      <c r="BV91" s="17">
        <v>40940</v>
      </c>
      <c r="BW91" s="19">
        <v>8.9</v>
      </c>
      <c r="BX91" s="17">
        <v>4931</v>
      </c>
      <c r="BY91" s="17">
        <v>40320</v>
      </c>
      <c r="BZ91" s="18">
        <v>12.2</v>
      </c>
      <c r="CA91" s="17">
        <v>6393</v>
      </c>
      <c r="CB91" s="17">
        <v>40320</v>
      </c>
      <c r="CC91" s="18">
        <v>15.9</v>
      </c>
      <c r="CD91" s="17">
        <v>6200</v>
      </c>
      <c r="CE91" s="17">
        <v>40320</v>
      </c>
      <c r="CF91" s="18">
        <v>15.4</v>
      </c>
      <c r="CG91" s="18"/>
      <c r="CH91" s="18"/>
    </row>
    <row r="92" spans="1:86" x14ac:dyDescent="0.45">
      <c r="A92" s="20" t="s">
        <v>151</v>
      </c>
      <c r="B92" s="15" t="s">
        <v>98</v>
      </c>
      <c r="C92" s="16">
        <f>VLOOKUP(B92,FIPS!$A$2:$B$106,2,FALSE)</f>
        <v>40</v>
      </c>
      <c r="D92" s="17">
        <v>320</v>
      </c>
      <c r="E92" s="18">
        <v>28.5</v>
      </c>
      <c r="F92" s="17">
        <v>140</v>
      </c>
      <c r="G92" s="17">
        <v>510</v>
      </c>
      <c r="H92" s="17">
        <v>300</v>
      </c>
      <c r="I92" s="18">
        <v>31.6</v>
      </c>
      <c r="J92" s="17">
        <v>110</v>
      </c>
      <c r="K92" s="17">
        <v>490</v>
      </c>
      <c r="L92" s="17">
        <v>370</v>
      </c>
      <c r="M92" s="18">
        <v>33.299999999999997</v>
      </c>
      <c r="N92" s="17">
        <v>130</v>
      </c>
      <c r="O92" s="17">
        <v>610</v>
      </c>
      <c r="P92" s="17">
        <v>80</v>
      </c>
      <c r="Q92" s="17">
        <v>30</v>
      </c>
      <c r="R92" s="17">
        <v>7200</v>
      </c>
      <c r="S92" s="17">
        <v>5983</v>
      </c>
      <c r="T92" s="18">
        <v>11.9</v>
      </c>
      <c r="U92" s="19">
        <v>83</v>
      </c>
      <c r="V92" s="18">
        <v>67.900000000000006</v>
      </c>
      <c r="W92" s="18">
        <v>100</v>
      </c>
      <c r="X92" s="17">
        <v>7400</v>
      </c>
      <c r="Y92" s="17">
        <v>6109</v>
      </c>
      <c r="Z92" s="18">
        <v>4.2</v>
      </c>
      <c r="AA92" s="18">
        <v>82.8</v>
      </c>
      <c r="AB92" s="18">
        <v>76.599999999999994</v>
      </c>
      <c r="AC92" s="18">
        <v>90.1</v>
      </c>
      <c r="AD92" s="17">
        <v>7600</v>
      </c>
      <c r="AE92" s="17">
        <v>6299</v>
      </c>
      <c r="AF92" s="18">
        <v>4.4000000000000004</v>
      </c>
      <c r="AG92" s="18">
        <v>82.7</v>
      </c>
      <c r="AH92" s="18">
        <v>76.2</v>
      </c>
      <c r="AI92" s="18">
        <v>90.4</v>
      </c>
      <c r="AJ92" s="18">
        <v>95</v>
      </c>
      <c r="AK92" s="18">
        <v>95</v>
      </c>
      <c r="AL92" s="17">
        <v>300</v>
      </c>
      <c r="AM92" s="17">
        <v>278</v>
      </c>
      <c r="AN92" s="17">
        <v>320</v>
      </c>
      <c r="AO92" s="17">
        <v>194</v>
      </c>
      <c r="AP92" s="17">
        <v>75</v>
      </c>
      <c r="AQ92" s="17">
        <v>30</v>
      </c>
      <c r="AR92" s="17">
        <v>300</v>
      </c>
      <c r="AS92" s="17">
        <v>203</v>
      </c>
      <c r="AT92" s="19">
        <v>67.7</v>
      </c>
      <c r="AU92" s="17">
        <v>97</v>
      </c>
      <c r="AV92" s="18">
        <v>32.299999999999997</v>
      </c>
      <c r="AW92" s="17">
        <v>280</v>
      </c>
      <c r="AX92" s="17">
        <v>196</v>
      </c>
      <c r="AY92" s="18">
        <v>70</v>
      </c>
      <c r="AZ92" s="17">
        <v>84</v>
      </c>
      <c r="BA92" s="18">
        <v>30</v>
      </c>
      <c r="BB92" s="17">
        <v>320</v>
      </c>
      <c r="BC92" s="17">
        <v>222</v>
      </c>
      <c r="BD92" s="18">
        <v>69.400000000000006</v>
      </c>
      <c r="BE92" s="17">
        <v>156</v>
      </c>
      <c r="BF92" s="17">
        <v>122</v>
      </c>
      <c r="BG92" s="18">
        <v>78.2</v>
      </c>
      <c r="BH92" s="18">
        <v>95</v>
      </c>
      <c r="BI92" s="18">
        <v>95</v>
      </c>
      <c r="BJ92" s="17">
        <v>5742</v>
      </c>
      <c r="BK92" s="17">
        <v>3421</v>
      </c>
      <c r="BL92" s="19">
        <v>59.6</v>
      </c>
      <c r="BM92" s="17">
        <v>5970</v>
      </c>
      <c r="BN92" s="17">
        <v>3528</v>
      </c>
      <c r="BO92" s="18">
        <v>59.1</v>
      </c>
      <c r="BP92" s="17">
        <v>6033</v>
      </c>
      <c r="BQ92" s="17">
        <v>3521</v>
      </c>
      <c r="BR92" s="18">
        <v>58.4</v>
      </c>
      <c r="BS92" s="18">
        <v>95</v>
      </c>
      <c r="BT92" s="18">
        <v>95</v>
      </c>
      <c r="BU92" s="17">
        <v>555</v>
      </c>
      <c r="BV92" s="17">
        <v>11030</v>
      </c>
      <c r="BW92" s="19">
        <v>5</v>
      </c>
      <c r="BX92" s="17">
        <v>860</v>
      </c>
      <c r="BY92" s="17">
        <v>11030</v>
      </c>
      <c r="BZ92" s="18">
        <v>7.8</v>
      </c>
      <c r="CA92" s="17">
        <v>1230</v>
      </c>
      <c r="CB92" s="17">
        <v>11030</v>
      </c>
      <c r="CC92" s="18">
        <v>11.2</v>
      </c>
      <c r="CD92" s="17">
        <v>1344</v>
      </c>
      <c r="CE92" s="17">
        <v>11030</v>
      </c>
      <c r="CF92" s="18">
        <v>12.2</v>
      </c>
      <c r="CG92" s="18">
        <v>50</v>
      </c>
      <c r="CH92" s="18">
        <v>50</v>
      </c>
    </row>
    <row r="93" spans="1:86" x14ac:dyDescent="0.45">
      <c r="A93" s="20" t="s">
        <v>151</v>
      </c>
      <c r="B93" s="15" t="s">
        <v>99</v>
      </c>
      <c r="C93" s="16">
        <f>VLOOKUP(B93,FIPS!$A$2:$B$106,2,FALSE)</f>
        <v>41</v>
      </c>
      <c r="D93" s="17">
        <v>200</v>
      </c>
      <c r="E93" s="18">
        <v>37.6</v>
      </c>
      <c r="F93" s="17">
        <v>50</v>
      </c>
      <c r="G93" s="17">
        <v>360</v>
      </c>
      <c r="H93" s="17">
        <v>190</v>
      </c>
      <c r="I93" s="18">
        <v>39.5</v>
      </c>
      <c r="J93" s="17">
        <v>40</v>
      </c>
      <c r="K93" s="17">
        <v>340</v>
      </c>
      <c r="L93" s="17">
        <v>200</v>
      </c>
      <c r="M93" s="18">
        <v>44.1</v>
      </c>
      <c r="N93" s="17">
        <v>30</v>
      </c>
      <c r="O93" s="17">
        <v>380</v>
      </c>
      <c r="P93" s="17"/>
      <c r="Q93" s="17"/>
      <c r="R93" s="17">
        <v>8000</v>
      </c>
      <c r="S93" s="17">
        <v>6826</v>
      </c>
      <c r="T93" s="18">
        <v>10.199999999999999</v>
      </c>
      <c r="U93" s="19">
        <v>85.7</v>
      </c>
      <c r="V93" s="18">
        <v>71.900000000000006</v>
      </c>
      <c r="W93" s="18">
        <v>100</v>
      </c>
      <c r="X93" s="17">
        <v>7900</v>
      </c>
      <c r="Y93" s="17">
        <v>7008</v>
      </c>
      <c r="Z93" s="18">
        <v>3.6</v>
      </c>
      <c r="AA93" s="18">
        <v>88.3</v>
      </c>
      <c r="AB93" s="18">
        <v>82.5</v>
      </c>
      <c r="AC93" s="18">
        <v>94.9</v>
      </c>
      <c r="AD93" s="17">
        <v>8200</v>
      </c>
      <c r="AE93" s="17">
        <v>7227</v>
      </c>
      <c r="AF93" s="18">
        <v>3.7</v>
      </c>
      <c r="AG93" s="18">
        <v>88.6</v>
      </c>
      <c r="AH93" s="18">
        <v>82.6</v>
      </c>
      <c r="AI93" s="18">
        <v>95.4</v>
      </c>
      <c r="AJ93" s="18"/>
      <c r="AK93" s="18"/>
      <c r="AL93" s="17">
        <v>203</v>
      </c>
      <c r="AM93" s="17">
        <v>230</v>
      </c>
      <c r="AN93" s="17">
        <v>199</v>
      </c>
      <c r="AO93" s="17">
        <v>169</v>
      </c>
      <c r="AP93" s="17"/>
      <c r="AQ93" s="17"/>
      <c r="AR93" s="17">
        <v>203</v>
      </c>
      <c r="AS93" s="17">
        <v>160</v>
      </c>
      <c r="AT93" s="19">
        <v>78.8</v>
      </c>
      <c r="AU93" s="17">
        <v>43</v>
      </c>
      <c r="AV93" s="18">
        <v>21.2</v>
      </c>
      <c r="AW93" s="17">
        <v>229</v>
      </c>
      <c r="AX93" s="17">
        <v>188</v>
      </c>
      <c r="AY93" s="18">
        <v>82.1</v>
      </c>
      <c r="AZ93" s="17">
        <v>41</v>
      </c>
      <c r="BA93" s="18">
        <v>17.899999999999999</v>
      </c>
      <c r="BB93" s="17">
        <v>199</v>
      </c>
      <c r="BC93" s="17">
        <v>173</v>
      </c>
      <c r="BD93" s="18">
        <v>86.9</v>
      </c>
      <c r="BE93" s="17">
        <v>131</v>
      </c>
      <c r="BF93" s="17">
        <v>113</v>
      </c>
      <c r="BG93" s="18">
        <v>86.3</v>
      </c>
      <c r="BH93" s="18"/>
      <c r="BI93" s="18"/>
      <c r="BJ93" s="17">
        <v>6662</v>
      </c>
      <c r="BK93" s="17">
        <v>5256</v>
      </c>
      <c r="BL93" s="19">
        <v>78.900000000000006</v>
      </c>
      <c r="BM93" s="17">
        <v>6826</v>
      </c>
      <c r="BN93" s="17">
        <v>5397</v>
      </c>
      <c r="BO93" s="18">
        <v>79.099999999999994</v>
      </c>
      <c r="BP93" s="17">
        <v>7080</v>
      </c>
      <c r="BQ93" s="17">
        <v>5701</v>
      </c>
      <c r="BR93" s="18">
        <v>80.5</v>
      </c>
      <c r="BS93" s="18"/>
      <c r="BT93" s="18"/>
      <c r="BU93" s="17">
        <v>2073</v>
      </c>
      <c r="BV93" s="17">
        <v>20720</v>
      </c>
      <c r="BW93" s="19">
        <v>10</v>
      </c>
      <c r="BX93" s="17">
        <v>2757</v>
      </c>
      <c r="BY93" s="17">
        <v>19750</v>
      </c>
      <c r="BZ93" s="18">
        <v>14</v>
      </c>
      <c r="CA93" s="17">
        <v>3396</v>
      </c>
      <c r="CB93" s="17">
        <v>19750</v>
      </c>
      <c r="CC93" s="18">
        <v>17.2</v>
      </c>
      <c r="CD93" s="17">
        <v>3369</v>
      </c>
      <c r="CE93" s="17">
        <v>19750</v>
      </c>
      <c r="CF93" s="18">
        <v>17.100000000000001</v>
      </c>
      <c r="CG93" s="18"/>
      <c r="CH93" s="18"/>
    </row>
    <row r="94" spans="1:86" x14ac:dyDescent="0.45">
      <c r="A94" s="20" t="s">
        <v>151</v>
      </c>
      <c r="B94" s="15" t="s">
        <v>100</v>
      </c>
      <c r="C94" s="16">
        <f>VLOOKUP(B94,FIPS!$A$2:$B$106,2,FALSE)</f>
        <v>42</v>
      </c>
      <c r="D94" s="17">
        <v>940</v>
      </c>
      <c r="E94" s="18">
        <v>24.5</v>
      </c>
      <c r="F94" s="17">
        <v>490</v>
      </c>
      <c r="G94" s="17">
        <v>1400</v>
      </c>
      <c r="H94" s="17">
        <v>980</v>
      </c>
      <c r="I94" s="18">
        <v>20.5</v>
      </c>
      <c r="J94" s="17">
        <v>590</v>
      </c>
      <c r="K94" s="17">
        <v>1400</v>
      </c>
      <c r="L94" s="17">
        <v>800</v>
      </c>
      <c r="M94" s="18">
        <v>22.1</v>
      </c>
      <c r="N94" s="17">
        <v>450</v>
      </c>
      <c r="O94" s="17">
        <v>1100</v>
      </c>
      <c r="P94" s="17"/>
      <c r="Q94" s="17"/>
      <c r="R94" s="17">
        <v>39200</v>
      </c>
      <c r="S94" s="17">
        <v>34916</v>
      </c>
      <c r="T94" s="18">
        <v>5.2</v>
      </c>
      <c r="U94" s="19">
        <v>89</v>
      </c>
      <c r="V94" s="18">
        <v>80.900000000000006</v>
      </c>
      <c r="W94" s="18">
        <v>99</v>
      </c>
      <c r="X94" s="17">
        <v>39800</v>
      </c>
      <c r="Y94" s="17">
        <v>35333</v>
      </c>
      <c r="Z94" s="18">
        <v>1.8</v>
      </c>
      <c r="AA94" s="18">
        <v>88.7</v>
      </c>
      <c r="AB94" s="18">
        <v>85.6</v>
      </c>
      <c r="AC94" s="18">
        <v>92</v>
      </c>
      <c r="AD94" s="17">
        <v>40200</v>
      </c>
      <c r="AE94" s="17">
        <v>35897</v>
      </c>
      <c r="AF94" s="18">
        <v>1.9</v>
      </c>
      <c r="AG94" s="18">
        <v>89.3</v>
      </c>
      <c r="AH94" s="18">
        <v>86.1</v>
      </c>
      <c r="AI94" s="18">
        <v>92.7</v>
      </c>
      <c r="AJ94" s="18"/>
      <c r="AK94" s="18"/>
      <c r="AL94" s="17">
        <v>1096</v>
      </c>
      <c r="AM94" s="17">
        <v>1023</v>
      </c>
      <c r="AN94" s="17">
        <v>989</v>
      </c>
      <c r="AO94" s="17">
        <v>687</v>
      </c>
      <c r="AP94" s="17"/>
      <c r="AQ94" s="17"/>
      <c r="AR94" s="17"/>
      <c r="AS94" s="17"/>
      <c r="AT94" s="19"/>
      <c r="AU94" s="17"/>
      <c r="AV94" s="18"/>
      <c r="AW94" s="17"/>
      <c r="AX94" s="17"/>
      <c r="AY94" s="18"/>
      <c r="AZ94" s="17"/>
      <c r="BA94" s="18"/>
      <c r="BB94" s="17"/>
      <c r="BC94" s="17"/>
      <c r="BD94" s="18"/>
      <c r="BE94" s="17"/>
      <c r="BF94" s="17"/>
      <c r="BG94" s="18"/>
      <c r="BH94" s="18"/>
      <c r="BI94" s="18"/>
      <c r="BJ94" s="17"/>
      <c r="BK94" s="17"/>
      <c r="BL94" s="19"/>
      <c r="BM94" s="17"/>
      <c r="BN94" s="17"/>
      <c r="BO94" s="18"/>
      <c r="BP94" s="17"/>
      <c r="BQ94" s="17"/>
      <c r="BR94" s="18"/>
      <c r="BS94" s="18"/>
      <c r="BT94" s="18"/>
      <c r="BU94" s="17">
        <v>6326</v>
      </c>
      <c r="BV94" s="17">
        <v>36160</v>
      </c>
      <c r="BW94" s="19">
        <v>17.5</v>
      </c>
      <c r="BX94" s="17">
        <v>8800</v>
      </c>
      <c r="BY94" s="17">
        <v>36490</v>
      </c>
      <c r="BZ94" s="18">
        <v>24.1</v>
      </c>
      <c r="CA94" s="17">
        <v>10546</v>
      </c>
      <c r="CB94" s="17">
        <v>36490</v>
      </c>
      <c r="CC94" s="18">
        <v>28.9</v>
      </c>
      <c r="CD94" s="17">
        <v>9828</v>
      </c>
      <c r="CE94" s="17">
        <v>36490</v>
      </c>
      <c r="CF94" s="18">
        <v>26.9</v>
      </c>
      <c r="CG94" s="18"/>
      <c r="CH94" s="18"/>
    </row>
    <row r="95" spans="1:86" x14ac:dyDescent="0.45">
      <c r="A95" s="20" t="s">
        <v>151</v>
      </c>
      <c r="B95" s="15" t="s">
        <v>116</v>
      </c>
      <c r="C95" s="16">
        <f>VLOOKUP(B95,FIPS!$A$2:$B$106,2,FALSE)</f>
        <v>72</v>
      </c>
      <c r="D95" s="17">
        <v>400</v>
      </c>
      <c r="E95" s="18">
        <v>25.4</v>
      </c>
      <c r="F95" s="17">
        <v>200</v>
      </c>
      <c r="G95" s="17">
        <v>600</v>
      </c>
      <c r="H95" s="17">
        <v>320</v>
      </c>
      <c r="I95" s="18">
        <v>28.7</v>
      </c>
      <c r="J95" s="17">
        <v>140</v>
      </c>
      <c r="K95" s="17">
        <v>510</v>
      </c>
      <c r="L95" s="17">
        <v>280</v>
      </c>
      <c r="M95" s="18">
        <v>35.4</v>
      </c>
      <c r="N95" s="17">
        <v>90</v>
      </c>
      <c r="O95" s="17">
        <v>480</v>
      </c>
      <c r="P95" s="17"/>
      <c r="Q95" s="17"/>
      <c r="R95" s="17">
        <v>17100</v>
      </c>
      <c r="S95" s="17">
        <v>15706</v>
      </c>
      <c r="T95" s="18">
        <v>8.1</v>
      </c>
      <c r="U95" s="19">
        <v>91.8</v>
      </c>
      <c r="V95" s="18">
        <v>79.5</v>
      </c>
      <c r="W95" s="18">
        <v>100</v>
      </c>
      <c r="X95" s="17">
        <v>17300</v>
      </c>
      <c r="Y95" s="17">
        <v>15520</v>
      </c>
      <c r="Z95" s="18">
        <v>3.2</v>
      </c>
      <c r="AA95" s="18">
        <v>89.8</v>
      </c>
      <c r="AB95" s="18">
        <v>84.6</v>
      </c>
      <c r="AC95" s="18">
        <v>95.8</v>
      </c>
      <c r="AD95" s="17">
        <v>17300</v>
      </c>
      <c r="AE95" s="17">
        <v>15595</v>
      </c>
      <c r="AF95" s="18">
        <v>3.2</v>
      </c>
      <c r="AG95" s="18">
        <v>90.4</v>
      </c>
      <c r="AH95" s="18">
        <v>85</v>
      </c>
      <c r="AI95" s="18">
        <v>96.5</v>
      </c>
      <c r="AJ95" s="18"/>
      <c r="AK95" s="18"/>
      <c r="AL95" s="17">
        <v>448</v>
      </c>
      <c r="AM95" s="17">
        <v>431</v>
      </c>
      <c r="AN95" s="17">
        <v>383</v>
      </c>
      <c r="AO95" s="17">
        <v>249</v>
      </c>
      <c r="AP95" s="17"/>
      <c r="AQ95" s="17"/>
      <c r="AR95" s="17"/>
      <c r="AS95" s="17"/>
      <c r="AT95" s="19"/>
      <c r="AU95" s="17"/>
      <c r="AV95" s="18"/>
      <c r="AW95" s="17"/>
      <c r="AX95" s="17"/>
      <c r="AY95" s="18"/>
      <c r="AZ95" s="17"/>
      <c r="BA95" s="18"/>
      <c r="BB95" s="17"/>
      <c r="BC95" s="17"/>
      <c r="BD95" s="18"/>
      <c r="BE95" s="17"/>
      <c r="BF95" s="17"/>
      <c r="BG95" s="18"/>
      <c r="BH95" s="18"/>
      <c r="BI95" s="18"/>
      <c r="BJ95" s="17"/>
      <c r="BK95" s="17"/>
      <c r="BL95" s="19"/>
      <c r="BM95" s="17"/>
      <c r="BN95" s="17"/>
      <c r="BO95" s="18"/>
      <c r="BP95" s="17"/>
      <c r="BQ95" s="17"/>
      <c r="BR95" s="18"/>
      <c r="BS95" s="18"/>
      <c r="BT95" s="18"/>
      <c r="BU95" s="17">
        <v>120</v>
      </c>
      <c r="BV95" s="17">
        <v>9700</v>
      </c>
      <c r="BW95" s="19"/>
      <c r="BX95" s="17">
        <v>245</v>
      </c>
      <c r="BY95" s="17">
        <v>9700</v>
      </c>
      <c r="BZ95" s="18">
        <v>2.5</v>
      </c>
      <c r="CA95" s="17">
        <v>348</v>
      </c>
      <c r="CB95" s="17">
        <v>9700</v>
      </c>
      <c r="CC95" s="18">
        <v>3.6</v>
      </c>
      <c r="CD95" s="17">
        <v>353</v>
      </c>
      <c r="CE95" s="17">
        <v>9700</v>
      </c>
      <c r="CF95" s="18">
        <v>3.6</v>
      </c>
      <c r="CG95" s="18"/>
      <c r="CH95" s="18"/>
    </row>
    <row r="96" spans="1:86" x14ac:dyDescent="0.45">
      <c r="A96" s="20" t="s">
        <v>151</v>
      </c>
      <c r="B96" s="15" t="s">
        <v>101</v>
      </c>
      <c r="C96" s="16">
        <f>VLOOKUP(B96,FIPS!$A$2:$B$106,2,FALSE)</f>
        <v>44</v>
      </c>
      <c r="D96" s="17"/>
      <c r="E96" s="18"/>
      <c r="F96" s="17"/>
      <c r="G96" s="17"/>
      <c r="H96" s="17"/>
      <c r="I96" s="18"/>
      <c r="J96" s="17"/>
      <c r="K96" s="17"/>
      <c r="L96" s="17"/>
      <c r="M96" s="18"/>
      <c r="N96" s="17"/>
      <c r="O96" s="17"/>
      <c r="P96" s="17"/>
      <c r="Q96" s="17"/>
      <c r="R96" s="17">
        <v>2900</v>
      </c>
      <c r="S96" s="17">
        <v>2501</v>
      </c>
      <c r="T96" s="18">
        <v>18.3</v>
      </c>
      <c r="U96" s="19">
        <v>86.6</v>
      </c>
      <c r="V96" s="18">
        <v>65.5</v>
      </c>
      <c r="W96" s="18">
        <v>100</v>
      </c>
      <c r="X96" s="17">
        <v>2800</v>
      </c>
      <c r="Y96" s="17">
        <v>2549</v>
      </c>
      <c r="Z96" s="18">
        <v>5.7</v>
      </c>
      <c r="AA96" s="18">
        <v>89.5</v>
      </c>
      <c r="AB96" s="18">
        <v>79.900000000000006</v>
      </c>
      <c r="AC96" s="18">
        <v>100</v>
      </c>
      <c r="AD96" s="17">
        <v>2900</v>
      </c>
      <c r="AE96" s="17">
        <v>2605</v>
      </c>
      <c r="AF96" s="18">
        <v>5.7</v>
      </c>
      <c r="AG96" s="18">
        <v>89.8</v>
      </c>
      <c r="AH96" s="18">
        <v>80</v>
      </c>
      <c r="AI96" s="18">
        <v>100</v>
      </c>
      <c r="AJ96" s="18"/>
      <c r="AK96" s="18"/>
      <c r="AL96" s="17">
        <v>84</v>
      </c>
      <c r="AM96" s="17">
        <v>75</v>
      </c>
      <c r="AN96" s="17">
        <v>72</v>
      </c>
      <c r="AO96" s="17">
        <v>47</v>
      </c>
      <c r="AP96" s="17"/>
      <c r="AQ96" s="17"/>
      <c r="AR96" s="17">
        <v>84</v>
      </c>
      <c r="AS96" s="17">
        <v>77</v>
      </c>
      <c r="AT96" s="19">
        <v>91.7</v>
      </c>
      <c r="AU96" s="17">
        <v>7</v>
      </c>
      <c r="AV96" s="18">
        <v>8.3000000000000007</v>
      </c>
      <c r="AW96" s="17">
        <v>75</v>
      </c>
      <c r="AX96" s="17">
        <v>68</v>
      </c>
      <c r="AY96" s="18">
        <v>90.7</v>
      </c>
      <c r="AZ96" s="17">
        <v>7</v>
      </c>
      <c r="BA96" s="18">
        <v>9.3000000000000007</v>
      </c>
      <c r="BB96" s="17">
        <v>72</v>
      </c>
      <c r="BC96" s="17">
        <v>65</v>
      </c>
      <c r="BD96" s="18">
        <v>90.3</v>
      </c>
      <c r="BE96" s="17">
        <v>44</v>
      </c>
      <c r="BF96" s="17">
        <v>41</v>
      </c>
      <c r="BG96" s="18">
        <v>93.2</v>
      </c>
      <c r="BH96" s="18"/>
      <c r="BI96" s="18"/>
      <c r="BJ96" s="17">
        <v>2461</v>
      </c>
      <c r="BK96" s="17">
        <v>1891</v>
      </c>
      <c r="BL96" s="19">
        <v>76.8</v>
      </c>
      <c r="BM96" s="17">
        <v>2519</v>
      </c>
      <c r="BN96" s="17">
        <v>1988</v>
      </c>
      <c r="BO96" s="18">
        <v>78.900000000000006</v>
      </c>
      <c r="BP96" s="17">
        <v>2584</v>
      </c>
      <c r="BQ96" s="17">
        <v>2047</v>
      </c>
      <c r="BR96" s="18">
        <v>79.2</v>
      </c>
      <c r="BS96" s="18"/>
      <c r="BT96" s="18"/>
      <c r="BU96" s="17">
        <v>657</v>
      </c>
      <c r="BV96" s="17">
        <v>4360</v>
      </c>
      <c r="BW96" s="19">
        <v>15.1</v>
      </c>
      <c r="BX96" s="17">
        <v>897</v>
      </c>
      <c r="BY96" s="17">
        <v>3880</v>
      </c>
      <c r="BZ96" s="18">
        <v>23.1</v>
      </c>
      <c r="CA96" s="17">
        <v>1133</v>
      </c>
      <c r="CB96" s="17">
        <v>3880</v>
      </c>
      <c r="CC96" s="18">
        <v>29.2</v>
      </c>
      <c r="CD96" s="17">
        <v>1086</v>
      </c>
      <c r="CE96" s="17">
        <v>3880</v>
      </c>
      <c r="CF96" s="18">
        <v>28</v>
      </c>
      <c r="CG96" s="18"/>
      <c r="CH96" s="18"/>
    </row>
    <row r="97" spans="1:86" x14ac:dyDescent="0.45">
      <c r="A97" s="20" t="s">
        <v>151</v>
      </c>
      <c r="B97" s="15" t="s">
        <v>102</v>
      </c>
      <c r="C97" s="16">
        <f>VLOOKUP(B97,FIPS!$A$2:$B$106,2,FALSE)</f>
        <v>45</v>
      </c>
      <c r="D97" s="17">
        <v>700</v>
      </c>
      <c r="E97" s="18">
        <v>22.7</v>
      </c>
      <c r="F97" s="17">
        <v>390</v>
      </c>
      <c r="G97" s="17">
        <v>1000</v>
      </c>
      <c r="H97" s="17">
        <v>690</v>
      </c>
      <c r="I97" s="18">
        <v>22.8</v>
      </c>
      <c r="J97" s="17">
        <v>380</v>
      </c>
      <c r="K97" s="17">
        <v>1000</v>
      </c>
      <c r="L97" s="17">
        <v>710</v>
      </c>
      <c r="M97" s="18">
        <v>25.5</v>
      </c>
      <c r="N97" s="17">
        <v>350</v>
      </c>
      <c r="O97" s="17">
        <v>1100</v>
      </c>
      <c r="P97" s="17">
        <v>180</v>
      </c>
      <c r="Q97" s="17">
        <v>70</v>
      </c>
      <c r="R97" s="17">
        <v>20100</v>
      </c>
      <c r="S97" s="17">
        <v>16668</v>
      </c>
      <c r="T97" s="18">
        <v>7</v>
      </c>
      <c r="U97" s="19">
        <v>82.8</v>
      </c>
      <c r="V97" s="18">
        <v>72.900000000000006</v>
      </c>
      <c r="W97" s="18">
        <v>95.7</v>
      </c>
      <c r="X97" s="17">
        <v>20300</v>
      </c>
      <c r="Y97" s="17">
        <v>16902</v>
      </c>
      <c r="Z97" s="18">
        <v>2.5</v>
      </c>
      <c r="AA97" s="18">
        <v>83.2</v>
      </c>
      <c r="AB97" s="18">
        <v>79.3</v>
      </c>
      <c r="AC97" s="18">
        <v>87.5</v>
      </c>
      <c r="AD97" s="17">
        <v>20800</v>
      </c>
      <c r="AE97" s="17">
        <v>17393</v>
      </c>
      <c r="AF97" s="18">
        <v>2.6</v>
      </c>
      <c r="AG97" s="18">
        <v>83.5</v>
      </c>
      <c r="AH97" s="18">
        <v>79.400000000000006</v>
      </c>
      <c r="AI97" s="18">
        <v>88</v>
      </c>
      <c r="AJ97" s="18">
        <v>95</v>
      </c>
      <c r="AK97" s="18">
        <v>95</v>
      </c>
      <c r="AL97" s="17">
        <v>709</v>
      </c>
      <c r="AM97" s="17">
        <v>712</v>
      </c>
      <c r="AN97" s="17">
        <v>680</v>
      </c>
      <c r="AO97" s="17">
        <v>656</v>
      </c>
      <c r="AP97" s="17">
        <v>177</v>
      </c>
      <c r="AQ97" s="17">
        <v>71</v>
      </c>
      <c r="AR97" s="17">
        <v>709</v>
      </c>
      <c r="AS97" s="17">
        <v>603</v>
      </c>
      <c r="AT97" s="19">
        <v>85</v>
      </c>
      <c r="AU97" s="17">
        <v>106</v>
      </c>
      <c r="AV97" s="18">
        <v>15</v>
      </c>
      <c r="AW97" s="17">
        <v>715</v>
      </c>
      <c r="AX97" s="17">
        <v>617</v>
      </c>
      <c r="AY97" s="18">
        <v>86.3</v>
      </c>
      <c r="AZ97" s="17">
        <v>98</v>
      </c>
      <c r="BA97" s="18">
        <v>13.7</v>
      </c>
      <c r="BB97" s="17">
        <v>680</v>
      </c>
      <c r="BC97" s="17">
        <v>596</v>
      </c>
      <c r="BD97" s="18">
        <v>87.6</v>
      </c>
      <c r="BE97" s="17">
        <v>529</v>
      </c>
      <c r="BF97" s="17">
        <v>467</v>
      </c>
      <c r="BG97" s="18">
        <v>88.3</v>
      </c>
      <c r="BH97" s="18">
        <v>95</v>
      </c>
      <c r="BI97" s="18">
        <v>95</v>
      </c>
      <c r="BJ97" s="17">
        <v>16152</v>
      </c>
      <c r="BK97" s="17">
        <v>10722</v>
      </c>
      <c r="BL97" s="19">
        <v>66.400000000000006</v>
      </c>
      <c r="BM97" s="17">
        <v>16706</v>
      </c>
      <c r="BN97" s="17">
        <v>11401</v>
      </c>
      <c r="BO97" s="18">
        <v>68.2</v>
      </c>
      <c r="BP97" s="17">
        <v>16917</v>
      </c>
      <c r="BQ97" s="17">
        <v>11967</v>
      </c>
      <c r="BR97" s="18">
        <v>70.7</v>
      </c>
      <c r="BS97" s="18">
        <v>95</v>
      </c>
      <c r="BT97" s="18">
        <v>95</v>
      </c>
      <c r="BU97" s="17">
        <v>720</v>
      </c>
      <c r="BV97" s="17">
        <v>10390</v>
      </c>
      <c r="BW97" s="19">
        <v>6.9</v>
      </c>
      <c r="BX97" s="17">
        <v>1249</v>
      </c>
      <c r="BY97" s="17">
        <v>10390</v>
      </c>
      <c r="BZ97" s="18">
        <v>12</v>
      </c>
      <c r="CA97" s="17">
        <v>1788</v>
      </c>
      <c r="CB97" s="17">
        <v>10390</v>
      </c>
      <c r="CC97" s="18">
        <v>17.2</v>
      </c>
      <c r="CD97" s="17">
        <v>1884</v>
      </c>
      <c r="CE97" s="17">
        <v>10390</v>
      </c>
      <c r="CF97" s="18">
        <v>18.100000000000001</v>
      </c>
      <c r="CG97" s="18">
        <v>50</v>
      </c>
      <c r="CH97" s="18">
        <v>50</v>
      </c>
    </row>
    <row r="98" spans="1:86" x14ac:dyDescent="0.45">
      <c r="A98" s="20" t="s">
        <v>151</v>
      </c>
      <c r="B98" s="15" t="s">
        <v>103</v>
      </c>
      <c r="C98" s="16">
        <f>VLOOKUP(B98,FIPS!$A$2:$B$106,2,FALSE)</f>
        <v>46</v>
      </c>
      <c r="D98" s="17"/>
      <c r="E98" s="18"/>
      <c r="F98" s="17"/>
      <c r="G98" s="17"/>
      <c r="H98" s="17"/>
      <c r="I98" s="18"/>
      <c r="J98" s="17"/>
      <c r="K98" s="17"/>
      <c r="L98" s="17"/>
      <c r="M98" s="18"/>
      <c r="N98" s="17"/>
      <c r="O98" s="17"/>
      <c r="P98" s="17"/>
      <c r="Q98" s="17"/>
      <c r="R98" s="17">
        <v>730</v>
      </c>
      <c r="S98" s="17"/>
      <c r="T98" s="18"/>
      <c r="U98" s="19"/>
      <c r="V98" s="18"/>
      <c r="W98" s="18"/>
      <c r="X98" s="17">
        <v>780</v>
      </c>
      <c r="Y98" s="17">
        <v>603</v>
      </c>
      <c r="Z98" s="18">
        <v>12.7</v>
      </c>
      <c r="AA98" s="18">
        <v>77</v>
      </c>
      <c r="AB98" s="18">
        <v>61.7</v>
      </c>
      <c r="AC98" s="18">
        <v>100</v>
      </c>
      <c r="AD98" s="17">
        <v>810</v>
      </c>
      <c r="AE98" s="17">
        <v>638</v>
      </c>
      <c r="AF98" s="18">
        <v>12.1</v>
      </c>
      <c r="AG98" s="18">
        <v>78.599999999999994</v>
      </c>
      <c r="AH98" s="18">
        <v>62.6</v>
      </c>
      <c r="AI98" s="18">
        <v>100</v>
      </c>
      <c r="AJ98" s="18"/>
      <c r="AK98" s="18"/>
      <c r="AL98" s="17">
        <v>39</v>
      </c>
      <c r="AM98" s="17">
        <v>29</v>
      </c>
      <c r="AN98" s="17">
        <v>33</v>
      </c>
      <c r="AO98" s="17">
        <v>32</v>
      </c>
      <c r="AP98" s="17"/>
      <c r="AQ98" s="17"/>
      <c r="AR98" s="17">
        <v>39</v>
      </c>
      <c r="AS98" s="17">
        <v>34</v>
      </c>
      <c r="AT98" s="19">
        <v>87.2</v>
      </c>
      <c r="AU98" s="17">
        <v>5</v>
      </c>
      <c r="AV98" s="18">
        <v>12.8</v>
      </c>
      <c r="AW98" s="17">
        <v>29</v>
      </c>
      <c r="AX98" s="17">
        <v>26</v>
      </c>
      <c r="AY98" s="18">
        <v>89.7</v>
      </c>
      <c r="AZ98" s="17">
        <v>3</v>
      </c>
      <c r="BA98" s="18">
        <v>10.3</v>
      </c>
      <c r="BB98" s="17">
        <v>33</v>
      </c>
      <c r="BC98" s="17">
        <v>26</v>
      </c>
      <c r="BD98" s="18">
        <v>78.8</v>
      </c>
      <c r="BE98" s="17">
        <v>27</v>
      </c>
      <c r="BF98" s="17">
        <v>23</v>
      </c>
      <c r="BG98" s="18">
        <v>85.2</v>
      </c>
      <c r="BH98" s="18"/>
      <c r="BI98" s="18"/>
      <c r="BJ98" s="17">
        <v>532</v>
      </c>
      <c r="BK98" s="17">
        <v>296</v>
      </c>
      <c r="BL98" s="19">
        <v>55.6</v>
      </c>
      <c r="BM98" s="17">
        <v>581</v>
      </c>
      <c r="BN98" s="17">
        <v>338</v>
      </c>
      <c r="BO98" s="18">
        <v>58.2</v>
      </c>
      <c r="BP98" s="17">
        <v>618</v>
      </c>
      <c r="BQ98" s="17">
        <v>321</v>
      </c>
      <c r="BR98" s="18">
        <v>51.9</v>
      </c>
      <c r="BS98" s="18"/>
      <c r="BT98" s="18"/>
      <c r="BU98" s="17">
        <v>60</v>
      </c>
      <c r="BV98" s="17">
        <v>1000</v>
      </c>
      <c r="BW98" s="19">
        <v>6</v>
      </c>
      <c r="BX98" s="17">
        <v>104</v>
      </c>
      <c r="BY98" s="17">
        <v>910</v>
      </c>
      <c r="BZ98" s="18">
        <v>11.4</v>
      </c>
      <c r="CA98" s="17">
        <v>151</v>
      </c>
      <c r="CB98" s="17">
        <v>910</v>
      </c>
      <c r="CC98" s="18">
        <v>16.600000000000001</v>
      </c>
      <c r="CD98" s="17">
        <v>127</v>
      </c>
      <c r="CE98" s="17">
        <v>910</v>
      </c>
      <c r="CF98" s="18">
        <v>14</v>
      </c>
      <c r="CG98" s="18"/>
      <c r="CH98" s="18"/>
    </row>
    <row r="99" spans="1:86" x14ac:dyDescent="0.45">
      <c r="A99" s="20" t="s">
        <v>151</v>
      </c>
      <c r="B99" s="15" t="s">
        <v>104</v>
      </c>
      <c r="C99" s="16">
        <f>VLOOKUP(B99,FIPS!$A$2:$B$106,2,FALSE)</f>
        <v>47</v>
      </c>
      <c r="D99" s="17">
        <v>670</v>
      </c>
      <c r="E99" s="18">
        <v>17.899999999999999</v>
      </c>
      <c r="F99" s="17">
        <v>440</v>
      </c>
      <c r="G99" s="17">
        <v>910</v>
      </c>
      <c r="H99" s="17">
        <v>660</v>
      </c>
      <c r="I99" s="18">
        <v>18.600000000000001</v>
      </c>
      <c r="J99" s="17">
        <v>420</v>
      </c>
      <c r="K99" s="17">
        <v>900</v>
      </c>
      <c r="L99" s="17">
        <v>710</v>
      </c>
      <c r="M99" s="18">
        <v>19.600000000000001</v>
      </c>
      <c r="N99" s="17">
        <v>440</v>
      </c>
      <c r="O99" s="17">
        <v>980</v>
      </c>
      <c r="P99" s="17"/>
      <c r="Q99" s="17"/>
      <c r="R99" s="17">
        <v>19800</v>
      </c>
      <c r="S99" s="17">
        <v>16491</v>
      </c>
      <c r="T99" s="18">
        <v>6.7</v>
      </c>
      <c r="U99" s="19">
        <v>83.4</v>
      </c>
      <c r="V99" s="18">
        <v>73.900000000000006</v>
      </c>
      <c r="W99" s="18">
        <v>95.7</v>
      </c>
      <c r="X99" s="17">
        <v>19900</v>
      </c>
      <c r="Y99" s="17">
        <v>17058</v>
      </c>
      <c r="Z99" s="18">
        <v>2.4</v>
      </c>
      <c r="AA99" s="18">
        <v>85.8</v>
      </c>
      <c r="AB99" s="18">
        <v>81.900000000000006</v>
      </c>
      <c r="AC99" s="18">
        <v>90.1</v>
      </c>
      <c r="AD99" s="17">
        <v>20200</v>
      </c>
      <c r="AE99" s="17">
        <v>17491</v>
      </c>
      <c r="AF99" s="18">
        <v>2.5</v>
      </c>
      <c r="AG99" s="18">
        <v>86.4</v>
      </c>
      <c r="AH99" s="18">
        <v>82.4</v>
      </c>
      <c r="AI99" s="18">
        <v>90.8</v>
      </c>
      <c r="AJ99" s="18"/>
      <c r="AK99" s="18"/>
      <c r="AL99" s="17">
        <v>720</v>
      </c>
      <c r="AM99" s="17">
        <v>746</v>
      </c>
      <c r="AN99" s="17">
        <v>773</v>
      </c>
      <c r="AO99" s="17">
        <v>614</v>
      </c>
      <c r="AP99" s="17"/>
      <c r="AQ99" s="17"/>
      <c r="AR99" s="17">
        <v>720</v>
      </c>
      <c r="AS99" s="17">
        <v>438</v>
      </c>
      <c r="AT99" s="19">
        <v>60.8</v>
      </c>
      <c r="AU99" s="17">
        <v>282</v>
      </c>
      <c r="AV99" s="18">
        <v>39.200000000000003</v>
      </c>
      <c r="AW99" s="17">
        <v>762</v>
      </c>
      <c r="AX99" s="17">
        <v>559</v>
      </c>
      <c r="AY99" s="18">
        <v>73.400000000000006</v>
      </c>
      <c r="AZ99" s="17">
        <v>203</v>
      </c>
      <c r="BA99" s="18">
        <v>26.6</v>
      </c>
      <c r="BB99" s="17">
        <v>773</v>
      </c>
      <c r="BC99" s="17">
        <v>534</v>
      </c>
      <c r="BD99" s="18">
        <v>69.099999999999994</v>
      </c>
      <c r="BE99" s="17">
        <v>497</v>
      </c>
      <c r="BF99" s="17">
        <v>370</v>
      </c>
      <c r="BG99" s="18">
        <v>74.400000000000006</v>
      </c>
      <c r="BH99" s="18"/>
      <c r="BI99" s="18"/>
      <c r="BJ99" s="17">
        <v>15973</v>
      </c>
      <c r="BK99" s="17">
        <v>9199</v>
      </c>
      <c r="BL99" s="19">
        <v>57.6</v>
      </c>
      <c r="BM99" s="17">
        <v>16601</v>
      </c>
      <c r="BN99" s="17">
        <v>10580</v>
      </c>
      <c r="BO99" s="18">
        <v>63.7</v>
      </c>
      <c r="BP99" s="17">
        <v>16957</v>
      </c>
      <c r="BQ99" s="17">
        <v>11383</v>
      </c>
      <c r="BR99" s="18">
        <v>67.099999999999994</v>
      </c>
      <c r="BS99" s="18"/>
      <c r="BT99" s="18"/>
      <c r="BU99" s="17">
        <v>1802</v>
      </c>
      <c r="BV99" s="17">
        <v>22890</v>
      </c>
      <c r="BW99" s="19">
        <v>7.9</v>
      </c>
      <c r="BX99" s="17">
        <v>2691</v>
      </c>
      <c r="BY99" s="17">
        <v>22460</v>
      </c>
      <c r="BZ99" s="18">
        <v>12</v>
      </c>
      <c r="CA99" s="17">
        <v>4020</v>
      </c>
      <c r="CB99" s="17">
        <v>22460</v>
      </c>
      <c r="CC99" s="18">
        <v>17.899999999999999</v>
      </c>
      <c r="CD99" s="17">
        <v>4511</v>
      </c>
      <c r="CE99" s="17">
        <v>22460</v>
      </c>
      <c r="CF99" s="18">
        <v>20.100000000000001</v>
      </c>
      <c r="CG99" s="18"/>
      <c r="CH99" s="18"/>
    </row>
    <row r="100" spans="1:86" x14ac:dyDescent="0.45">
      <c r="A100" s="20" t="s">
        <v>151</v>
      </c>
      <c r="B100" s="15" t="s">
        <v>105</v>
      </c>
      <c r="C100" s="16">
        <f>VLOOKUP(B100,FIPS!$A$2:$B$106,2,FALSE)</f>
        <v>48</v>
      </c>
      <c r="D100" s="17">
        <v>4400</v>
      </c>
      <c r="E100" s="18">
        <v>8</v>
      </c>
      <c r="F100" s="17">
        <v>3700</v>
      </c>
      <c r="G100" s="17">
        <v>5100</v>
      </c>
      <c r="H100" s="17">
        <v>4500</v>
      </c>
      <c r="I100" s="18">
        <v>7.8</v>
      </c>
      <c r="J100" s="17">
        <v>3800</v>
      </c>
      <c r="K100" s="17">
        <v>5200</v>
      </c>
      <c r="L100" s="17">
        <v>4500</v>
      </c>
      <c r="M100" s="18">
        <v>9.1999999999999993</v>
      </c>
      <c r="N100" s="17">
        <v>3700</v>
      </c>
      <c r="O100" s="17">
        <v>5300</v>
      </c>
      <c r="P100" s="17"/>
      <c r="Q100" s="17"/>
      <c r="R100" s="17">
        <v>106700</v>
      </c>
      <c r="S100" s="17">
        <v>87465</v>
      </c>
      <c r="T100" s="18">
        <v>2.9</v>
      </c>
      <c r="U100" s="19">
        <v>81.900000000000006</v>
      </c>
      <c r="V100" s="18">
        <v>77.5</v>
      </c>
      <c r="W100" s="18">
        <v>86.9</v>
      </c>
      <c r="X100" s="17">
        <v>109600</v>
      </c>
      <c r="Y100" s="17">
        <v>90938</v>
      </c>
      <c r="Z100" s="18">
        <v>1</v>
      </c>
      <c r="AA100" s="18">
        <v>82.9</v>
      </c>
      <c r="AB100" s="18">
        <v>81.3</v>
      </c>
      <c r="AC100" s="18">
        <v>84.7</v>
      </c>
      <c r="AD100" s="17">
        <v>113300</v>
      </c>
      <c r="AE100" s="17">
        <v>94449</v>
      </c>
      <c r="AF100" s="18">
        <v>1.1000000000000001</v>
      </c>
      <c r="AG100" s="18">
        <v>83.3</v>
      </c>
      <c r="AH100" s="18">
        <v>81.599999999999994</v>
      </c>
      <c r="AI100" s="18">
        <v>85.1</v>
      </c>
      <c r="AJ100" s="18"/>
      <c r="AK100" s="18"/>
      <c r="AL100" s="17">
        <v>4354</v>
      </c>
      <c r="AM100" s="17">
        <v>4422</v>
      </c>
      <c r="AN100" s="17">
        <v>4302</v>
      </c>
      <c r="AO100" s="17">
        <v>2095</v>
      </c>
      <c r="AP100" s="17"/>
      <c r="AQ100" s="17"/>
      <c r="AR100" s="17">
        <v>4354</v>
      </c>
      <c r="AS100" s="17">
        <v>3157</v>
      </c>
      <c r="AT100" s="19">
        <v>72.5</v>
      </c>
      <c r="AU100" s="17">
        <v>1197</v>
      </c>
      <c r="AV100" s="18">
        <v>27.5</v>
      </c>
      <c r="AW100" s="17">
        <v>4388</v>
      </c>
      <c r="AX100" s="17">
        <v>3307</v>
      </c>
      <c r="AY100" s="18">
        <v>75.400000000000006</v>
      </c>
      <c r="AZ100" s="17">
        <v>1081</v>
      </c>
      <c r="BA100" s="18">
        <v>24.6</v>
      </c>
      <c r="BB100" s="17">
        <v>4302</v>
      </c>
      <c r="BC100" s="17">
        <v>3210</v>
      </c>
      <c r="BD100" s="18">
        <v>74.599999999999994</v>
      </c>
      <c r="BE100" s="17">
        <v>1911</v>
      </c>
      <c r="BF100" s="17">
        <v>1331</v>
      </c>
      <c r="BG100" s="18">
        <v>69.599999999999994</v>
      </c>
      <c r="BH100" s="18"/>
      <c r="BI100" s="18"/>
      <c r="BJ100" s="17">
        <v>83827</v>
      </c>
      <c r="BK100" s="17">
        <v>51385</v>
      </c>
      <c r="BL100" s="19">
        <v>61.3</v>
      </c>
      <c r="BM100" s="17">
        <v>87350</v>
      </c>
      <c r="BN100" s="17">
        <v>54218</v>
      </c>
      <c r="BO100" s="18">
        <v>62.1</v>
      </c>
      <c r="BP100" s="17">
        <v>90852</v>
      </c>
      <c r="BQ100" s="17">
        <v>56315</v>
      </c>
      <c r="BR100" s="18">
        <v>62</v>
      </c>
      <c r="BS100" s="18"/>
      <c r="BT100" s="18"/>
      <c r="BU100" s="17">
        <v>11750</v>
      </c>
      <c r="BV100" s="17">
        <v>123400</v>
      </c>
      <c r="BW100" s="19">
        <v>9.5</v>
      </c>
      <c r="BX100" s="17">
        <v>18050</v>
      </c>
      <c r="BY100" s="17">
        <v>123790</v>
      </c>
      <c r="BZ100" s="18">
        <v>14.6</v>
      </c>
      <c r="CA100" s="17">
        <v>23898</v>
      </c>
      <c r="CB100" s="17">
        <v>123790</v>
      </c>
      <c r="CC100" s="18">
        <v>19.3</v>
      </c>
      <c r="CD100" s="17">
        <v>24867</v>
      </c>
      <c r="CE100" s="17">
        <v>123790</v>
      </c>
      <c r="CF100" s="18">
        <v>20.100000000000001</v>
      </c>
      <c r="CG100" s="18"/>
      <c r="CH100" s="18"/>
    </row>
    <row r="101" spans="1:86" x14ac:dyDescent="0.45">
      <c r="A101" s="20" t="s">
        <v>151</v>
      </c>
      <c r="B101" s="15" t="s">
        <v>106</v>
      </c>
      <c r="C101" s="16">
        <f>VLOOKUP(B101,FIPS!$A$2:$B$106,2,FALSE)</f>
        <v>49</v>
      </c>
      <c r="D101" s="17">
        <v>120</v>
      </c>
      <c r="E101" s="18">
        <v>45.6</v>
      </c>
      <c r="F101" s="17">
        <v>10</v>
      </c>
      <c r="G101" s="17">
        <v>220</v>
      </c>
      <c r="H101" s="17">
        <v>130</v>
      </c>
      <c r="I101" s="18">
        <v>43.2</v>
      </c>
      <c r="J101" s="17">
        <v>20</v>
      </c>
      <c r="K101" s="17">
        <v>250</v>
      </c>
      <c r="L101" s="17">
        <v>150</v>
      </c>
      <c r="M101" s="18">
        <v>47.3</v>
      </c>
      <c r="N101" s="17">
        <v>10</v>
      </c>
      <c r="O101" s="17">
        <v>290</v>
      </c>
      <c r="P101" s="17"/>
      <c r="Q101" s="17"/>
      <c r="R101" s="17">
        <v>3400</v>
      </c>
      <c r="S101" s="17">
        <v>2720</v>
      </c>
      <c r="T101" s="18">
        <v>16.899999999999999</v>
      </c>
      <c r="U101" s="19">
        <v>80</v>
      </c>
      <c r="V101" s="18">
        <v>61.5</v>
      </c>
      <c r="W101" s="18">
        <v>100</v>
      </c>
      <c r="X101" s="17">
        <v>3400</v>
      </c>
      <c r="Y101" s="17">
        <v>2901</v>
      </c>
      <c r="Z101" s="18">
        <v>5.7</v>
      </c>
      <c r="AA101" s="18">
        <v>84.3</v>
      </c>
      <c r="AB101" s="18">
        <v>75.900000000000006</v>
      </c>
      <c r="AC101" s="18">
        <v>94.7</v>
      </c>
      <c r="AD101" s="17">
        <v>3600</v>
      </c>
      <c r="AE101" s="17">
        <v>3051</v>
      </c>
      <c r="AF101" s="18">
        <v>5.8</v>
      </c>
      <c r="AG101" s="18">
        <v>84.6</v>
      </c>
      <c r="AH101" s="18">
        <v>76</v>
      </c>
      <c r="AI101" s="18">
        <v>95.3</v>
      </c>
      <c r="AJ101" s="18"/>
      <c r="AK101" s="18"/>
      <c r="AL101" s="17">
        <v>114</v>
      </c>
      <c r="AM101" s="17">
        <v>121</v>
      </c>
      <c r="AN101" s="17">
        <v>135</v>
      </c>
      <c r="AO101" s="17">
        <v>126</v>
      </c>
      <c r="AP101" s="17"/>
      <c r="AQ101" s="17"/>
      <c r="AR101" s="17">
        <v>114</v>
      </c>
      <c r="AS101" s="17">
        <v>104</v>
      </c>
      <c r="AT101" s="19">
        <v>91.2</v>
      </c>
      <c r="AU101" s="17">
        <v>10</v>
      </c>
      <c r="AV101" s="18">
        <v>8.8000000000000007</v>
      </c>
      <c r="AW101" s="17">
        <v>119</v>
      </c>
      <c r="AX101" s="17">
        <v>99</v>
      </c>
      <c r="AY101" s="18">
        <v>83.2</v>
      </c>
      <c r="AZ101" s="17">
        <v>20</v>
      </c>
      <c r="BA101" s="18">
        <v>16.8</v>
      </c>
      <c r="BB101" s="17">
        <v>135</v>
      </c>
      <c r="BC101" s="17">
        <v>106</v>
      </c>
      <c r="BD101" s="18">
        <v>78.5</v>
      </c>
      <c r="BE101" s="17">
        <v>103</v>
      </c>
      <c r="BF101" s="17">
        <v>46</v>
      </c>
      <c r="BG101" s="18">
        <v>44.7</v>
      </c>
      <c r="BH101" s="18"/>
      <c r="BI101" s="18"/>
      <c r="BJ101" s="17">
        <v>2631</v>
      </c>
      <c r="BK101" s="17">
        <v>1651</v>
      </c>
      <c r="BL101" s="19">
        <v>62.8</v>
      </c>
      <c r="BM101" s="17">
        <v>2811</v>
      </c>
      <c r="BN101" s="17">
        <v>1910</v>
      </c>
      <c r="BO101" s="18">
        <v>67.900000000000006</v>
      </c>
      <c r="BP101" s="17">
        <v>2947</v>
      </c>
      <c r="BQ101" s="17">
        <v>2092</v>
      </c>
      <c r="BR101" s="18">
        <v>71</v>
      </c>
      <c r="BS101" s="18"/>
      <c r="BT101" s="18"/>
      <c r="BU101" s="17">
        <v>1045</v>
      </c>
      <c r="BV101" s="17">
        <v>6900</v>
      </c>
      <c r="BW101" s="19">
        <v>15.1</v>
      </c>
      <c r="BX101" s="17">
        <v>1500</v>
      </c>
      <c r="BY101" s="17">
        <v>6840</v>
      </c>
      <c r="BZ101" s="18">
        <v>21.9</v>
      </c>
      <c r="CA101" s="17">
        <v>2029</v>
      </c>
      <c r="CB101" s="17">
        <v>6840</v>
      </c>
      <c r="CC101" s="18">
        <v>29.7</v>
      </c>
      <c r="CD101" s="17">
        <v>2078</v>
      </c>
      <c r="CE101" s="17">
        <v>6840</v>
      </c>
      <c r="CF101" s="18">
        <v>30.4</v>
      </c>
      <c r="CG101" s="18"/>
      <c r="CH101" s="18"/>
    </row>
    <row r="102" spans="1:86" x14ac:dyDescent="0.45">
      <c r="A102" s="20" t="s">
        <v>151</v>
      </c>
      <c r="B102" s="15" t="s">
        <v>107</v>
      </c>
      <c r="C102" s="16">
        <f>VLOOKUP(B102,FIPS!$A$2:$B$106,2,FALSE)</f>
        <v>50</v>
      </c>
      <c r="D102" s="17"/>
      <c r="E102" s="18"/>
      <c r="F102" s="17"/>
      <c r="G102" s="17"/>
      <c r="H102" s="17"/>
      <c r="I102" s="18"/>
      <c r="J102" s="17"/>
      <c r="K102" s="17"/>
      <c r="L102" s="17"/>
      <c r="M102" s="18"/>
      <c r="N102" s="17"/>
      <c r="O102" s="17"/>
      <c r="P102" s="17"/>
      <c r="Q102" s="17"/>
      <c r="R102" s="17">
        <v>810</v>
      </c>
      <c r="S102" s="17"/>
      <c r="T102" s="18"/>
      <c r="U102" s="19"/>
      <c r="V102" s="18"/>
      <c r="W102" s="18"/>
      <c r="X102" s="17">
        <v>780</v>
      </c>
      <c r="Y102" s="17">
        <v>698</v>
      </c>
      <c r="Z102" s="18">
        <v>7.4</v>
      </c>
      <c r="AA102" s="18">
        <v>89.5</v>
      </c>
      <c r="AB102" s="18">
        <v>74</v>
      </c>
      <c r="AC102" s="18">
        <v>100</v>
      </c>
      <c r="AD102" s="17">
        <v>790</v>
      </c>
      <c r="AE102" s="17">
        <v>710</v>
      </c>
      <c r="AF102" s="18">
        <v>7.5</v>
      </c>
      <c r="AG102" s="18">
        <v>89.6</v>
      </c>
      <c r="AH102" s="18">
        <v>73.7</v>
      </c>
      <c r="AI102" s="18">
        <v>100</v>
      </c>
      <c r="AJ102" s="18"/>
      <c r="AK102" s="18"/>
      <c r="AL102" s="17">
        <v>20</v>
      </c>
      <c r="AM102" s="17">
        <v>18</v>
      </c>
      <c r="AN102" s="17">
        <v>11</v>
      </c>
      <c r="AO102" s="17">
        <v>7</v>
      </c>
      <c r="AP102" s="17"/>
      <c r="AQ102" s="17"/>
      <c r="AR102" s="17"/>
      <c r="AS102" s="17"/>
      <c r="AT102" s="19"/>
      <c r="AU102" s="17"/>
      <c r="AV102" s="18"/>
      <c r="AW102" s="17"/>
      <c r="AX102" s="17"/>
      <c r="AY102" s="18"/>
      <c r="AZ102" s="17"/>
      <c r="BA102" s="18"/>
      <c r="BB102" s="17"/>
      <c r="BC102" s="17"/>
      <c r="BD102" s="18"/>
      <c r="BE102" s="17"/>
      <c r="BF102" s="17"/>
      <c r="BG102" s="18"/>
      <c r="BH102" s="18"/>
      <c r="BI102" s="18"/>
      <c r="BJ102" s="17"/>
      <c r="BK102" s="17"/>
      <c r="BL102" s="19"/>
      <c r="BM102" s="17"/>
      <c r="BN102" s="17"/>
      <c r="BO102" s="18"/>
      <c r="BP102" s="17"/>
      <c r="BQ102" s="17"/>
      <c r="BR102" s="18"/>
      <c r="BS102" s="18"/>
      <c r="BT102" s="18"/>
      <c r="BU102" s="17">
        <v>216</v>
      </c>
      <c r="BV102" s="17">
        <v>1490</v>
      </c>
      <c r="BW102" s="19">
        <v>14.5</v>
      </c>
      <c r="BX102" s="17">
        <v>288</v>
      </c>
      <c r="BY102" s="17">
        <v>1060</v>
      </c>
      <c r="BZ102" s="18">
        <v>27.2</v>
      </c>
      <c r="CA102" s="17">
        <v>348</v>
      </c>
      <c r="CB102" s="17">
        <v>1060</v>
      </c>
      <c r="CC102" s="18">
        <v>32.799999999999997</v>
      </c>
      <c r="CD102" s="17">
        <v>279</v>
      </c>
      <c r="CE102" s="17">
        <v>1060</v>
      </c>
      <c r="CF102" s="18">
        <v>26.3</v>
      </c>
      <c r="CG102" s="18"/>
      <c r="CH102" s="18"/>
    </row>
    <row r="103" spans="1:86" x14ac:dyDescent="0.45">
      <c r="A103" s="20" t="s">
        <v>151</v>
      </c>
      <c r="B103" s="15" t="s">
        <v>108</v>
      </c>
      <c r="C103" s="16">
        <f>VLOOKUP(B103,FIPS!$A$2:$B$106,2,FALSE)</f>
        <v>51</v>
      </c>
      <c r="D103" s="17">
        <v>850</v>
      </c>
      <c r="E103" s="18">
        <v>17.8</v>
      </c>
      <c r="F103" s="17">
        <v>550</v>
      </c>
      <c r="G103" s="17">
        <v>1100</v>
      </c>
      <c r="H103" s="17">
        <v>800</v>
      </c>
      <c r="I103" s="18">
        <v>18.100000000000001</v>
      </c>
      <c r="J103" s="17">
        <v>520</v>
      </c>
      <c r="K103" s="17">
        <v>1100</v>
      </c>
      <c r="L103" s="17">
        <v>760</v>
      </c>
      <c r="M103" s="18">
        <v>21.2</v>
      </c>
      <c r="N103" s="17">
        <v>440</v>
      </c>
      <c r="O103" s="17">
        <v>1100</v>
      </c>
      <c r="P103" s="17"/>
      <c r="Q103" s="17"/>
      <c r="R103" s="17">
        <v>25700</v>
      </c>
      <c r="S103" s="17">
        <v>22199</v>
      </c>
      <c r="T103" s="18">
        <v>5.7</v>
      </c>
      <c r="U103" s="19">
        <v>86.3</v>
      </c>
      <c r="V103" s="18">
        <v>77.8</v>
      </c>
      <c r="W103" s="18">
        <v>97</v>
      </c>
      <c r="X103" s="17">
        <v>26200</v>
      </c>
      <c r="Y103" s="17">
        <v>22673</v>
      </c>
      <c r="Z103" s="18">
        <v>2.1</v>
      </c>
      <c r="AA103" s="18">
        <v>86.6</v>
      </c>
      <c r="AB103" s="18">
        <v>83.1</v>
      </c>
      <c r="AC103" s="18">
        <v>90.3</v>
      </c>
      <c r="AD103" s="17">
        <v>26900</v>
      </c>
      <c r="AE103" s="17">
        <v>23413</v>
      </c>
      <c r="AF103" s="18">
        <v>2.2000000000000002</v>
      </c>
      <c r="AG103" s="18">
        <v>87.2</v>
      </c>
      <c r="AH103" s="18">
        <v>83.6</v>
      </c>
      <c r="AI103" s="18">
        <v>91</v>
      </c>
      <c r="AJ103" s="18"/>
      <c r="AK103" s="18"/>
      <c r="AL103" s="17">
        <v>863</v>
      </c>
      <c r="AM103" s="17">
        <v>861</v>
      </c>
      <c r="AN103" s="17">
        <v>822</v>
      </c>
      <c r="AO103" s="17">
        <v>594</v>
      </c>
      <c r="AP103" s="17"/>
      <c r="AQ103" s="17"/>
      <c r="AR103" s="17">
        <v>863</v>
      </c>
      <c r="AS103" s="17">
        <v>656</v>
      </c>
      <c r="AT103" s="19">
        <v>76</v>
      </c>
      <c r="AU103" s="17">
        <v>207</v>
      </c>
      <c r="AV103" s="18">
        <v>24</v>
      </c>
      <c r="AW103" s="17">
        <v>858</v>
      </c>
      <c r="AX103" s="17">
        <v>659</v>
      </c>
      <c r="AY103" s="18">
        <v>76.8</v>
      </c>
      <c r="AZ103" s="17">
        <v>199</v>
      </c>
      <c r="BA103" s="18">
        <v>23.2</v>
      </c>
      <c r="BB103" s="17">
        <v>822</v>
      </c>
      <c r="BC103" s="17">
        <v>647</v>
      </c>
      <c r="BD103" s="18">
        <v>78.7</v>
      </c>
      <c r="BE103" s="17">
        <v>474</v>
      </c>
      <c r="BF103" s="17">
        <v>380</v>
      </c>
      <c r="BG103" s="18">
        <v>80.2</v>
      </c>
      <c r="BH103" s="18"/>
      <c r="BI103" s="18"/>
      <c r="BJ103" s="17">
        <v>21599</v>
      </c>
      <c r="BK103" s="17">
        <v>11748</v>
      </c>
      <c r="BL103" s="19">
        <v>54.4</v>
      </c>
      <c r="BM103" s="17">
        <v>22240</v>
      </c>
      <c r="BN103" s="17">
        <v>13454</v>
      </c>
      <c r="BO103" s="18">
        <v>60.5</v>
      </c>
      <c r="BP103" s="17">
        <v>22870</v>
      </c>
      <c r="BQ103" s="17">
        <v>14462</v>
      </c>
      <c r="BR103" s="18">
        <v>63.2</v>
      </c>
      <c r="BS103" s="18"/>
      <c r="BT103" s="18"/>
      <c r="BU103" s="17">
        <v>2167</v>
      </c>
      <c r="BV103" s="17">
        <v>33670</v>
      </c>
      <c r="BW103" s="19">
        <v>6.4</v>
      </c>
      <c r="BX103" s="17">
        <v>3267</v>
      </c>
      <c r="BY103" s="17">
        <v>31430</v>
      </c>
      <c r="BZ103" s="18">
        <v>10.4</v>
      </c>
      <c r="CA103" s="17">
        <v>4686</v>
      </c>
      <c r="CB103" s="17">
        <v>31430</v>
      </c>
      <c r="CC103" s="18">
        <v>14.9</v>
      </c>
      <c r="CD103" s="17">
        <v>4747</v>
      </c>
      <c r="CE103" s="17">
        <v>31430</v>
      </c>
      <c r="CF103" s="18">
        <v>15.1</v>
      </c>
      <c r="CG103" s="18"/>
      <c r="CH103" s="18"/>
    </row>
    <row r="104" spans="1:86" x14ac:dyDescent="0.45">
      <c r="A104" s="20" t="s">
        <v>151</v>
      </c>
      <c r="B104" s="15" t="s">
        <v>109</v>
      </c>
      <c r="C104" s="16">
        <f>VLOOKUP(B104,FIPS!$A$2:$B$106,2,FALSE)</f>
        <v>53</v>
      </c>
      <c r="D104" s="17">
        <v>480</v>
      </c>
      <c r="E104" s="18">
        <v>24.5</v>
      </c>
      <c r="F104" s="17">
        <v>250</v>
      </c>
      <c r="G104" s="17">
        <v>720</v>
      </c>
      <c r="H104" s="17">
        <v>520</v>
      </c>
      <c r="I104" s="18">
        <v>23.3</v>
      </c>
      <c r="J104" s="17">
        <v>280</v>
      </c>
      <c r="K104" s="17">
        <v>760</v>
      </c>
      <c r="L104" s="17">
        <v>540</v>
      </c>
      <c r="M104" s="18">
        <v>27.3</v>
      </c>
      <c r="N104" s="17">
        <v>250</v>
      </c>
      <c r="O104" s="17">
        <v>830</v>
      </c>
      <c r="P104" s="17"/>
      <c r="Q104" s="17"/>
      <c r="R104" s="17">
        <v>15200</v>
      </c>
      <c r="S104" s="17">
        <v>13040</v>
      </c>
      <c r="T104" s="18">
        <v>7.5</v>
      </c>
      <c r="U104" s="19">
        <v>85.9</v>
      </c>
      <c r="V104" s="18">
        <v>75.2</v>
      </c>
      <c r="W104" s="18">
        <v>100</v>
      </c>
      <c r="X104" s="17">
        <v>15400</v>
      </c>
      <c r="Y104" s="17">
        <v>13421</v>
      </c>
      <c r="Z104" s="18">
        <v>2.7</v>
      </c>
      <c r="AA104" s="18">
        <v>87.2</v>
      </c>
      <c r="AB104" s="18">
        <v>82.9</v>
      </c>
      <c r="AC104" s="18">
        <v>92.1</v>
      </c>
      <c r="AD104" s="17">
        <v>15900</v>
      </c>
      <c r="AE104" s="17">
        <v>13866</v>
      </c>
      <c r="AF104" s="18">
        <v>2.8</v>
      </c>
      <c r="AG104" s="18">
        <v>87.3</v>
      </c>
      <c r="AH104" s="18">
        <v>82.8</v>
      </c>
      <c r="AI104" s="18">
        <v>92.3</v>
      </c>
      <c r="AJ104" s="18"/>
      <c r="AK104" s="18"/>
      <c r="AL104" s="17">
        <v>433</v>
      </c>
      <c r="AM104" s="17">
        <v>500</v>
      </c>
      <c r="AN104" s="17">
        <v>483</v>
      </c>
      <c r="AO104" s="17">
        <v>423</v>
      </c>
      <c r="AP104" s="17"/>
      <c r="AQ104" s="17"/>
      <c r="AR104" s="17">
        <v>433</v>
      </c>
      <c r="AS104" s="17">
        <v>397</v>
      </c>
      <c r="AT104" s="19">
        <v>91.7</v>
      </c>
      <c r="AU104" s="17">
        <v>36</v>
      </c>
      <c r="AV104" s="18">
        <v>8.3000000000000007</v>
      </c>
      <c r="AW104" s="17">
        <v>504</v>
      </c>
      <c r="AX104" s="17">
        <v>457</v>
      </c>
      <c r="AY104" s="18">
        <v>90.7</v>
      </c>
      <c r="AZ104" s="17">
        <v>47</v>
      </c>
      <c r="BA104" s="18">
        <v>9.3000000000000007</v>
      </c>
      <c r="BB104" s="17">
        <v>483</v>
      </c>
      <c r="BC104" s="17">
        <v>432</v>
      </c>
      <c r="BD104" s="18">
        <v>89.4</v>
      </c>
      <c r="BE104" s="17">
        <v>319</v>
      </c>
      <c r="BF104" s="17">
        <v>287</v>
      </c>
      <c r="BG104" s="18">
        <v>90</v>
      </c>
      <c r="BH104" s="18"/>
      <c r="BI104" s="18"/>
      <c r="BJ104" s="17">
        <v>12739</v>
      </c>
      <c r="BK104" s="17">
        <v>10035</v>
      </c>
      <c r="BL104" s="19">
        <v>78.8</v>
      </c>
      <c r="BM104" s="17">
        <v>13115</v>
      </c>
      <c r="BN104" s="17">
        <v>10413</v>
      </c>
      <c r="BO104" s="18">
        <v>79.400000000000006</v>
      </c>
      <c r="BP104" s="17">
        <v>13539</v>
      </c>
      <c r="BQ104" s="17">
        <v>10861</v>
      </c>
      <c r="BR104" s="18">
        <v>80.2</v>
      </c>
      <c r="BS104" s="18"/>
      <c r="BT104" s="18"/>
      <c r="BU104" s="17">
        <v>6952</v>
      </c>
      <c r="BV104" s="17">
        <v>35600</v>
      </c>
      <c r="BW104" s="19">
        <v>19.5</v>
      </c>
      <c r="BX104" s="17">
        <v>8986</v>
      </c>
      <c r="BY104" s="17">
        <v>40050</v>
      </c>
      <c r="BZ104" s="18">
        <v>22.4</v>
      </c>
      <c r="CA104" s="17">
        <v>10864</v>
      </c>
      <c r="CB104" s="17">
        <v>40050</v>
      </c>
      <c r="CC104" s="18">
        <v>27.1</v>
      </c>
      <c r="CD104" s="17">
        <v>10567</v>
      </c>
      <c r="CE104" s="17">
        <v>40050</v>
      </c>
      <c r="CF104" s="18">
        <v>26.4</v>
      </c>
      <c r="CG104" s="18"/>
      <c r="CH104" s="18"/>
    </row>
    <row r="105" spans="1:86" x14ac:dyDescent="0.45">
      <c r="A105" s="20" t="s">
        <v>151</v>
      </c>
      <c r="B105" s="15" t="s">
        <v>110</v>
      </c>
      <c r="C105" s="16">
        <f>VLOOKUP(B105,FIPS!$A$2:$B$106,2,FALSE)</f>
        <v>54</v>
      </c>
      <c r="D105" s="17"/>
      <c r="E105" s="18"/>
      <c r="F105" s="17"/>
      <c r="G105" s="17"/>
      <c r="H105" s="17">
        <v>110</v>
      </c>
      <c r="I105" s="18">
        <v>48.1</v>
      </c>
      <c r="J105" s="17">
        <v>10</v>
      </c>
      <c r="K105" s="17">
        <v>220</v>
      </c>
      <c r="L105" s="17">
        <v>210</v>
      </c>
      <c r="M105" s="18">
        <v>40.700000000000003</v>
      </c>
      <c r="N105" s="17">
        <v>40</v>
      </c>
      <c r="O105" s="17">
        <v>380</v>
      </c>
      <c r="P105" s="17"/>
      <c r="Q105" s="17"/>
      <c r="R105" s="17">
        <v>2200</v>
      </c>
      <c r="S105" s="17">
        <v>1779</v>
      </c>
      <c r="T105" s="18">
        <v>25.5</v>
      </c>
      <c r="U105" s="19">
        <v>80.3</v>
      </c>
      <c r="V105" s="18">
        <v>56.8</v>
      </c>
      <c r="W105" s="18">
        <v>100</v>
      </c>
      <c r="X105" s="17">
        <v>2300</v>
      </c>
      <c r="Y105" s="17">
        <v>1871</v>
      </c>
      <c r="Z105" s="18">
        <v>7.3</v>
      </c>
      <c r="AA105" s="18">
        <v>82.7</v>
      </c>
      <c r="AB105" s="18">
        <v>72.5</v>
      </c>
      <c r="AC105" s="18">
        <v>96.3</v>
      </c>
      <c r="AD105" s="17">
        <v>2400</v>
      </c>
      <c r="AE105" s="17">
        <v>1967</v>
      </c>
      <c r="AF105" s="18">
        <v>7.8</v>
      </c>
      <c r="AG105" s="18">
        <v>81.2</v>
      </c>
      <c r="AH105" s="18">
        <v>70.599999999999994</v>
      </c>
      <c r="AI105" s="18">
        <v>95.4</v>
      </c>
      <c r="AJ105" s="18"/>
      <c r="AK105" s="18"/>
      <c r="AL105" s="17">
        <v>76</v>
      </c>
      <c r="AM105" s="17">
        <v>84</v>
      </c>
      <c r="AN105" s="17">
        <v>146</v>
      </c>
      <c r="AO105" s="17">
        <v>113</v>
      </c>
      <c r="AP105" s="17"/>
      <c r="AQ105" s="17"/>
      <c r="AR105" s="17">
        <v>76</v>
      </c>
      <c r="AS105" s="17">
        <v>59</v>
      </c>
      <c r="AT105" s="19">
        <v>77.599999999999994</v>
      </c>
      <c r="AU105" s="17">
        <v>17</v>
      </c>
      <c r="AV105" s="18">
        <v>22.4</v>
      </c>
      <c r="AW105" s="17">
        <v>86</v>
      </c>
      <c r="AX105" s="17">
        <v>70</v>
      </c>
      <c r="AY105" s="18">
        <v>81.400000000000006</v>
      </c>
      <c r="AZ105" s="17">
        <v>16</v>
      </c>
      <c r="BA105" s="18">
        <v>18.600000000000001</v>
      </c>
      <c r="BB105" s="17">
        <v>146</v>
      </c>
      <c r="BC105" s="17">
        <v>107</v>
      </c>
      <c r="BD105" s="18">
        <v>73.3</v>
      </c>
      <c r="BE105" s="17">
        <v>101</v>
      </c>
      <c r="BF105" s="17">
        <v>78</v>
      </c>
      <c r="BG105" s="18">
        <v>77.2</v>
      </c>
      <c r="BH105" s="18"/>
      <c r="BI105" s="18"/>
      <c r="BJ105" s="17">
        <v>1723</v>
      </c>
      <c r="BK105" s="17">
        <v>1020</v>
      </c>
      <c r="BL105" s="19">
        <v>59.2</v>
      </c>
      <c r="BM105" s="17">
        <v>1811</v>
      </c>
      <c r="BN105" s="17">
        <v>1136</v>
      </c>
      <c r="BO105" s="18">
        <v>62.7</v>
      </c>
      <c r="BP105" s="17">
        <v>1847</v>
      </c>
      <c r="BQ105" s="17">
        <v>1182</v>
      </c>
      <c r="BR105" s="18">
        <v>64</v>
      </c>
      <c r="BS105" s="18"/>
      <c r="BT105" s="18"/>
      <c r="BU105" s="17">
        <v>242</v>
      </c>
      <c r="BV105" s="17">
        <v>3660</v>
      </c>
      <c r="BW105" s="19">
        <v>6.6</v>
      </c>
      <c r="BX105" s="17">
        <v>380</v>
      </c>
      <c r="BY105" s="17">
        <v>5250</v>
      </c>
      <c r="BZ105" s="18">
        <v>7.2</v>
      </c>
      <c r="CA105" s="17">
        <v>610</v>
      </c>
      <c r="CB105" s="17">
        <v>5250</v>
      </c>
      <c r="CC105" s="18">
        <v>11.6</v>
      </c>
      <c r="CD105" s="17">
        <v>490</v>
      </c>
      <c r="CE105" s="17">
        <v>5250</v>
      </c>
      <c r="CF105" s="18">
        <v>9.3000000000000007</v>
      </c>
      <c r="CG105" s="18"/>
      <c r="CH105" s="18"/>
    </row>
    <row r="106" spans="1:86" x14ac:dyDescent="0.45">
      <c r="A106" s="20" t="s">
        <v>151</v>
      </c>
      <c r="B106" s="15" t="s">
        <v>111</v>
      </c>
      <c r="C106" s="16">
        <f>VLOOKUP(B106,FIPS!$A$2:$B$106,2,FALSE)</f>
        <v>55</v>
      </c>
      <c r="D106" s="17">
        <v>240</v>
      </c>
      <c r="E106" s="18">
        <v>33.4</v>
      </c>
      <c r="F106" s="17">
        <v>80</v>
      </c>
      <c r="G106" s="17">
        <v>390</v>
      </c>
      <c r="H106" s="17">
        <v>190</v>
      </c>
      <c r="I106" s="18">
        <v>38.5</v>
      </c>
      <c r="J106" s="17">
        <v>50</v>
      </c>
      <c r="K106" s="17">
        <v>330</v>
      </c>
      <c r="L106" s="17">
        <v>210</v>
      </c>
      <c r="M106" s="18">
        <v>41.1</v>
      </c>
      <c r="N106" s="17">
        <v>40</v>
      </c>
      <c r="O106" s="17">
        <v>370</v>
      </c>
      <c r="P106" s="17"/>
      <c r="Q106" s="17"/>
      <c r="R106" s="17">
        <v>7200</v>
      </c>
      <c r="S106" s="17">
        <v>6116</v>
      </c>
      <c r="T106" s="18">
        <v>11.2</v>
      </c>
      <c r="U106" s="19">
        <v>85.1</v>
      </c>
      <c r="V106" s="18">
        <v>70.400000000000006</v>
      </c>
      <c r="W106" s="18">
        <v>100</v>
      </c>
      <c r="X106" s="17">
        <v>7200</v>
      </c>
      <c r="Y106" s="17">
        <v>6205</v>
      </c>
      <c r="Z106" s="18">
        <v>3.9</v>
      </c>
      <c r="AA106" s="18">
        <v>86.8</v>
      </c>
      <c r="AB106" s="18">
        <v>80.599999999999994</v>
      </c>
      <c r="AC106" s="18">
        <v>93.9</v>
      </c>
      <c r="AD106" s="17">
        <v>7400</v>
      </c>
      <c r="AE106" s="17">
        <v>6421</v>
      </c>
      <c r="AF106" s="18">
        <v>4</v>
      </c>
      <c r="AG106" s="18">
        <v>87.2</v>
      </c>
      <c r="AH106" s="18">
        <v>80.900000000000006</v>
      </c>
      <c r="AI106" s="18">
        <v>94.5</v>
      </c>
      <c r="AJ106" s="18"/>
      <c r="AK106" s="18"/>
      <c r="AL106" s="17">
        <v>261</v>
      </c>
      <c r="AM106" s="17">
        <v>207</v>
      </c>
      <c r="AN106" s="17">
        <v>211</v>
      </c>
      <c r="AO106" s="17">
        <v>188</v>
      </c>
      <c r="AP106" s="17"/>
      <c r="AQ106" s="17"/>
      <c r="AR106" s="17">
        <v>261</v>
      </c>
      <c r="AS106" s="17">
        <v>218</v>
      </c>
      <c r="AT106" s="19">
        <v>83.5</v>
      </c>
      <c r="AU106" s="17">
        <v>43</v>
      </c>
      <c r="AV106" s="18">
        <v>16.5</v>
      </c>
      <c r="AW106" s="17">
        <v>206</v>
      </c>
      <c r="AX106" s="17">
        <v>178</v>
      </c>
      <c r="AY106" s="18">
        <v>86.4</v>
      </c>
      <c r="AZ106" s="17">
        <v>28</v>
      </c>
      <c r="BA106" s="18">
        <v>13.6</v>
      </c>
      <c r="BB106" s="17">
        <v>211</v>
      </c>
      <c r="BC106" s="17">
        <v>190</v>
      </c>
      <c r="BD106" s="18">
        <v>90</v>
      </c>
      <c r="BE106" s="17">
        <v>141</v>
      </c>
      <c r="BF106" s="17">
        <v>128</v>
      </c>
      <c r="BG106" s="18">
        <v>90.8</v>
      </c>
      <c r="BH106" s="18"/>
      <c r="BI106" s="18"/>
      <c r="BJ106" s="17">
        <v>5927</v>
      </c>
      <c r="BK106" s="17">
        <v>4436</v>
      </c>
      <c r="BL106" s="19">
        <v>74.8</v>
      </c>
      <c r="BM106" s="17">
        <v>6114</v>
      </c>
      <c r="BN106" s="17">
        <v>4525</v>
      </c>
      <c r="BO106" s="18">
        <v>74</v>
      </c>
      <c r="BP106" s="17">
        <v>6279</v>
      </c>
      <c r="BQ106" s="17">
        <v>4813</v>
      </c>
      <c r="BR106" s="18">
        <v>76.7</v>
      </c>
      <c r="BS106" s="18"/>
      <c r="BT106" s="18"/>
      <c r="BU106" s="17">
        <v>1428</v>
      </c>
      <c r="BV106" s="17">
        <v>14230</v>
      </c>
      <c r="BW106" s="19">
        <v>10</v>
      </c>
      <c r="BX106" s="17">
        <v>2021</v>
      </c>
      <c r="BY106" s="17">
        <v>12980</v>
      </c>
      <c r="BZ106" s="18">
        <v>15.6</v>
      </c>
      <c r="CA106" s="17">
        <v>2678</v>
      </c>
      <c r="CB106" s="17">
        <v>12980</v>
      </c>
      <c r="CC106" s="18">
        <v>20.6</v>
      </c>
      <c r="CD106" s="17">
        <v>2369</v>
      </c>
      <c r="CE106" s="17">
        <v>12980</v>
      </c>
      <c r="CF106" s="18">
        <v>18.3</v>
      </c>
      <c r="CG106" s="18"/>
      <c r="CH106" s="18"/>
    </row>
    <row r="107" spans="1:86" x14ac:dyDescent="0.45">
      <c r="A107" s="20" t="s">
        <v>151</v>
      </c>
      <c r="B107" s="15" t="s">
        <v>112</v>
      </c>
      <c r="C107" s="16">
        <f>VLOOKUP(B107,FIPS!$A$2:$B$106,2,FALSE)</f>
        <v>56</v>
      </c>
      <c r="D107" s="17"/>
      <c r="E107" s="18"/>
      <c r="F107" s="17"/>
      <c r="G107" s="17"/>
      <c r="H107" s="17"/>
      <c r="I107" s="18"/>
      <c r="J107" s="17"/>
      <c r="K107" s="17"/>
      <c r="L107" s="17"/>
      <c r="M107" s="18"/>
      <c r="N107" s="17"/>
      <c r="O107" s="17"/>
      <c r="P107" s="17"/>
      <c r="Q107" s="17"/>
      <c r="R107" s="17">
        <v>400</v>
      </c>
      <c r="S107" s="17"/>
      <c r="T107" s="18"/>
      <c r="U107" s="19"/>
      <c r="V107" s="18"/>
      <c r="W107" s="18"/>
      <c r="X107" s="17">
        <v>390</v>
      </c>
      <c r="Y107" s="17">
        <v>339</v>
      </c>
      <c r="Z107" s="18">
        <v>10</v>
      </c>
      <c r="AA107" s="18">
        <v>86.6</v>
      </c>
      <c r="AB107" s="18">
        <v>66</v>
      </c>
      <c r="AC107" s="18">
        <v>100</v>
      </c>
      <c r="AD107" s="17">
        <v>380</v>
      </c>
      <c r="AE107" s="17">
        <v>335</v>
      </c>
      <c r="AF107" s="18">
        <v>10</v>
      </c>
      <c r="AG107" s="18">
        <v>87.4</v>
      </c>
      <c r="AH107" s="18">
        <v>65.599999999999994</v>
      </c>
      <c r="AI107" s="18">
        <v>100</v>
      </c>
      <c r="AJ107" s="18"/>
      <c r="AK107" s="18"/>
      <c r="AL107" s="17">
        <v>10</v>
      </c>
      <c r="AM107" s="17">
        <v>12</v>
      </c>
      <c r="AN107" s="17">
        <v>13</v>
      </c>
      <c r="AO107" s="17">
        <v>12</v>
      </c>
      <c r="AP107" s="17"/>
      <c r="AQ107" s="17"/>
      <c r="AR107" s="17">
        <v>10</v>
      </c>
      <c r="AS107" s="17">
        <v>9</v>
      </c>
      <c r="AT107" s="19">
        <v>90</v>
      </c>
      <c r="AU107" s="17">
        <v>1</v>
      </c>
      <c r="AV107" s="18">
        <v>10</v>
      </c>
      <c r="AW107" s="17">
        <v>12</v>
      </c>
      <c r="AX107" s="17">
        <v>9</v>
      </c>
      <c r="AY107" s="18">
        <v>75</v>
      </c>
      <c r="AZ107" s="17">
        <v>3</v>
      </c>
      <c r="BA107" s="18">
        <v>25</v>
      </c>
      <c r="BB107" s="17">
        <v>13</v>
      </c>
      <c r="BC107" s="17">
        <v>13</v>
      </c>
      <c r="BD107" s="18">
        <v>100</v>
      </c>
      <c r="BE107" s="17">
        <v>9</v>
      </c>
      <c r="BF107" s="17">
        <v>8</v>
      </c>
      <c r="BG107" s="18">
        <v>88.9</v>
      </c>
      <c r="BH107" s="18"/>
      <c r="BI107" s="18"/>
      <c r="BJ107" s="17">
        <v>312</v>
      </c>
      <c r="BK107" s="17">
        <v>241</v>
      </c>
      <c r="BL107" s="19">
        <v>77.2</v>
      </c>
      <c r="BM107" s="17">
        <v>333</v>
      </c>
      <c r="BN107" s="17">
        <v>256</v>
      </c>
      <c r="BO107" s="18">
        <v>76.900000000000006</v>
      </c>
      <c r="BP107" s="17">
        <v>333</v>
      </c>
      <c r="BQ107" s="17">
        <v>226</v>
      </c>
      <c r="BR107" s="18">
        <v>67.900000000000006</v>
      </c>
      <c r="BS107" s="18"/>
      <c r="BT107" s="18"/>
      <c r="BU107" s="17">
        <v>50</v>
      </c>
      <c r="BV107" s="17">
        <v>1410</v>
      </c>
      <c r="BW107" s="19">
        <v>3.5</v>
      </c>
      <c r="BX107" s="17">
        <v>80</v>
      </c>
      <c r="BY107" s="17">
        <v>890</v>
      </c>
      <c r="BZ107" s="18">
        <v>9</v>
      </c>
      <c r="CA107" s="17">
        <v>99</v>
      </c>
      <c r="CB107" s="17">
        <v>890</v>
      </c>
      <c r="CC107" s="18">
        <v>11.1</v>
      </c>
      <c r="CD107" s="17">
        <v>86</v>
      </c>
      <c r="CE107" s="17">
        <v>890</v>
      </c>
      <c r="CF107" s="18">
        <v>9.6999999999999993</v>
      </c>
      <c r="CG107" s="18"/>
      <c r="CH107" s="18"/>
    </row>
  </sheetData>
  <mergeCells count="59">
    <mergeCell ref="X2:AC2"/>
    <mergeCell ref="A1:M1"/>
    <mergeCell ref="D2:G2"/>
    <mergeCell ref="H2:K2"/>
    <mergeCell ref="L2:O2"/>
    <mergeCell ref="R2:W2"/>
    <mergeCell ref="CD2:CF2"/>
    <mergeCell ref="AD2:AI2"/>
    <mergeCell ref="AR2:AV2"/>
    <mergeCell ref="AW2:BA2"/>
    <mergeCell ref="BB2:BD2"/>
    <mergeCell ref="BE2:BG2"/>
    <mergeCell ref="BJ2:BL2"/>
    <mergeCell ref="BM2:BO2"/>
    <mergeCell ref="BP2:BR2"/>
    <mergeCell ref="BU2:BW2"/>
    <mergeCell ref="BX2:BZ2"/>
    <mergeCell ref="CA2:CC2"/>
    <mergeCell ref="BM3:BO3"/>
    <mergeCell ref="D3:G3"/>
    <mergeCell ref="H3:K3"/>
    <mergeCell ref="L3:O3"/>
    <mergeCell ref="R3:W3"/>
    <mergeCell ref="X3:AC3"/>
    <mergeCell ref="AD3:AI3"/>
    <mergeCell ref="AR3:AV3"/>
    <mergeCell ref="AW3:BA3"/>
    <mergeCell ref="BB3:BD3"/>
    <mergeCell ref="BE3:BG3"/>
    <mergeCell ref="BJ3:BL3"/>
    <mergeCell ref="BP3:BR3"/>
    <mergeCell ref="BU3:BW3"/>
    <mergeCell ref="BX3:BZ3"/>
    <mergeCell ref="CA3:CC3"/>
    <mergeCell ref="CD3:CF3"/>
    <mergeCell ref="A17:A23"/>
    <mergeCell ref="AE4:AI4"/>
    <mergeCell ref="AS4:AT4"/>
    <mergeCell ref="AU4:AV4"/>
    <mergeCell ref="AX4:AY4"/>
    <mergeCell ref="D4:G4"/>
    <mergeCell ref="H4:K4"/>
    <mergeCell ref="L4:O4"/>
    <mergeCell ref="S4:W4"/>
    <mergeCell ref="Y4:AC4"/>
    <mergeCell ref="BF4:BG4"/>
    <mergeCell ref="BK4:BL4"/>
    <mergeCell ref="BN4:BO4"/>
    <mergeCell ref="BQ4:BR4"/>
    <mergeCell ref="A8:A15"/>
    <mergeCell ref="AZ4:BA4"/>
    <mergeCell ref="BC4:BD4"/>
    <mergeCell ref="A51:A55"/>
    <mergeCell ref="A24:A27"/>
    <mergeCell ref="A30:A31"/>
    <mergeCell ref="A32:A34"/>
    <mergeCell ref="A38:A39"/>
    <mergeCell ref="A40:A43"/>
    <mergeCell ref="A45:A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09"/>
  <sheetViews>
    <sheetView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E110" sqref="E110"/>
    </sheetView>
  </sheetViews>
  <sheetFormatPr defaultColWidth="8.86328125" defaultRowHeight="14.25" x14ac:dyDescent="0.45"/>
  <cols>
    <col min="1" max="1" width="32.265625" bestFit="1" customWidth="1"/>
    <col min="3" max="3" width="18.86328125" style="7" bestFit="1" customWidth="1"/>
    <col min="4" max="4" width="9.1328125" style="8"/>
    <col min="5" max="5" width="20.265625" style="8" bestFit="1" customWidth="1"/>
    <col min="6" max="6" width="9.1328125" style="8"/>
    <col min="7" max="7" width="18.86328125" style="9" bestFit="1" customWidth="1"/>
    <col min="8" max="8" width="13.3984375" bestFit="1" customWidth="1"/>
    <col min="9" max="11" width="15.86328125" bestFit="1" customWidth="1"/>
    <col min="12" max="12" width="19.265625" customWidth="1"/>
    <col min="13" max="13" width="14.3984375" style="7" bestFit="1" customWidth="1"/>
    <col min="14" max="14" width="16.73046875" style="8" bestFit="1" customWidth="1"/>
    <col min="15" max="15" width="15.86328125" style="8" bestFit="1" customWidth="1"/>
    <col min="16" max="16" width="14.3984375" style="9" bestFit="1" customWidth="1"/>
    <col min="18" max="18" width="16.73046875" bestFit="1" customWidth="1"/>
    <col min="19" max="19" width="8.86328125" style="32"/>
    <col min="20" max="20" width="14.1328125" style="8" bestFit="1" customWidth="1"/>
    <col min="22" max="22" width="8.86328125" style="30"/>
    <col min="23" max="23" width="15.86328125" style="7" bestFit="1" customWidth="1"/>
    <col min="24" max="24" width="16.73046875" style="8" bestFit="1" customWidth="1"/>
    <col min="25" max="25" width="8.86328125" style="32"/>
    <col min="26" max="27" width="8.86328125" style="8"/>
    <col min="28" max="28" width="8.86328125" style="9"/>
    <col min="29" max="29" width="8.86328125" style="7"/>
    <col min="30" max="30" width="16.73046875" style="8" bestFit="1" customWidth="1"/>
    <col min="31" max="31" width="8.86328125" style="32"/>
    <col min="32" max="32" width="14.1328125" style="8" bestFit="1" customWidth="1"/>
    <col min="33" max="33" width="8.86328125" style="8"/>
    <col min="34" max="34" width="8.86328125" style="33"/>
    <col min="35" max="35" width="15.86328125" style="7" bestFit="1" customWidth="1"/>
    <col min="36" max="36" width="16.73046875" style="8" bestFit="1" customWidth="1"/>
    <col min="37" max="37" width="8.86328125" style="32"/>
    <col min="38" max="39" width="8.86328125" style="8"/>
    <col min="40" max="40" width="8.86328125" style="9"/>
    <col min="41" max="41" width="8.86328125" style="7"/>
    <col min="42" max="42" width="16.73046875" style="8" bestFit="1" customWidth="1"/>
    <col min="43" max="43" width="8.86328125" style="32"/>
    <col min="44" max="44" width="14.1328125" style="8" bestFit="1" customWidth="1"/>
    <col min="45" max="45" width="8.86328125" style="8"/>
    <col min="46" max="46" width="8.86328125" style="33"/>
    <col min="47" max="47" width="15.86328125" style="7" bestFit="1" customWidth="1"/>
    <col min="48" max="48" width="16.73046875" style="8" bestFit="1" customWidth="1"/>
    <col min="49" max="49" width="8.86328125" style="32"/>
    <col min="50" max="51" width="8.86328125" style="8"/>
    <col min="52" max="52" width="8.86328125" style="9"/>
  </cols>
  <sheetData>
    <row r="1" spans="1:52" ht="42.95" customHeight="1" x14ac:dyDescent="0.45">
      <c r="A1" s="51" t="s">
        <v>2</v>
      </c>
      <c r="B1" s="52" t="s">
        <v>3</v>
      </c>
      <c r="C1" s="48" t="s">
        <v>0</v>
      </c>
      <c r="D1" s="49"/>
      <c r="E1" s="49"/>
      <c r="F1" s="49"/>
      <c r="G1" s="50"/>
      <c r="H1" s="48" t="s">
        <v>219</v>
      </c>
      <c r="I1" s="49"/>
      <c r="J1" s="49"/>
      <c r="K1" s="49"/>
      <c r="L1" s="50"/>
      <c r="M1" s="48" t="s">
        <v>1</v>
      </c>
      <c r="N1" s="49"/>
      <c r="O1" s="49"/>
      <c r="P1" s="50"/>
      <c r="Q1" s="48" t="s">
        <v>221</v>
      </c>
      <c r="R1" s="49"/>
      <c r="S1" s="49"/>
      <c r="T1" s="49"/>
      <c r="U1" s="49"/>
      <c r="V1" s="50"/>
      <c r="W1" s="45" t="s">
        <v>231</v>
      </c>
      <c r="X1" s="46"/>
      <c r="Y1" s="46"/>
      <c r="Z1" s="46"/>
      <c r="AA1" s="46"/>
      <c r="AB1" s="47"/>
      <c r="AC1" s="48" t="s">
        <v>232</v>
      </c>
      <c r="AD1" s="49"/>
      <c r="AE1" s="49"/>
      <c r="AF1" s="49"/>
      <c r="AG1" s="49"/>
      <c r="AH1" s="50"/>
      <c r="AI1" s="45" t="s">
        <v>233</v>
      </c>
      <c r="AJ1" s="46"/>
      <c r="AK1" s="46"/>
      <c r="AL1" s="46"/>
      <c r="AM1" s="46"/>
      <c r="AN1" s="47"/>
      <c r="AO1" s="48" t="s">
        <v>234</v>
      </c>
      <c r="AP1" s="49"/>
      <c r="AQ1" s="49"/>
      <c r="AR1" s="49"/>
      <c r="AS1" s="49"/>
      <c r="AT1" s="50"/>
      <c r="AU1" s="45" t="s">
        <v>235</v>
      </c>
      <c r="AV1" s="46"/>
      <c r="AW1" s="46"/>
      <c r="AX1" s="46"/>
      <c r="AY1" s="46"/>
      <c r="AZ1" s="47"/>
    </row>
    <row r="2" spans="1:52" ht="38.1" customHeight="1" x14ac:dyDescent="0.45">
      <c r="A2" s="51"/>
      <c r="B2" s="52"/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2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2" t="s">
        <v>9</v>
      </c>
      <c r="N2" s="3" t="s">
        <v>10</v>
      </c>
      <c r="O2" s="3" t="s">
        <v>220</v>
      </c>
      <c r="P2" s="4" t="s">
        <v>12</v>
      </c>
      <c r="Q2" s="2" t="s">
        <v>9</v>
      </c>
      <c r="R2" s="3" t="s">
        <v>10</v>
      </c>
      <c r="S2" s="31" t="s">
        <v>220</v>
      </c>
      <c r="T2" s="3" t="s">
        <v>11</v>
      </c>
      <c r="U2" s="3" t="s">
        <v>7</v>
      </c>
      <c r="V2" s="29" t="s">
        <v>12</v>
      </c>
      <c r="W2" s="2" t="s">
        <v>9</v>
      </c>
      <c r="X2" s="3" t="s">
        <v>10</v>
      </c>
      <c r="Y2" s="31" t="s">
        <v>220</v>
      </c>
      <c r="Z2" s="3" t="s">
        <v>11</v>
      </c>
      <c r="AA2" s="3" t="s">
        <v>7</v>
      </c>
      <c r="AB2" s="5" t="s">
        <v>12</v>
      </c>
      <c r="AC2" s="2" t="s">
        <v>9</v>
      </c>
      <c r="AD2" s="3" t="s">
        <v>10</v>
      </c>
      <c r="AE2" s="31" t="s">
        <v>220</v>
      </c>
      <c r="AF2" s="3" t="s">
        <v>11</v>
      </c>
      <c r="AG2" s="3" t="s">
        <v>7</v>
      </c>
      <c r="AH2" s="5" t="s">
        <v>12</v>
      </c>
      <c r="AI2" s="2" t="s">
        <v>9</v>
      </c>
      <c r="AJ2" s="3" t="s">
        <v>10</v>
      </c>
      <c r="AK2" s="31" t="s">
        <v>220</v>
      </c>
      <c r="AL2" s="3" t="s">
        <v>11</v>
      </c>
      <c r="AM2" s="3" t="s">
        <v>7</v>
      </c>
      <c r="AN2" s="5" t="s">
        <v>12</v>
      </c>
      <c r="AO2" s="2" t="s">
        <v>9</v>
      </c>
      <c r="AP2" s="3" t="s">
        <v>10</v>
      </c>
      <c r="AQ2" s="31" t="s">
        <v>220</v>
      </c>
      <c r="AR2" s="3" t="s">
        <v>11</v>
      </c>
      <c r="AS2" s="3" t="s">
        <v>7</v>
      </c>
      <c r="AT2" s="5" t="s">
        <v>12</v>
      </c>
      <c r="AU2" s="2" t="s">
        <v>9</v>
      </c>
      <c r="AV2" s="3" t="s">
        <v>10</v>
      </c>
      <c r="AW2" s="31" t="s">
        <v>220</v>
      </c>
      <c r="AX2" s="3" t="s">
        <v>11</v>
      </c>
      <c r="AY2" s="3" t="s">
        <v>7</v>
      </c>
      <c r="AZ2" s="5" t="s">
        <v>12</v>
      </c>
    </row>
    <row r="3" spans="1:52" s="27" customFormat="1" ht="17.25" x14ac:dyDescent="0.45">
      <c r="A3" s="23" t="s">
        <v>118</v>
      </c>
      <c r="B3" s="23">
        <v>0</v>
      </c>
      <c r="C3" s="24">
        <v>86</v>
      </c>
      <c r="D3" s="25" t="s">
        <v>119</v>
      </c>
      <c r="E3" s="25">
        <v>77.8</v>
      </c>
      <c r="F3" s="25">
        <v>65.5</v>
      </c>
      <c r="G3" s="26" t="s">
        <v>119</v>
      </c>
      <c r="H3" s="24">
        <v>86</v>
      </c>
      <c r="I3" s="25" t="s">
        <v>119</v>
      </c>
      <c r="J3" s="25">
        <v>77.8</v>
      </c>
      <c r="K3" s="25">
        <v>65.5</v>
      </c>
      <c r="L3" s="25" t="s">
        <v>119</v>
      </c>
      <c r="M3" s="24">
        <v>0.14000000000000001</v>
      </c>
      <c r="N3" s="25">
        <v>0.19096095234000005</v>
      </c>
      <c r="O3" s="25">
        <f>1-SUM(M3:N3)</f>
        <v>0.66903904765999989</v>
      </c>
      <c r="P3" s="26">
        <f>SUM(M3:O3)</f>
        <v>1</v>
      </c>
      <c r="Q3" s="24">
        <v>0.17699999999999999</v>
      </c>
      <c r="R3" s="25">
        <v>0.24400382000000001</v>
      </c>
      <c r="S3" s="25">
        <f>SUM(T3:U3)</f>
        <v>0.57899617999999997</v>
      </c>
      <c r="T3" s="25">
        <v>9.8424678999999959E-2</v>
      </c>
      <c r="U3" s="25">
        <v>0.48057150100000001</v>
      </c>
      <c r="V3" s="25">
        <f>SUM(Q3:S3)</f>
        <v>1</v>
      </c>
      <c r="W3" s="24">
        <v>0.17699999999999999</v>
      </c>
      <c r="X3" s="25">
        <v>0.24400382000000001</v>
      </c>
      <c r="Y3" s="25">
        <f>SUM(Z3:AA3)</f>
        <v>0.57899617999999997</v>
      </c>
      <c r="Z3" s="25">
        <v>9.8424678999999959E-2</v>
      </c>
      <c r="AA3" s="25">
        <v>0.48057150100000001</v>
      </c>
      <c r="AB3" s="26">
        <f>SUM(W3:Y3)</f>
        <v>1</v>
      </c>
      <c r="AC3" s="24">
        <v>0.122</v>
      </c>
      <c r="AD3" s="25">
        <v>0.217736332</v>
      </c>
      <c r="AE3" s="25">
        <f>SUM(AF3:AG3)</f>
        <v>0.66026366800000003</v>
      </c>
      <c r="AF3" s="25">
        <v>0.11420695199999997</v>
      </c>
      <c r="AG3" s="25">
        <v>0.54605671600000005</v>
      </c>
      <c r="AH3" s="26">
        <f>SUM(AC3:AE3)</f>
        <v>1</v>
      </c>
      <c r="AI3" s="24">
        <v>0.122</v>
      </c>
      <c r="AJ3" s="25">
        <v>0.217736332</v>
      </c>
      <c r="AK3" s="25">
        <f>SUM(AL3:AM3)</f>
        <v>0.66026366800000003</v>
      </c>
      <c r="AL3" s="25">
        <v>0.11420695199999997</v>
      </c>
      <c r="AM3" s="25">
        <v>0.54605671600000005</v>
      </c>
      <c r="AN3" s="26">
        <f>SUM(AI3:AK3)</f>
        <v>1</v>
      </c>
      <c r="AO3" s="24">
        <v>0.16400000000000001</v>
      </c>
      <c r="AP3" s="25">
        <v>0.195573678</v>
      </c>
      <c r="AQ3" s="31">
        <f>SUM(AR3:AS3)</f>
        <v>0.64042632200000005</v>
      </c>
      <c r="AR3" s="25">
        <v>8.9486122000000057E-2</v>
      </c>
      <c r="AS3" s="25">
        <v>0.55094019999999999</v>
      </c>
      <c r="AT3" s="26">
        <f>SUM(AO3:AQ3)</f>
        <v>1</v>
      </c>
      <c r="AU3" s="24">
        <v>0.122</v>
      </c>
      <c r="AV3" s="25">
        <v>0.217736332</v>
      </c>
      <c r="AW3" s="31">
        <f>SUM(AX3:AY3)</f>
        <v>0.66026366800000003</v>
      </c>
      <c r="AX3" s="25">
        <v>0.11420695199999997</v>
      </c>
      <c r="AY3" s="25">
        <v>0.54605671600000005</v>
      </c>
      <c r="AZ3" s="26">
        <f>SUM(AU3:AW3)</f>
        <v>1</v>
      </c>
    </row>
    <row r="4" spans="1:52" ht="17.25" x14ac:dyDescent="0.45">
      <c r="A4" s="1" t="s">
        <v>13</v>
      </c>
      <c r="B4" s="1">
        <v>4013</v>
      </c>
      <c r="C4" s="2">
        <f>VLOOKUP($B4,AHEAD!$C$7:$CH$107,19,FALSE)</f>
        <v>83.7</v>
      </c>
      <c r="D4" s="3">
        <f>VLOOKUP($B4,AHEAD!$C$7:$CH$107,44,FALSE)</f>
        <v>0</v>
      </c>
      <c r="E4" s="3">
        <f>VLOOKUP($B4,'ATLAS medical Care'!$D$2:$K$107,7,FALSE)</f>
        <v>72.3</v>
      </c>
      <c r="F4" s="3">
        <f>VLOOKUP($B4,AHEAD!$C$7:$CH$107,62,FALSE)</f>
        <v>0</v>
      </c>
      <c r="G4" s="4">
        <f>VLOOKUP($B4,AHEAD!$C$7:$CH$107,73,FALSE)</f>
        <v>8.3000000000000007</v>
      </c>
      <c r="H4" s="2">
        <v>83.7</v>
      </c>
      <c r="I4" s="3">
        <f>AVERAGE($D$99:$D$103,$D$92:$D$97,$D$84:$D$90,$D$82,$D$71:$D$80,$D$66:$D$68,$D$57:$D$64,$D$46:$D$54,$D$36:$D$44,$D$5:$D$32)</f>
        <v>80.244186046511643</v>
      </c>
      <c r="J4" s="3">
        <v>72.3</v>
      </c>
      <c r="K4" s="3">
        <f>AVERAGE($F$5:$F$32,$F$36:$F$44,$F$46:$F$54,$F$57:$F$64,$F$66:$F$68,$F$71:$F$80,$F$82,$F$84:$F$90,$F$92:$F$97,$F$99:$F$103)</f>
        <v>64.839534883720958</v>
      </c>
      <c r="L4" s="3">
        <v>8.3000000000000007</v>
      </c>
      <c r="M4" s="2">
        <f>(100-H4)/100</f>
        <v>0.16299999999999998</v>
      </c>
      <c r="N4" s="3">
        <f>(H4/100)*((100-J4)/100)</f>
        <v>0.23184900000000006</v>
      </c>
      <c r="O4" s="3">
        <f>1-SUM(M4:N4)</f>
        <v>0.60515099999999999</v>
      </c>
      <c r="P4" s="4">
        <f t="shared" ref="P4:P67" si="0">SUM(M4:O4)</f>
        <v>1</v>
      </c>
      <c r="Q4" s="2">
        <f>M4*Q$3/M$3</f>
        <v>0.20607857142857136</v>
      </c>
      <c r="R4" s="3">
        <f t="shared" ref="R4" si="1">N4*R$3/N$3</f>
        <v>0.2962492644174462</v>
      </c>
      <c r="S4" s="31">
        <f>O4*S$3/O$3</f>
        <v>0.52370652886203473</v>
      </c>
      <c r="T4" s="3"/>
      <c r="U4" s="3"/>
      <c r="V4" s="29">
        <f>SUM(Q4:S4)</f>
        <v>1.0260343647080523</v>
      </c>
      <c r="W4" s="2">
        <f>Q4/SUM($Q4:$S4)</f>
        <v>0.20084958020602842</v>
      </c>
      <c r="X4" s="3">
        <f>R4/SUM($Q4:$S4)</f>
        <v>0.28873230235494202</v>
      </c>
      <c r="Y4" s="31">
        <f>S4/SUM($Q4:$S4)</f>
        <v>0.51041811743902954</v>
      </c>
      <c r="Z4" s="3">
        <f t="shared" ref="Z4:AA6" si="2">$Y4*(Z$3/SUM($Z$3:$AA$3))</f>
        <v>8.6766961683099122E-2</v>
      </c>
      <c r="AA4" s="3">
        <f t="shared" si="2"/>
        <v>0.42365115575593043</v>
      </c>
      <c r="AB4" s="5">
        <f>SUM(W4:X4,Z4:AA4)</f>
        <v>1</v>
      </c>
      <c r="AC4" s="2">
        <f>M4*AC$3/M$3</f>
        <v>0.14204285714285711</v>
      </c>
      <c r="AD4" s="3">
        <f>N4*AD$3/N$3</f>
        <v>0.26435745223969387</v>
      </c>
      <c r="AE4" s="31">
        <f>O4*AE$3/O$3</f>
        <v>0.59721360113635813</v>
      </c>
      <c r="AF4" s="3"/>
      <c r="AG4" s="3"/>
      <c r="AH4" s="5">
        <f>SUM(AC4:AE4)</f>
        <v>1.0036139105189092</v>
      </c>
      <c r="AI4" s="2">
        <f>AC4/SUM($AC4:$AE4)</f>
        <v>0.14153137541648378</v>
      </c>
      <c r="AJ4" s="3">
        <f>AD4/SUM($AC4:$AE4)</f>
        <v>0.26340552823048285</v>
      </c>
      <c r="AK4" s="31">
        <f>AE4/SUM($AC4:$AE4)</f>
        <v>0.59506309635303323</v>
      </c>
      <c r="AL4" s="3">
        <f>$AK4*(AL$3/SUM($AL$3:$AM$3))</f>
        <v>0.1029290960201103</v>
      </c>
      <c r="AM4" s="3">
        <f>$AK4*(AM$3/SUM($AL$3:$AM$3))</f>
        <v>0.49213400033292293</v>
      </c>
      <c r="AN4" s="5">
        <f>SUM(AI4:AJ4,AL4:AM4)</f>
        <v>0.99999999999999978</v>
      </c>
      <c r="AO4" s="2">
        <f>M4*AO$3/M$3</f>
        <v>0.19094285714285711</v>
      </c>
      <c r="AP4" s="3">
        <f>N4*AP$3/N$3</f>
        <v>0.23744939012395166</v>
      </c>
      <c r="AQ4" s="31">
        <f>O4*AQ$3/O$3</f>
        <v>0.57927056804847976</v>
      </c>
      <c r="AR4" s="3"/>
      <c r="AS4" s="3"/>
      <c r="AT4" s="5">
        <f>SUM(AO4:AQ4)</f>
        <v>1.0076628153152885</v>
      </c>
      <c r="AU4" s="2">
        <f>AO4/SUM($AO4:$AQ4)</f>
        <v>0.18949082395494851</v>
      </c>
      <c r="AV4" s="3">
        <f>AP4/SUM($AO4:$AQ4)</f>
        <v>0.23564369600128188</v>
      </c>
      <c r="AW4" s="31">
        <f>AQ4/SUM($AO4:$AQ4)</f>
        <v>0.57486548004376969</v>
      </c>
      <c r="AX4" s="3">
        <f>$AW4*(AX$3/SUM($AX$3:$AY$3))</f>
        <v>9.9435479290700193E-2</v>
      </c>
      <c r="AY4" s="3">
        <f>$AW4*(AY$3/SUM($AX$3:$AY$3))</f>
        <v>0.47543000075306946</v>
      </c>
      <c r="AZ4" s="5">
        <f>SUM(AU4:AV4,AX4:AY4)</f>
        <v>1</v>
      </c>
    </row>
    <row r="5" spans="1:52" ht="17.25" x14ac:dyDescent="0.45">
      <c r="A5" s="6" t="s">
        <v>14</v>
      </c>
      <c r="B5" s="1">
        <v>6001</v>
      </c>
      <c r="C5" s="2">
        <f>VLOOKUP(B5,AHEAD!$C$7:$CH$107,19,FALSE)</f>
        <v>85.7</v>
      </c>
      <c r="D5" s="3">
        <f>VLOOKUP($B5,AHEAD!$C$7:$CH$107,44,FALSE)</f>
        <v>85.8</v>
      </c>
      <c r="E5" s="3">
        <f>VLOOKUP($B5,'ATLAS medical Care'!$D$2:$K$107,7,FALSE)</f>
        <v>0</v>
      </c>
      <c r="F5" s="3">
        <f>VLOOKUP($B5,AHEAD!$C$7:$CH$107,62,FALSE)</f>
        <v>73.5</v>
      </c>
      <c r="G5" s="4">
        <f>VLOOKUP($B5,AHEAD!$C$7:$CH$107,73,FALSE)</f>
        <v>20.2</v>
      </c>
      <c r="H5" s="2">
        <v>85.7</v>
      </c>
      <c r="I5" s="3">
        <v>85.8</v>
      </c>
      <c r="J5" s="3">
        <f>AVERAGE($E$99:$E$103,$E$92:$E$97,$E$84:$E$90,$E$82,$E$71:$E$80,$E$66:$E$68,$E$57:$E$64,$E$53:$E$54,$E$47:$E$51,$E$43:$E$45,$E$26:$E$41,$E$21:$E$24,$E$6:$E$19,$E$4)</f>
        <v>76.635294117647021</v>
      </c>
      <c r="K5" s="3">
        <v>73.5</v>
      </c>
      <c r="L5" s="3">
        <v>20.2</v>
      </c>
      <c r="M5" s="2">
        <f>(100-H5)/100</f>
        <v>0.14299999999999996</v>
      </c>
      <c r="N5" s="3">
        <f t="shared" ref="N5:N68" si="3">(H5/100)*((100-J5)/100)</f>
        <v>0.20023552941176503</v>
      </c>
      <c r="O5" s="3">
        <f>1-SUM(M5:N5)</f>
        <v>0.65676447058823495</v>
      </c>
      <c r="P5" s="4">
        <f t="shared" si="0"/>
        <v>1</v>
      </c>
      <c r="Q5" s="2">
        <f>M5*Q$3/M$3</f>
        <v>0.18079285714285709</v>
      </c>
      <c r="R5" s="3">
        <f t="shared" ref="R5:R68" si="4">N5*R$3/N$3</f>
        <v>0.25585457905133641</v>
      </c>
      <c r="S5" s="31">
        <f t="shared" ref="S5:S68" si="5">O5*S$3/O$3</f>
        <v>0.56837358142294481</v>
      </c>
      <c r="T5" s="3"/>
      <c r="U5" s="3"/>
      <c r="V5" s="29">
        <f t="shared" ref="V5:V68" si="6">SUM(Q5:S5)</f>
        <v>1.0050210176171384</v>
      </c>
      <c r="W5" s="2">
        <f t="shared" ref="W5:W68" si="7">Q5/SUM($Q5:$S5)</f>
        <v>0.17988962815077159</v>
      </c>
      <c r="X5" s="3">
        <f t="shared" ref="X5:X68" si="8">R5/SUM($Q5:$S5)</f>
        <v>0.25457634672950086</v>
      </c>
      <c r="Y5" s="31">
        <f t="shared" ref="Y5:Y68" si="9">S5/SUM($Q5:$S5)</f>
        <v>0.5655340251197275</v>
      </c>
      <c r="Z5" s="3">
        <f t="shared" si="2"/>
        <v>9.6136221289036997E-2</v>
      </c>
      <c r="AA5" s="3">
        <f t="shared" si="2"/>
        <v>0.46939780383069052</v>
      </c>
      <c r="AB5" s="5">
        <f>SUM(W5:X5,Z5:AA5)</f>
        <v>1</v>
      </c>
      <c r="AC5" s="2">
        <f t="shared" ref="AC5:AC68" si="10">M5*AC$3/M$3</f>
        <v>0.12461428571428568</v>
      </c>
      <c r="AD5" s="3">
        <f t="shared" ref="AD5:AD68" si="11">N5*AD$3/N$3</f>
        <v>0.22831133368339082</v>
      </c>
      <c r="AE5" s="31">
        <f t="shared" ref="AE5:AE68" si="12">O5*AE$3/O$3</f>
        <v>0.64815008911563143</v>
      </c>
      <c r="AF5" s="3"/>
      <c r="AG5" s="3"/>
      <c r="AH5" s="5">
        <f t="shared" ref="AH5:AH68" si="13">SUM(AC5:AE5)</f>
        <v>1.001075708513308</v>
      </c>
      <c r="AI5" s="2">
        <f t="shared" ref="AI5:AI68" si="14">AC5/SUM($AC5:$AE5)</f>
        <v>0.12448038110858735</v>
      </c>
      <c r="AJ5" s="3">
        <f t="shared" ref="AJ5:AJ68" si="15">AD5/SUM($AC5:$AE5)</f>
        <v>0.22806600114436373</v>
      </c>
      <c r="AK5" s="31">
        <f t="shared" ref="AK5:AK68" si="16">AE5/SUM($AC5:$AE5)</f>
        <v>0.6474536177470489</v>
      </c>
      <c r="AL5" s="3">
        <f t="shared" ref="AL5:AM36" si="17">$AK5*(AL$3/SUM($AL$3:$AM$3))</f>
        <v>0.11199117538641176</v>
      </c>
      <c r="AM5" s="3">
        <f t="shared" si="17"/>
        <v>0.53546244236063711</v>
      </c>
      <c r="AN5" s="5">
        <f t="shared" ref="AN5:AN68" si="18">SUM(AI5:AJ5,AL5:AM5)</f>
        <v>1</v>
      </c>
      <c r="AO5" s="2">
        <f t="shared" ref="AO5:AO68" si="19">M5*AO$3/M$3</f>
        <v>0.16751428571428564</v>
      </c>
      <c r="AP5" s="3">
        <f t="shared" ref="AP5:AP68" si="20">N5*AP$3/N$3</f>
        <v>0.2050722855822979</v>
      </c>
      <c r="AQ5" s="31">
        <f t="shared" ref="AQ5:AQ68" si="21">O5*AQ$3/O$3</f>
        <v>0.6286766905312986</v>
      </c>
      <c r="AR5" s="3"/>
      <c r="AS5" s="3"/>
      <c r="AT5" s="5">
        <f t="shared" ref="AT5:AT68" si="22">SUM(AO5:AQ5)</f>
        <v>1.0012632618278823</v>
      </c>
      <c r="AU5" s="2">
        <f t="shared" ref="AU5:AU68" si="23">AO5/SUM($AO5:$AQ5)</f>
        <v>0.16730293829864043</v>
      </c>
      <c r="AV5" s="3">
        <f t="shared" ref="AV5:AV68" si="24">AP5/SUM($AO5:$AQ5)</f>
        <v>0.2048135524396679</v>
      </c>
      <c r="AW5" s="31">
        <f t="shared" ref="AW5:AW68" si="25">AQ5/SUM($AO5:$AQ5)</f>
        <v>0.62788350926169156</v>
      </c>
      <c r="AX5" s="3">
        <f t="shared" ref="AX5:AY36" si="26">$AW5*(AX$3/SUM($AX$3:$AY$3))</f>
        <v>0.10860609977382785</v>
      </c>
      <c r="AY5" s="3">
        <f t="shared" si="26"/>
        <v>0.51927740948786372</v>
      </c>
      <c r="AZ5" s="5">
        <f t="shared" ref="AZ5:AZ68" si="27">SUM(AU5:AV5,AX5:AY5)</f>
        <v>0.99999999999999989</v>
      </c>
    </row>
    <row r="6" spans="1:52" ht="17.25" x14ac:dyDescent="0.45">
      <c r="A6" s="1" t="s">
        <v>15</v>
      </c>
      <c r="B6" s="1">
        <v>6037</v>
      </c>
      <c r="C6" s="2">
        <f>VLOOKUP(B6,AHEAD!$C$7:$CH$107,19,FALSE)</f>
        <v>89.5</v>
      </c>
      <c r="D6" s="3">
        <f>VLOOKUP($B6,AHEAD!$C$7:$CH$107,44,FALSE)</f>
        <v>69.900000000000006</v>
      </c>
      <c r="E6" s="3">
        <f>VLOOKUP($B6,'ATLAS medical Care'!$D$2:$K$107,7,FALSE)</f>
        <v>73.900000000000006</v>
      </c>
      <c r="F6" s="3">
        <f>VLOOKUP($B6,AHEAD!$C$7:$CH$107,62,FALSE)</f>
        <v>63.6</v>
      </c>
      <c r="G6" s="4">
        <f>VLOOKUP($B6,AHEAD!$C$7:$CH$107,73,FALSE)</f>
        <v>15.3</v>
      </c>
      <c r="H6" s="2">
        <v>89.5</v>
      </c>
      <c r="I6" s="3">
        <v>69.900000000000006</v>
      </c>
      <c r="J6" s="3">
        <v>73.900000000000006</v>
      </c>
      <c r="K6" s="3">
        <v>63.6</v>
      </c>
      <c r="L6" s="3">
        <v>15.3</v>
      </c>
      <c r="M6" s="2">
        <f t="shared" ref="M6:M68" si="28">(100-H6)/100</f>
        <v>0.105</v>
      </c>
      <c r="N6" s="3">
        <f t="shared" si="3"/>
        <v>0.23359499999999997</v>
      </c>
      <c r="O6" s="3">
        <f>1-SUM(M6:N6)</f>
        <v>0.66140500000000002</v>
      </c>
      <c r="P6" s="4">
        <f t="shared" si="0"/>
        <v>1</v>
      </c>
      <c r="Q6" s="2">
        <f t="shared" ref="Q6:Q68" si="29">M6*Q$3/M$3</f>
        <v>0.13274999999999998</v>
      </c>
      <c r="R6" s="3">
        <f t="shared" si="4"/>
        <v>0.29848024758180247</v>
      </c>
      <c r="S6" s="31">
        <f t="shared" si="5"/>
        <v>0.57238956346762071</v>
      </c>
      <c r="T6" s="3"/>
      <c r="U6" s="3"/>
      <c r="V6" s="29">
        <f t="shared" si="6"/>
        <v>1.0036198110494232</v>
      </c>
      <c r="W6" s="2">
        <f>Q6/SUM($Q6:$S6)</f>
        <v>0.13227120323700217</v>
      </c>
      <c r="X6" s="3">
        <f>R6/SUM($Q6:$S6)</f>
        <v>0.29740370237381036</v>
      </c>
      <c r="Y6" s="31">
        <f>S6/SUM($Q6:$S6)</f>
        <v>0.57032509438918744</v>
      </c>
      <c r="Z6" s="3">
        <f t="shared" si="2"/>
        <v>9.6950664408356632E-2</v>
      </c>
      <c r="AA6" s="3">
        <f t="shared" si="2"/>
        <v>0.47337442998083079</v>
      </c>
      <c r="AB6" s="5">
        <f t="shared" ref="AB6:AB68" si="30">SUM(W6:X6,Z6:AA6)</f>
        <v>1</v>
      </c>
      <c r="AC6" s="2">
        <f t="shared" si="10"/>
        <v>9.1499999999999984E-2</v>
      </c>
      <c r="AD6" s="3">
        <f t="shared" si="11"/>
        <v>0.26634826570712516</v>
      </c>
      <c r="AE6" s="31">
        <f t="shared" si="12"/>
        <v>0.65272975151589097</v>
      </c>
      <c r="AF6" s="3"/>
      <c r="AG6" s="3"/>
      <c r="AH6" s="5">
        <f t="shared" si="13"/>
        <v>1.0105780172230161</v>
      </c>
      <c r="AI6" s="2">
        <f t="shared" si="14"/>
        <v>9.0542242598383782E-2</v>
      </c>
      <c r="AJ6" s="3">
        <f t="shared" si="15"/>
        <v>0.26356032010178487</v>
      </c>
      <c r="AK6" s="31">
        <f t="shared" si="16"/>
        <v>0.6458974372998314</v>
      </c>
      <c r="AL6" s="3">
        <f t="shared" si="17"/>
        <v>0.11172200015498178</v>
      </c>
      <c r="AM6" s="3">
        <f t="shared" si="17"/>
        <v>0.53417543714484961</v>
      </c>
      <c r="AN6" s="5">
        <f t="shared" si="18"/>
        <v>1</v>
      </c>
      <c r="AO6" s="2">
        <f t="shared" si="19"/>
        <v>0.12299999999999998</v>
      </c>
      <c r="AP6" s="3">
        <f t="shared" si="20"/>
        <v>0.23923756533780377</v>
      </c>
      <c r="AQ6" s="31">
        <f t="shared" si="21"/>
        <v>0.63311875888845048</v>
      </c>
      <c r="AR6" s="3"/>
      <c r="AS6" s="3"/>
      <c r="AT6" s="5">
        <f t="shared" si="22"/>
        <v>0.9953563242262542</v>
      </c>
      <c r="AU6" s="2">
        <f t="shared" si="23"/>
        <v>0.12357383683236726</v>
      </c>
      <c r="AV6" s="3">
        <f t="shared" si="24"/>
        <v>0.24035368994493145</v>
      </c>
      <c r="AW6" s="31">
        <f t="shared" si="25"/>
        <v>0.63607247322270133</v>
      </c>
      <c r="AX6" s="3">
        <f t="shared" si="26"/>
        <v>0.11002255907539399</v>
      </c>
      <c r="AY6" s="3">
        <f t="shared" si="26"/>
        <v>0.52604991414730728</v>
      </c>
      <c r="AZ6" s="5">
        <f t="shared" si="27"/>
        <v>1</v>
      </c>
    </row>
    <row r="7" spans="1:52" s="30" customFormat="1" ht="17.25" x14ac:dyDescent="0.45">
      <c r="A7" s="6" t="s">
        <v>16</v>
      </c>
      <c r="B7" s="6">
        <v>6059</v>
      </c>
      <c r="C7" s="28">
        <f>VLOOKUP(B7,AHEAD!$C$7:$CH$107,19,FALSE)</f>
        <v>84.2</v>
      </c>
      <c r="D7" s="29">
        <f>VLOOKUP($B7,AHEAD!$C$7:$CH$107,44,FALSE)</f>
        <v>76.900000000000006</v>
      </c>
      <c r="E7" s="29">
        <f>VLOOKUP($B7,'ATLAS medical Care'!$D$2:$K$107,7,FALSE)</f>
        <v>74.8</v>
      </c>
      <c r="F7" s="29">
        <f>VLOOKUP($B7,AHEAD!$C$7:$CH$107,62,FALSE)</f>
        <v>62.4</v>
      </c>
      <c r="G7" s="5">
        <f>VLOOKUP($B7,AHEAD!$C$7:$CH$107,73,FALSE)</f>
        <v>10.9</v>
      </c>
      <c r="H7" s="28">
        <v>84.2</v>
      </c>
      <c r="I7" s="29">
        <v>76.900000000000006</v>
      </c>
      <c r="J7" s="29">
        <v>74.8</v>
      </c>
      <c r="K7" s="29">
        <v>62.4</v>
      </c>
      <c r="L7" s="29">
        <v>10.9</v>
      </c>
      <c r="M7" s="28">
        <f t="shared" si="28"/>
        <v>0.15799999999999997</v>
      </c>
      <c r="N7" s="29">
        <f t="shared" si="3"/>
        <v>0.21218400000000001</v>
      </c>
      <c r="O7" s="29">
        <f>1-SUM(M7:N7)</f>
        <v>0.62981600000000004</v>
      </c>
      <c r="P7" s="5">
        <f t="shared" si="0"/>
        <v>1</v>
      </c>
      <c r="Q7" s="2">
        <f t="shared" si="29"/>
        <v>0.1997571428571428</v>
      </c>
      <c r="R7" s="3">
        <f t="shared" si="4"/>
        <v>0.27112195403539113</v>
      </c>
      <c r="S7" s="31">
        <f t="shared" si="5"/>
        <v>0.54505198071517902</v>
      </c>
      <c r="T7" s="3"/>
      <c r="U7" s="3"/>
      <c r="V7" s="29">
        <f t="shared" si="6"/>
        <v>1.0159310776077128</v>
      </c>
      <c r="W7" s="2">
        <f t="shared" si="7"/>
        <v>0.19662469950966116</v>
      </c>
      <c r="X7" s="3">
        <f t="shared" si="8"/>
        <v>0.26687042065276889</v>
      </c>
      <c r="Y7" s="31">
        <f t="shared" si="9"/>
        <v>0.53650487983757</v>
      </c>
      <c r="Z7" s="3">
        <f t="shared" ref="Z7:AA36" si="31">$Y7*(Z$3/SUM($Z$3:$AA$3))</f>
        <v>9.1201500811190814E-2</v>
      </c>
      <c r="AA7" s="3">
        <f t="shared" si="31"/>
        <v>0.44530337902637918</v>
      </c>
      <c r="AB7" s="5">
        <f t="shared" si="30"/>
        <v>1</v>
      </c>
      <c r="AC7" s="2">
        <f t="shared" si="10"/>
        <v>0.13768571428571424</v>
      </c>
      <c r="AD7" s="3">
        <f t="shared" si="11"/>
        <v>0.24193514591836579</v>
      </c>
      <c r="AE7" s="31">
        <f t="shared" si="12"/>
        <v>0.62155508528168424</v>
      </c>
      <c r="AF7" s="3"/>
      <c r="AG7" s="3"/>
      <c r="AH7" s="5">
        <f t="shared" si="13"/>
        <v>1.0011759454857643</v>
      </c>
      <c r="AI7" s="2">
        <f t="shared" si="14"/>
        <v>0.13752399356629569</v>
      </c>
      <c r="AJ7" s="3">
        <f t="shared" si="15"/>
        <v>0.24165097754219453</v>
      </c>
      <c r="AK7" s="31">
        <f t="shared" si="16"/>
        <v>0.62082502889150981</v>
      </c>
      <c r="AL7" s="3">
        <f t="shared" si="17"/>
        <v>0.10738518217999428</v>
      </c>
      <c r="AM7" s="3">
        <f t="shared" si="17"/>
        <v>0.51343984671151555</v>
      </c>
      <c r="AN7" s="5">
        <f t="shared" si="18"/>
        <v>1</v>
      </c>
      <c r="AO7" s="2">
        <f t="shared" si="19"/>
        <v>0.18508571428571424</v>
      </c>
      <c r="AP7" s="3">
        <f t="shared" si="20"/>
        <v>0.21730937547309045</v>
      </c>
      <c r="AQ7" s="31">
        <f t="shared" si="21"/>
        <v>0.60288072247426072</v>
      </c>
      <c r="AR7" s="3"/>
      <c r="AS7" s="3"/>
      <c r="AT7" s="5">
        <f t="shared" si="22"/>
        <v>1.0052758122330654</v>
      </c>
      <c r="AU7" s="2">
        <f t="shared" si="23"/>
        <v>0.1841143614851081</v>
      </c>
      <c r="AV7" s="3">
        <f t="shared" si="24"/>
        <v>0.21616890889911211</v>
      </c>
      <c r="AW7" s="31">
        <f t="shared" si="25"/>
        <v>0.59971672961577982</v>
      </c>
      <c r="AX7" s="3">
        <f t="shared" si="26"/>
        <v>0.10373404303813114</v>
      </c>
      <c r="AY7" s="3">
        <f t="shared" si="26"/>
        <v>0.49598268657764866</v>
      </c>
      <c r="AZ7" s="5">
        <f t="shared" si="27"/>
        <v>1</v>
      </c>
    </row>
    <row r="8" spans="1:52" ht="17.25" x14ac:dyDescent="0.45">
      <c r="A8" s="1" t="s">
        <v>17</v>
      </c>
      <c r="B8" s="1">
        <v>6065</v>
      </c>
      <c r="C8" s="2">
        <f>VLOOKUP(B8,AHEAD!$C$7:$CH$107,19,FALSE)</f>
        <v>84</v>
      </c>
      <c r="D8" s="3">
        <f>VLOOKUP($B8,AHEAD!$C$7:$CH$107,44,FALSE)</f>
        <v>75.5</v>
      </c>
      <c r="E8" s="3">
        <f>VLOOKUP($B8,'ATLAS medical Care'!$D$2:$K$107,7,FALSE)</f>
        <v>70.400000000000006</v>
      </c>
      <c r="F8" s="3">
        <f>VLOOKUP($B8,AHEAD!$C$7:$CH$107,62,FALSE)</f>
        <v>77.099999999999994</v>
      </c>
      <c r="G8" s="4">
        <f>VLOOKUP($B8,AHEAD!$C$7:$CH$107,73,FALSE)</f>
        <v>9.3000000000000007</v>
      </c>
      <c r="H8" s="2">
        <v>84</v>
      </c>
      <c r="I8" s="3">
        <v>75.5</v>
      </c>
      <c r="J8" s="3">
        <v>70.400000000000006</v>
      </c>
      <c r="K8" s="3">
        <v>77.099999999999994</v>
      </c>
      <c r="L8" s="3">
        <v>9.3000000000000007</v>
      </c>
      <c r="M8" s="2">
        <f t="shared" si="28"/>
        <v>0.16</v>
      </c>
      <c r="N8" s="3">
        <f t="shared" si="3"/>
        <v>0.24863999999999994</v>
      </c>
      <c r="O8" s="3">
        <f t="shared" ref="O8:O68" si="32">1-SUM(M8:N8)</f>
        <v>0.59136000000000011</v>
      </c>
      <c r="P8" s="4">
        <f t="shared" si="0"/>
        <v>1</v>
      </c>
      <c r="Q8" s="2">
        <f t="shared" si="29"/>
        <v>0.20228571428571426</v>
      </c>
      <c r="R8" s="3">
        <f t="shared" si="4"/>
        <v>0.31770426917844713</v>
      </c>
      <c r="S8" s="31">
        <f t="shared" si="5"/>
        <v>0.51177159569735975</v>
      </c>
      <c r="T8" s="3"/>
      <c r="U8" s="3"/>
      <c r="V8" s="29">
        <f t="shared" si="6"/>
        <v>1.0317615791615211</v>
      </c>
      <c r="W8" s="2">
        <f t="shared" si="7"/>
        <v>0.1960585840481725</v>
      </c>
      <c r="X8" s="3">
        <f t="shared" si="8"/>
        <v>0.30792411308495804</v>
      </c>
      <c r="Y8" s="31">
        <f t="shared" si="9"/>
        <v>0.49601730286686946</v>
      </c>
      <c r="Z8" s="3">
        <f t="shared" si="31"/>
        <v>8.4318939398041262E-2</v>
      </c>
      <c r="AA8" s="3">
        <f t="shared" si="31"/>
        <v>0.41169836346882821</v>
      </c>
      <c r="AB8" s="5">
        <f t="shared" si="30"/>
        <v>1</v>
      </c>
      <c r="AC8" s="2">
        <f t="shared" si="10"/>
        <v>0.1394285714285714</v>
      </c>
      <c r="AD8" s="3">
        <f t="shared" si="11"/>
        <v>0.28350278381566213</v>
      </c>
      <c r="AE8" s="31">
        <f t="shared" si="12"/>
        <v>0.58360348932414685</v>
      </c>
      <c r="AF8" s="3"/>
      <c r="AG8" s="3"/>
      <c r="AH8" s="5">
        <f t="shared" si="13"/>
        <v>1.0065348445683804</v>
      </c>
      <c r="AI8" s="2">
        <f t="shared" si="14"/>
        <v>0.13852334291353896</v>
      </c>
      <c r="AJ8" s="3">
        <f t="shared" si="15"/>
        <v>0.28166216534434341</v>
      </c>
      <c r="AK8" s="31">
        <f t="shared" si="16"/>
        <v>0.57981449174211763</v>
      </c>
      <c r="AL8" s="3">
        <f t="shared" si="17"/>
        <v>0.100291518429114</v>
      </c>
      <c r="AM8" s="3">
        <f t="shared" si="17"/>
        <v>0.47952297331300359</v>
      </c>
      <c r="AN8" s="5">
        <f t="shared" si="18"/>
        <v>1</v>
      </c>
      <c r="AO8" s="2">
        <f t="shared" si="19"/>
        <v>0.18742857142857144</v>
      </c>
      <c r="AP8" s="3">
        <f t="shared" si="20"/>
        <v>0.2546459823437639</v>
      </c>
      <c r="AQ8" s="31">
        <f t="shared" si="21"/>
        <v>0.56606936635839489</v>
      </c>
      <c r="AR8" s="3"/>
      <c r="AS8" s="3"/>
      <c r="AT8" s="5">
        <f t="shared" si="22"/>
        <v>1.0081439201307303</v>
      </c>
      <c r="AU8" s="2">
        <f t="shared" si="23"/>
        <v>0.1859144986008216</v>
      </c>
      <c r="AV8" s="3">
        <f t="shared" si="24"/>
        <v>0.25258891836667813</v>
      </c>
      <c r="AW8" s="31">
        <f t="shared" si="25"/>
        <v>0.56149658303250027</v>
      </c>
      <c r="AX8" s="3">
        <f t="shared" si="26"/>
        <v>9.712303798390548E-2</v>
      </c>
      <c r="AY8" s="3">
        <f t="shared" si="26"/>
        <v>0.46437354504859479</v>
      </c>
      <c r="AZ8" s="5">
        <f t="shared" si="27"/>
        <v>1</v>
      </c>
    </row>
    <row r="9" spans="1:52" ht="17.25" x14ac:dyDescent="0.45">
      <c r="A9" s="1" t="s">
        <v>18</v>
      </c>
      <c r="B9" s="1">
        <v>6067</v>
      </c>
      <c r="C9" s="2">
        <f>VLOOKUP(B9,AHEAD!$C$7:$CH$107,19,FALSE)</f>
        <v>83.9</v>
      </c>
      <c r="D9" s="3">
        <f>VLOOKUP($B9,AHEAD!$C$7:$CH$107,44,FALSE)</f>
        <v>83.5</v>
      </c>
      <c r="E9" s="3">
        <f>VLOOKUP($B9,'ATLAS medical Care'!$D$2:$K$107,7,FALSE)</f>
        <v>86.8</v>
      </c>
      <c r="F9" s="3">
        <f>VLOOKUP($B9,AHEAD!$C$7:$CH$107,62,FALSE)</f>
        <v>72.3</v>
      </c>
      <c r="G9" s="4">
        <f>VLOOKUP($B9,AHEAD!$C$7:$CH$107,73,FALSE)</f>
        <v>10.8</v>
      </c>
      <c r="H9" s="2">
        <v>83.9</v>
      </c>
      <c r="I9" s="3">
        <v>83.5</v>
      </c>
      <c r="J9" s="3">
        <v>86.8</v>
      </c>
      <c r="K9" s="3">
        <v>72.3</v>
      </c>
      <c r="L9" s="3">
        <v>10.8</v>
      </c>
      <c r="M9" s="2">
        <f t="shared" si="28"/>
        <v>0.16099999999999995</v>
      </c>
      <c r="N9" s="3">
        <f t="shared" si="3"/>
        <v>0.11074800000000004</v>
      </c>
      <c r="O9" s="3">
        <f t="shared" si="32"/>
        <v>0.72825200000000001</v>
      </c>
      <c r="P9" s="4">
        <f t="shared" si="0"/>
        <v>1</v>
      </c>
      <c r="Q9" s="2">
        <f t="shared" si="29"/>
        <v>0.20354999999999993</v>
      </c>
      <c r="R9" s="3">
        <f t="shared" si="4"/>
        <v>0.14151026545597925</v>
      </c>
      <c r="S9" s="31">
        <f t="shared" si="5"/>
        <v>0.63023993525059785</v>
      </c>
      <c r="T9" s="3"/>
      <c r="U9" s="3"/>
      <c r="V9" s="29">
        <f t="shared" si="6"/>
        <v>0.97530020070657697</v>
      </c>
      <c r="W9" s="2">
        <f t="shared" si="7"/>
        <v>0.20870497089258649</v>
      </c>
      <c r="X9" s="3">
        <f t="shared" si="8"/>
        <v>0.14509405960693858</v>
      </c>
      <c r="Y9" s="31">
        <f t="shared" si="9"/>
        <v>0.64620096950047501</v>
      </c>
      <c r="Z9" s="3">
        <f t="shared" si="31"/>
        <v>0.10984895097679749</v>
      </c>
      <c r="AA9" s="3">
        <f t="shared" si="31"/>
        <v>0.53635201852367753</v>
      </c>
      <c r="AB9" s="5">
        <f t="shared" si="30"/>
        <v>1</v>
      </c>
      <c r="AC9" s="2">
        <f t="shared" si="10"/>
        <v>0.14029999999999992</v>
      </c>
      <c r="AD9" s="3">
        <f t="shared" si="11"/>
        <v>0.12627640887233335</v>
      </c>
      <c r="AE9" s="31">
        <f t="shared" si="12"/>
        <v>0.71869995993521463</v>
      </c>
      <c r="AF9" s="3"/>
      <c r="AG9" s="3"/>
      <c r="AH9" s="5">
        <f t="shared" si="13"/>
        <v>0.98527636880754788</v>
      </c>
      <c r="AI9" s="2">
        <f t="shared" si="14"/>
        <v>0.14239659494706144</v>
      </c>
      <c r="AJ9" s="3">
        <f t="shared" si="15"/>
        <v>0.12816344009667269</v>
      </c>
      <c r="AK9" s="31">
        <f t="shared" si="16"/>
        <v>0.72943996495626584</v>
      </c>
      <c r="AL9" s="3">
        <f t="shared" si="17"/>
        <v>0.12617249608324946</v>
      </c>
      <c r="AM9" s="3">
        <f t="shared" si="17"/>
        <v>0.60326746887301641</v>
      </c>
      <c r="AN9" s="5">
        <f t="shared" si="18"/>
        <v>1</v>
      </c>
      <c r="AO9" s="2">
        <f t="shared" si="19"/>
        <v>0.18859999999999993</v>
      </c>
      <c r="AP9" s="3">
        <f t="shared" si="20"/>
        <v>0.11342315497348449</v>
      </c>
      <c r="AQ9" s="31">
        <f t="shared" si="21"/>
        <v>0.69710691996285468</v>
      </c>
      <c r="AR9" s="3"/>
      <c r="AS9" s="3"/>
      <c r="AT9" s="5">
        <f t="shared" si="22"/>
        <v>0.9991300749363391</v>
      </c>
      <c r="AU9" s="2">
        <f t="shared" si="23"/>
        <v>0.18876421071802571</v>
      </c>
      <c r="AV9" s="3">
        <f t="shared" si="24"/>
        <v>0.11352191052872809</v>
      </c>
      <c r="AW9" s="31">
        <f t="shared" si="25"/>
        <v>0.6977138787532462</v>
      </c>
      <c r="AX9" s="3">
        <f t="shared" si="26"/>
        <v>0.12068477991811263</v>
      </c>
      <c r="AY9" s="3">
        <f t="shared" si="26"/>
        <v>0.57702909883513354</v>
      </c>
      <c r="AZ9" s="5">
        <f t="shared" si="27"/>
        <v>1</v>
      </c>
    </row>
    <row r="10" spans="1:52" ht="17.25" x14ac:dyDescent="0.45">
      <c r="A10" s="1" t="s">
        <v>19</v>
      </c>
      <c r="B10" s="1">
        <v>6071</v>
      </c>
      <c r="C10" s="2">
        <f>VLOOKUP(B10,AHEAD!$C$7:$CH$107,19,FALSE)</f>
        <v>77.400000000000006</v>
      </c>
      <c r="D10" s="3">
        <f>VLOOKUP($B10,AHEAD!$C$7:$CH$107,44,FALSE)</f>
        <v>65.599999999999994</v>
      </c>
      <c r="E10" s="3">
        <f>VLOOKUP($B10,'ATLAS medical Care'!$D$2:$K$107,7,FALSE)</f>
        <v>82.2</v>
      </c>
      <c r="F10" s="3">
        <f>VLOOKUP($B10,AHEAD!$C$7:$CH$107,62,FALSE)</f>
        <v>55.4</v>
      </c>
      <c r="G10" s="4">
        <f>VLOOKUP($B10,AHEAD!$C$7:$CH$107,73,FALSE)</f>
        <v>3.5</v>
      </c>
      <c r="H10" s="2">
        <v>77.400000000000006</v>
      </c>
      <c r="I10" s="3">
        <v>65.599999999999994</v>
      </c>
      <c r="J10" s="3">
        <v>82.2</v>
      </c>
      <c r="K10" s="3">
        <v>55.4</v>
      </c>
      <c r="L10" s="3">
        <v>3.5</v>
      </c>
      <c r="M10" s="2">
        <f t="shared" si="28"/>
        <v>0.22599999999999995</v>
      </c>
      <c r="N10" s="3">
        <f t="shared" si="3"/>
        <v>0.13777199999999998</v>
      </c>
      <c r="O10" s="3">
        <f t="shared" si="32"/>
        <v>0.63622800000000002</v>
      </c>
      <c r="P10" s="4">
        <f t="shared" si="0"/>
        <v>1</v>
      </c>
      <c r="Q10" s="2">
        <f t="shared" si="29"/>
        <v>0.28572857142857133</v>
      </c>
      <c r="R10" s="3">
        <f t="shared" si="4"/>
        <v>0.17604067154622355</v>
      </c>
      <c r="S10" s="31">
        <f t="shared" si="5"/>
        <v>0.55060101932382932</v>
      </c>
      <c r="T10" s="3"/>
      <c r="U10" s="3"/>
      <c r="V10" s="29">
        <f t="shared" si="6"/>
        <v>1.0123702622986241</v>
      </c>
      <c r="W10" s="2">
        <f t="shared" si="7"/>
        <v>0.28223722295024156</v>
      </c>
      <c r="X10" s="3">
        <f t="shared" si="8"/>
        <v>0.17388961144168408</v>
      </c>
      <c r="Y10" s="31">
        <f t="shared" si="9"/>
        <v>0.54387316560807442</v>
      </c>
      <c r="Z10" s="3">
        <f t="shared" si="31"/>
        <v>9.2454049941553235E-2</v>
      </c>
      <c r="AA10" s="3">
        <f t="shared" si="31"/>
        <v>0.45141911566652121</v>
      </c>
      <c r="AB10" s="5">
        <f t="shared" si="30"/>
        <v>1</v>
      </c>
      <c r="AC10" s="2">
        <f t="shared" si="10"/>
        <v>0.19694285714285706</v>
      </c>
      <c r="AD10" s="3">
        <f t="shared" si="11"/>
        <v>0.15708954927546415</v>
      </c>
      <c r="AE10" s="31">
        <f t="shared" si="12"/>
        <v>0.62788298296422351</v>
      </c>
      <c r="AF10" s="3"/>
      <c r="AG10" s="3"/>
      <c r="AH10" s="5">
        <f t="shared" si="13"/>
        <v>0.98191538938254475</v>
      </c>
      <c r="AI10" s="2">
        <f t="shared" si="14"/>
        <v>0.20057008910584456</v>
      </c>
      <c r="AJ10" s="3">
        <f t="shared" si="15"/>
        <v>0.15998277547543721</v>
      </c>
      <c r="AK10" s="31">
        <f t="shared" si="16"/>
        <v>0.63944713541871823</v>
      </c>
      <c r="AL10" s="3">
        <f t="shared" si="17"/>
        <v>0.11060628024939732</v>
      </c>
      <c r="AM10" s="3">
        <f t="shared" si="17"/>
        <v>0.52884085516932089</v>
      </c>
      <c r="AN10" s="5">
        <f t="shared" si="18"/>
        <v>1</v>
      </c>
      <c r="AO10" s="2">
        <f t="shared" si="19"/>
        <v>0.26474285714285706</v>
      </c>
      <c r="AP10" s="3">
        <f t="shared" si="20"/>
        <v>0.1410999287301522</v>
      </c>
      <c r="AQ10" s="31">
        <f t="shared" si="21"/>
        <v>0.60901850111517319</v>
      </c>
      <c r="AR10" s="3"/>
      <c r="AS10" s="3"/>
      <c r="AT10" s="5">
        <f t="shared" si="22"/>
        <v>1.0148612869881823</v>
      </c>
      <c r="AU10" s="2">
        <f t="shared" si="23"/>
        <v>0.26086605188038853</v>
      </c>
      <c r="AV10" s="3">
        <f t="shared" si="24"/>
        <v>0.13903370888143382</v>
      </c>
      <c r="AW10" s="31">
        <f t="shared" si="25"/>
        <v>0.60010023923817779</v>
      </c>
      <c r="AX10" s="3">
        <f t="shared" si="26"/>
        <v>0.1038003793627837</v>
      </c>
      <c r="AY10" s="3">
        <f t="shared" si="26"/>
        <v>0.49629985987539404</v>
      </c>
      <c r="AZ10" s="5">
        <f t="shared" si="27"/>
        <v>1</v>
      </c>
    </row>
    <row r="11" spans="1:52" ht="17.25" x14ac:dyDescent="0.45">
      <c r="A11" s="1" t="s">
        <v>20</v>
      </c>
      <c r="B11" s="1">
        <v>6073</v>
      </c>
      <c r="C11" s="2">
        <f>VLOOKUP(B11,AHEAD!$C$7:$CH$107,19,FALSE)</f>
        <v>85</v>
      </c>
      <c r="D11" s="3">
        <f>VLOOKUP($B11,AHEAD!$C$7:$CH$107,44,FALSE)</f>
        <v>75.8</v>
      </c>
      <c r="E11" s="3">
        <f>VLOOKUP($B11,'ATLAS medical Care'!$D$2:$K$107,7,FALSE)</f>
        <v>73.8</v>
      </c>
      <c r="F11" s="3">
        <f>VLOOKUP($B11,AHEAD!$C$7:$CH$107,62,FALSE)</f>
        <v>62.1</v>
      </c>
      <c r="G11" s="4">
        <f>VLOOKUP($B11,AHEAD!$C$7:$CH$107,73,FALSE)</f>
        <v>12.8</v>
      </c>
      <c r="H11" s="2">
        <v>85</v>
      </c>
      <c r="I11" s="3">
        <v>75.8</v>
      </c>
      <c r="J11" s="3">
        <v>73.8</v>
      </c>
      <c r="K11" s="3">
        <v>62.1</v>
      </c>
      <c r="L11" s="3">
        <v>12.8</v>
      </c>
      <c r="M11" s="2">
        <f t="shared" si="28"/>
        <v>0.15</v>
      </c>
      <c r="N11" s="3">
        <f t="shared" si="3"/>
        <v>0.22270000000000001</v>
      </c>
      <c r="O11" s="3">
        <f t="shared" si="32"/>
        <v>0.62729999999999997</v>
      </c>
      <c r="P11" s="4">
        <f t="shared" si="0"/>
        <v>1</v>
      </c>
      <c r="Q11" s="2">
        <f t="shared" si="29"/>
        <v>0.18964285714285711</v>
      </c>
      <c r="R11" s="3">
        <f t="shared" si="4"/>
        <v>0.28455896374694412</v>
      </c>
      <c r="S11" s="31">
        <f t="shared" si="5"/>
        <v>0.54287459750567113</v>
      </c>
      <c r="T11" s="3"/>
      <c r="U11" s="3"/>
      <c r="V11" s="29">
        <f t="shared" si="6"/>
        <v>1.0170764183954724</v>
      </c>
      <c r="W11" s="2">
        <f t="shared" si="7"/>
        <v>0.18645880851513147</v>
      </c>
      <c r="X11" s="3">
        <f t="shared" si="8"/>
        <v>0.2797813011886176</v>
      </c>
      <c r="Y11" s="31">
        <f t="shared" si="9"/>
        <v>0.53375989029625093</v>
      </c>
      <c r="Z11" s="3">
        <f t="shared" si="31"/>
        <v>9.0734874736969229E-2</v>
      </c>
      <c r="AA11" s="3">
        <f t="shared" si="31"/>
        <v>0.4430250155592817</v>
      </c>
      <c r="AB11" s="5">
        <f t="shared" si="30"/>
        <v>1</v>
      </c>
      <c r="AC11" s="2">
        <f t="shared" si="10"/>
        <v>0.1307142857142857</v>
      </c>
      <c r="AD11" s="3">
        <f t="shared" si="11"/>
        <v>0.25392563527890916</v>
      </c>
      <c r="AE11" s="31">
        <f t="shared" si="12"/>
        <v>0.61907208612864784</v>
      </c>
      <c r="AF11" s="3"/>
      <c r="AG11" s="3"/>
      <c r="AH11" s="5">
        <f t="shared" si="13"/>
        <v>1.0037120071218428</v>
      </c>
      <c r="AI11" s="2">
        <f>AC11/SUM($AC11:$AE11)</f>
        <v>0.13023086780550788</v>
      </c>
      <c r="AJ11" s="3">
        <f>AD11/SUM($AC11:$AE11)</f>
        <v>0.252986547413181</v>
      </c>
      <c r="AK11" s="31">
        <f>AE11/SUM($AC11:$AE11)</f>
        <v>0.61678258478131098</v>
      </c>
      <c r="AL11" s="3">
        <f>$AK11*(AL$3/SUM($AL$3:$AM$3))</f>
        <v>0.1066859536099071</v>
      </c>
      <c r="AM11" s="3">
        <f>$AK11*(AM$3/SUM($AL$3:$AM$3))</f>
        <v>0.51009663117140391</v>
      </c>
      <c r="AN11" s="5">
        <f t="shared" si="18"/>
        <v>0.99999999999999989</v>
      </c>
      <c r="AO11" s="2">
        <f t="shared" si="19"/>
        <v>0.17571428571428571</v>
      </c>
      <c r="AP11" s="3">
        <f t="shared" si="20"/>
        <v>0.22807939296957946</v>
      </c>
      <c r="AQ11" s="31">
        <f t="shared" si="21"/>
        <v>0.60047232399320383</v>
      </c>
      <c r="AR11" s="3"/>
      <c r="AS11" s="3"/>
      <c r="AT11" s="5">
        <f t="shared" si="22"/>
        <v>1.0042660026770691</v>
      </c>
      <c r="AU11" s="2">
        <f t="shared" si="23"/>
        <v>0.17496787230264155</v>
      </c>
      <c r="AV11" s="3">
        <f t="shared" si="24"/>
        <v>0.22711053880305501</v>
      </c>
      <c r="AW11" s="31">
        <f t="shared" si="25"/>
        <v>0.59792158889430336</v>
      </c>
      <c r="AX11" s="3">
        <f t="shared" si="26"/>
        <v>0.10342353443354303</v>
      </c>
      <c r="AY11" s="3">
        <f t="shared" si="26"/>
        <v>0.49449805446076034</v>
      </c>
      <c r="AZ11" s="5">
        <f t="shared" si="27"/>
        <v>0.99999999999999989</v>
      </c>
    </row>
    <row r="12" spans="1:52" ht="17.25" x14ac:dyDescent="0.45">
      <c r="A12" s="1" t="s">
        <v>21</v>
      </c>
      <c r="B12" s="1">
        <v>6075</v>
      </c>
      <c r="C12" s="2">
        <f>VLOOKUP(B12,AHEAD!$C$7:$CH$107,19,FALSE)</f>
        <v>95.2</v>
      </c>
      <c r="D12" s="3">
        <f>VLOOKUP($B12,AHEAD!$C$7:$CH$107,44,FALSE)</f>
        <v>84.4</v>
      </c>
      <c r="E12" s="3">
        <f>VLOOKUP($B12,'ATLAS medical Care'!$D$2:$K$107,7,FALSE)</f>
        <v>75.5</v>
      </c>
      <c r="F12" s="3">
        <f>VLOOKUP($B12,AHEAD!$C$7:$CH$107,62,FALSE)</f>
        <v>76.900000000000006</v>
      </c>
      <c r="G12" s="4">
        <f>VLOOKUP($B12,AHEAD!$C$7:$CH$107,73,FALSE)</f>
        <v>58.2</v>
      </c>
      <c r="H12" s="2">
        <v>95.2</v>
      </c>
      <c r="I12" s="3">
        <v>84.4</v>
      </c>
      <c r="J12" s="3">
        <v>75.5</v>
      </c>
      <c r="K12" s="3">
        <v>76.900000000000006</v>
      </c>
      <c r="L12" s="3">
        <v>58.2</v>
      </c>
      <c r="M12" s="2">
        <f t="shared" si="28"/>
        <v>4.7999999999999973E-2</v>
      </c>
      <c r="N12" s="3">
        <f t="shared" si="3"/>
        <v>0.23324</v>
      </c>
      <c r="O12" s="3">
        <f t="shared" si="32"/>
        <v>0.71876000000000007</v>
      </c>
      <c r="P12" s="4">
        <f t="shared" si="0"/>
        <v>1</v>
      </c>
      <c r="Q12" s="2">
        <f t="shared" si="29"/>
        <v>6.0685714285714246E-2</v>
      </c>
      <c r="R12" s="3">
        <f t="shared" si="4"/>
        <v>0.29802663989374611</v>
      </c>
      <c r="S12" s="31">
        <f t="shared" si="5"/>
        <v>0.62202541958102375</v>
      </c>
      <c r="T12" s="3"/>
      <c r="U12" s="3"/>
      <c r="V12" s="29">
        <f t="shared" si="6"/>
        <v>0.9807377737604841</v>
      </c>
      <c r="W12" s="2">
        <f t="shared" si="7"/>
        <v>6.1877614903140171E-2</v>
      </c>
      <c r="X12" s="3">
        <f t="shared" si="8"/>
        <v>0.30388004609122993</v>
      </c>
      <c r="Y12" s="31">
        <f t="shared" si="9"/>
        <v>0.63424233900562998</v>
      </c>
      <c r="Z12" s="3">
        <f t="shared" si="31"/>
        <v>0.10781608028025036</v>
      </c>
      <c r="AA12" s="3">
        <f t="shared" si="31"/>
        <v>0.52642625872537963</v>
      </c>
      <c r="AB12" s="5">
        <f t="shared" si="30"/>
        <v>1</v>
      </c>
      <c r="AC12" s="2">
        <f t="shared" si="10"/>
        <v>4.1828571428571402E-2</v>
      </c>
      <c r="AD12" s="3">
        <f t="shared" si="11"/>
        <v>0.26594348977302545</v>
      </c>
      <c r="AE12" s="31">
        <f t="shared" si="12"/>
        <v>0.70933246074577871</v>
      </c>
      <c r="AF12" s="3"/>
      <c r="AG12" s="3"/>
      <c r="AH12" s="5">
        <f t="shared" si="13"/>
        <v>1.0171045219473756</v>
      </c>
      <c r="AI12" s="2">
        <f t="shared" si="14"/>
        <v>4.1125145475201803E-2</v>
      </c>
      <c r="AJ12" s="3">
        <f t="shared" si="15"/>
        <v>0.26147115073664495</v>
      </c>
      <c r="AK12" s="31">
        <f t="shared" si="16"/>
        <v>0.6974037037881532</v>
      </c>
      <c r="AL12" s="3">
        <f t="shared" si="17"/>
        <v>0.12063112841634625</v>
      </c>
      <c r="AM12" s="3">
        <f t="shared" si="17"/>
        <v>0.57677257537180693</v>
      </c>
      <c r="AN12" s="5">
        <f t="shared" si="18"/>
        <v>1</v>
      </c>
      <c r="AO12" s="2">
        <f t="shared" si="19"/>
        <v>5.6228571428571392E-2</v>
      </c>
      <c r="AP12" s="3">
        <f t="shared" si="20"/>
        <v>0.23887399019409389</v>
      </c>
      <c r="AQ12" s="31">
        <f t="shared" si="21"/>
        <v>0.68802086337215895</v>
      </c>
      <c r="AR12" s="3"/>
      <c r="AS12" s="3"/>
      <c r="AT12" s="5">
        <f t="shared" si="22"/>
        <v>0.98312342499482419</v>
      </c>
      <c r="AU12" s="2">
        <f t="shared" si="23"/>
        <v>5.7193807002276865E-2</v>
      </c>
      <c r="AV12" s="3">
        <f t="shared" si="24"/>
        <v>0.24297456872757506</v>
      </c>
      <c r="AW12" s="31">
        <f t="shared" si="25"/>
        <v>0.69983162427014811</v>
      </c>
      <c r="AX12" s="3">
        <f t="shared" si="26"/>
        <v>0.12105109003378151</v>
      </c>
      <c r="AY12" s="3">
        <f t="shared" si="26"/>
        <v>0.57878053423636655</v>
      </c>
      <c r="AZ12" s="5">
        <f t="shared" si="27"/>
        <v>1</v>
      </c>
    </row>
    <row r="13" spans="1:52" ht="17.25" x14ac:dyDescent="0.45">
      <c r="A13" s="1" t="s">
        <v>22</v>
      </c>
      <c r="B13" s="1">
        <v>12011</v>
      </c>
      <c r="C13" s="2">
        <f>VLOOKUP(B13,AHEAD!$C$7:$CH$107,19,FALSE)</f>
        <v>88</v>
      </c>
      <c r="D13" s="3">
        <f>VLOOKUP($B13,AHEAD!$C$7:$CH$107,44,FALSE)</f>
        <v>80.599999999999994</v>
      </c>
      <c r="E13" s="3">
        <f>VLOOKUP($B13,'ATLAS medical Care'!$D$2:$K$107,7,FALSE)</f>
        <v>79.099999999999994</v>
      </c>
      <c r="F13" s="3">
        <f>VLOOKUP($B13,AHEAD!$C$7:$CH$107,62,FALSE)</f>
        <v>67.5</v>
      </c>
      <c r="G13" s="4">
        <f>VLOOKUP($B13,AHEAD!$C$7:$CH$107,73,FALSE)</f>
        <v>10</v>
      </c>
      <c r="H13" s="2">
        <v>88</v>
      </c>
      <c r="I13" s="3">
        <v>80.599999999999994</v>
      </c>
      <c r="J13" s="3">
        <v>79.099999999999994</v>
      </c>
      <c r="K13" s="3">
        <v>67.5</v>
      </c>
      <c r="L13" s="3">
        <v>10</v>
      </c>
      <c r="M13" s="2">
        <f t="shared" si="28"/>
        <v>0.12</v>
      </c>
      <c r="N13" s="3">
        <f t="shared" si="3"/>
        <v>0.18392000000000006</v>
      </c>
      <c r="O13" s="3">
        <f t="shared" si="32"/>
        <v>0.69607999999999992</v>
      </c>
      <c r="P13" s="4">
        <f t="shared" si="0"/>
        <v>1</v>
      </c>
      <c r="Q13" s="2">
        <f t="shared" si="29"/>
        <v>0.15171428571428569</v>
      </c>
      <c r="R13" s="3">
        <f t="shared" si="4"/>
        <v>0.23500711545728775</v>
      </c>
      <c r="S13" s="31">
        <f t="shared" si="5"/>
        <v>0.60239781576876705</v>
      </c>
      <c r="T13" s="3"/>
      <c r="U13" s="3"/>
      <c r="V13" s="29">
        <f t="shared" si="6"/>
        <v>0.98911921694034044</v>
      </c>
      <c r="W13" s="2">
        <f t="shared" si="7"/>
        <v>0.15338321520391254</v>
      </c>
      <c r="X13" s="3">
        <f t="shared" si="8"/>
        <v>0.23759230579326859</v>
      </c>
      <c r="Y13" s="31">
        <f t="shared" si="9"/>
        <v>0.60902447900281886</v>
      </c>
      <c r="Z13" s="3">
        <f t="shared" si="31"/>
        <v>0.10352924754873973</v>
      </c>
      <c r="AA13" s="3">
        <f t="shared" si="31"/>
        <v>0.50549523145407915</v>
      </c>
      <c r="AB13" s="5">
        <f t="shared" si="30"/>
        <v>1</v>
      </c>
      <c r="AC13" s="2">
        <f t="shared" si="10"/>
        <v>0.10457142857142855</v>
      </c>
      <c r="AD13" s="3">
        <f t="shared" si="11"/>
        <v>0.20970814028063306</v>
      </c>
      <c r="AE13" s="31">
        <f t="shared" si="12"/>
        <v>0.6869499405586309</v>
      </c>
      <c r="AF13" s="3"/>
      <c r="AG13" s="3"/>
      <c r="AH13" s="5">
        <f t="shared" si="13"/>
        <v>1.0012295094106924</v>
      </c>
      <c r="AI13" s="2">
        <f t="shared" si="14"/>
        <v>0.10444301490172579</v>
      </c>
      <c r="AJ13" s="3">
        <f t="shared" si="15"/>
        <v>0.20945061877377535</v>
      </c>
      <c r="AK13" s="31">
        <f t="shared" si="16"/>
        <v>0.68610636632449895</v>
      </c>
      <c r="AL13" s="3">
        <f t="shared" si="17"/>
        <v>0.11867700835799502</v>
      </c>
      <c r="AM13" s="3">
        <f t="shared" si="17"/>
        <v>0.56742935796650396</v>
      </c>
      <c r="AN13" s="5">
        <f t="shared" si="18"/>
        <v>1</v>
      </c>
      <c r="AO13" s="2">
        <f t="shared" si="19"/>
        <v>0.14057142857142854</v>
      </c>
      <c r="AP13" s="3">
        <f t="shared" si="20"/>
        <v>0.18836264910177397</v>
      </c>
      <c r="AQ13" s="31">
        <f t="shared" si="21"/>
        <v>0.66631081665102709</v>
      </c>
      <c r="AR13" s="3"/>
      <c r="AS13" s="3"/>
      <c r="AT13" s="5">
        <f t="shared" si="22"/>
        <v>0.99524489432422958</v>
      </c>
      <c r="AU13" s="2">
        <f t="shared" si="23"/>
        <v>0.14124305422021424</v>
      </c>
      <c r="AV13" s="3">
        <f t="shared" si="24"/>
        <v>0.18926261282623513</v>
      </c>
      <c r="AW13" s="31">
        <f t="shared" si="25"/>
        <v>0.66949433295355065</v>
      </c>
      <c r="AX13" s="3">
        <f t="shared" si="26"/>
        <v>0.11580359612926355</v>
      </c>
      <c r="AY13" s="3">
        <f t="shared" si="26"/>
        <v>0.55369073682428704</v>
      </c>
      <c r="AZ13" s="5">
        <f t="shared" si="27"/>
        <v>1</v>
      </c>
    </row>
    <row r="14" spans="1:52" ht="17.25" x14ac:dyDescent="0.45">
      <c r="A14" s="1" t="s">
        <v>23</v>
      </c>
      <c r="B14" s="1">
        <v>12031</v>
      </c>
      <c r="C14" s="2">
        <f>VLOOKUP(B14,AHEAD!$C$7:$CH$107,19,FALSE)</f>
        <v>81.7</v>
      </c>
      <c r="D14" s="3">
        <f>VLOOKUP($B14,AHEAD!$C$7:$CH$107,44,FALSE)</f>
        <v>70.3</v>
      </c>
      <c r="E14" s="3">
        <f>VLOOKUP($B14,'ATLAS medical Care'!$D$2:$K$107,7,FALSE)</f>
        <v>68.400000000000006</v>
      </c>
      <c r="F14" s="3">
        <f>VLOOKUP($B14,AHEAD!$C$7:$CH$107,62,FALSE)</f>
        <v>56.3</v>
      </c>
      <c r="G14" s="4">
        <f>VLOOKUP($B14,AHEAD!$C$7:$CH$107,73,FALSE)</f>
        <v>2.8</v>
      </c>
      <c r="H14" s="2">
        <v>81.7</v>
      </c>
      <c r="I14" s="3">
        <v>70.3</v>
      </c>
      <c r="J14" s="3">
        <v>68.400000000000006</v>
      </c>
      <c r="K14" s="3">
        <v>56.3</v>
      </c>
      <c r="L14" s="3">
        <v>2.8</v>
      </c>
      <c r="M14" s="2">
        <f t="shared" si="28"/>
        <v>0.18299999999999997</v>
      </c>
      <c r="N14" s="3">
        <f t="shared" si="3"/>
        <v>0.25817199999999996</v>
      </c>
      <c r="O14" s="3">
        <f t="shared" si="32"/>
        <v>0.5588280000000001</v>
      </c>
      <c r="P14" s="4">
        <f t="shared" si="0"/>
        <v>1</v>
      </c>
      <c r="Q14" s="2">
        <f t="shared" si="29"/>
        <v>0.23136428571428561</v>
      </c>
      <c r="R14" s="3">
        <f t="shared" si="4"/>
        <v>0.3298839550447959</v>
      </c>
      <c r="S14" s="31">
        <f t="shared" si="5"/>
        <v>0.48361792694866773</v>
      </c>
      <c r="T14" s="3"/>
      <c r="U14" s="3"/>
      <c r="V14" s="29">
        <f t="shared" si="6"/>
        <v>1.0448661677077493</v>
      </c>
      <c r="W14" s="2">
        <f t="shared" si="7"/>
        <v>0.2214295886542654</v>
      </c>
      <c r="X14" s="3">
        <f t="shared" si="8"/>
        <v>0.3157188597354077</v>
      </c>
      <c r="Y14" s="31">
        <f t="shared" si="9"/>
        <v>0.46285155161032682</v>
      </c>
      <c r="Z14" s="3">
        <f t="shared" si="31"/>
        <v>7.8681029280535719E-2</v>
      </c>
      <c r="AA14" s="3">
        <f t="shared" si="31"/>
        <v>0.3841705223297911</v>
      </c>
      <c r="AB14" s="5">
        <f t="shared" si="30"/>
        <v>1</v>
      </c>
      <c r="AC14" s="2">
        <f t="shared" si="10"/>
        <v>0.15947142857142851</v>
      </c>
      <c r="AD14" s="3">
        <f t="shared" si="11"/>
        <v>0.2943713026997149</v>
      </c>
      <c r="AE14" s="31">
        <f t="shared" si="12"/>
        <v>0.55149819184935456</v>
      </c>
      <c r="AF14" s="3"/>
      <c r="AG14" s="3"/>
      <c r="AH14" s="5">
        <f t="shared" si="13"/>
        <v>1.0053409231204979</v>
      </c>
      <c r="AI14" s="2">
        <f t="shared" si="14"/>
        <v>0.15862422876057003</v>
      </c>
      <c r="AJ14" s="3">
        <f t="shared" si="15"/>
        <v>0.29280744066998676</v>
      </c>
      <c r="AK14" s="31">
        <f t="shared" si="16"/>
        <v>0.54856833056944321</v>
      </c>
      <c r="AL14" s="3">
        <f t="shared" si="17"/>
        <v>9.4886815728992255E-2</v>
      </c>
      <c r="AM14" s="3">
        <f t="shared" si="17"/>
        <v>0.45368151484045094</v>
      </c>
      <c r="AN14" s="5">
        <f t="shared" si="18"/>
        <v>1</v>
      </c>
      <c r="AO14" s="2">
        <f t="shared" si="19"/>
        <v>0.21437142857142852</v>
      </c>
      <c r="AP14" s="3">
        <f t="shared" si="20"/>
        <v>0.26440823099120903</v>
      </c>
      <c r="AQ14" s="31">
        <f t="shared" si="21"/>
        <v>0.53492865913035903</v>
      </c>
      <c r="AR14" s="3"/>
      <c r="AS14" s="3"/>
      <c r="AT14" s="5">
        <f t="shared" si="22"/>
        <v>1.0137083186929967</v>
      </c>
      <c r="AU14" s="2">
        <f t="shared" si="23"/>
        <v>0.21147249619873276</v>
      </c>
      <c r="AV14" s="3">
        <f t="shared" si="24"/>
        <v>0.26083265384673787</v>
      </c>
      <c r="AW14" s="31">
        <f t="shared" si="25"/>
        <v>0.52769484995452931</v>
      </c>
      <c r="AX14" s="3">
        <f t="shared" si="26"/>
        <v>9.1276293578225656E-2</v>
      </c>
      <c r="AY14" s="3">
        <f t="shared" si="26"/>
        <v>0.43641855637630361</v>
      </c>
      <c r="AZ14" s="5">
        <f t="shared" si="27"/>
        <v>1</v>
      </c>
    </row>
    <row r="15" spans="1:52" ht="17.25" x14ac:dyDescent="0.45">
      <c r="A15" s="1" t="s">
        <v>24</v>
      </c>
      <c r="B15" s="1">
        <v>12057</v>
      </c>
      <c r="C15" s="2">
        <f>VLOOKUP(B15,AHEAD!$C$7:$CH$107,19,FALSE)</f>
        <v>85.2</v>
      </c>
      <c r="D15" s="3">
        <f>VLOOKUP($B15,AHEAD!$C$7:$CH$107,44,FALSE)</f>
        <v>76.3</v>
      </c>
      <c r="E15" s="3">
        <f>VLOOKUP($B15,'ATLAS medical Care'!$D$2:$K$107,7,FALSE)</f>
        <v>74.900000000000006</v>
      </c>
      <c r="F15" s="3">
        <f>VLOOKUP($B15,AHEAD!$C$7:$CH$107,62,FALSE)</f>
        <v>66</v>
      </c>
      <c r="G15" s="4">
        <f>VLOOKUP($B15,AHEAD!$C$7:$CH$107,73,FALSE)</f>
        <v>5.0999999999999996</v>
      </c>
      <c r="H15" s="2">
        <v>85.2</v>
      </c>
      <c r="I15" s="3">
        <v>76.3</v>
      </c>
      <c r="J15" s="3">
        <v>74.900000000000006</v>
      </c>
      <c r="K15" s="3">
        <v>66</v>
      </c>
      <c r="L15" s="3">
        <v>5.0999999999999996</v>
      </c>
      <c r="M15" s="2">
        <f t="shared" si="28"/>
        <v>0.14799999999999996</v>
      </c>
      <c r="N15" s="3">
        <f t="shared" si="3"/>
        <v>0.21385199999999996</v>
      </c>
      <c r="O15" s="3">
        <f t="shared" si="32"/>
        <v>0.63814800000000005</v>
      </c>
      <c r="P15" s="4">
        <f t="shared" si="0"/>
        <v>1</v>
      </c>
      <c r="Q15" s="2">
        <f t="shared" si="29"/>
        <v>0.18711428571428565</v>
      </c>
      <c r="R15" s="3">
        <f t="shared" si="4"/>
        <v>0.27325327128518856</v>
      </c>
      <c r="S15" s="31">
        <f t="shared" si="5"/>
        <v>0.55226261541375588</v>
      </c>
      <c r="T15" s="3"/>
      <c r="U15" s="3"/>
      <c r="V15" s="29">
        <f t="shared" si="6"/>
        <v>1.0126301724132301</v>
      </c>
      <c r="W15" s="2">
        <f t="shared" si="7"/>
        <v>0.18478047643827147</v>
      </c>
      <c r="X15" s="3">
        <f t="shared" si="8"/>
        <v>0.26984508138246593</v>
      </c>
      <c r="Y15" s="31">
        <f t="shared" si="9"/>
        <v>0.54537444217926268</v>
      </c>
      <c r="Z15" s="3">
        <f t="shared" si="31"/>
        <v>9.2709254845684763E-2</v>
      </c>
      <c r="AA15" s="3">
        <f t="shared" si="31"/>
        <v>0.45266518733357791</v>
      </c>
      <c r="AB15" s="5">
        <f t="shared" si="30"/>
        <v>1</v>
      </c>
      <c r="AC15" s="2">
        <f t="shared" si="10"/>
        <v>0.12897142857142851</v>
      </c>
      <c r="AD15" s="3">
        <f t="shared" si="11"/>
        <v>0.24383702270168506</v>
      </c>
      <c r="AE15" s="31">
        <f t="shared" si="12"/>
        <v>0.62977779948800316</v>
      </c>
      <c r="AF15" s="3"/>
      <c r="AG15" s="3"/>
      <c r="AH15" s="5">
        <f t="shared" si="13"/>
        <v>1.0025862507611167</v>
      </c>
      <c r="AI15" s="2">
        <f t="shared" si="14"/>
        <v>0.12863873654113989</v>
      </c>
      <c r="AJ15" s="3">
        <f t="shared" si="15"/>
        <v>0.24320802575995368</v>
      </c>
      <c r="AK15" s="31">
        <f t="shared" si="16"/>
        <v>0.62815323769890641</v>
      </c>
      <c r="AL15" s="3">
        <f t="shared" si="17"/>
        <v>0.10865275516950537</v>
      </c>
      <c r="AM15" s="3">
        <f t="shared" si="17"/>
        <v>0.51950048252940106</v>
      </c>
      <c r="AN15" s="5">
        <f t="shared" si="18"/>
        <v>1</v>
      </c>
      <c r="AO15" s="2">
        <f t="shared" si="19"/>
        <v>0.17337142857142851</v>
      </c>
      <c r="AP15" s="3">
        <f t="shared" si="20"/>
        <v>0.21901766657085986</v>
      </c>
      <c r="AQ15" s="31">
        <f t="shared" si="21"/>
        <v>0.61085638866828496</v>
      </c>
      <c r="AR15" s="3"/>
      <c r="AS15" s="3"/>
      <c r="AT15" s="5">
        <f t="shared" si="22"/>
        <v>1.0032454838105733</v>
      </c>
      <c r="AU15" s="2">
        <f t="shared" si="23"/>
        <v>0.17281057464910896</v>
      </c>
      <c r="AV15" s="3">
        <f t="shared" si="24"/>
        <v>0.21830914776608498</v>
      </c>
      <c r="AW15" s="31">
        <f t="shared" si="25"/>
        <v>0.60888027758480612</v>
      </c>
      <c r="AX15" s="3">
        <f t="shared" si="26"/>
        <v>0.10531907782615507</v>
      </c>
      <c r="AY15" s="3">
        <f t="shared" si="26"/>
        <v>0.50356119975865099</v>
      </c>
      <c r="AZ15" s="5">
        <f t="shared" si="27"/>
        <v>1</v>
      </c>
    </row>
    <row r="16" spans="1:52" ht="17.25" x14ac:dyDescent="0.45">
      <c r="A16" s="1" t="s">
        <v>25</v>
      </c>
      <c r="B16" s="1">
        <v>12086</v>
      </c>
      <c r="C16" s="2">
        <f>VLOOKUP(B16,AHEAD!$C$7:$CH$107,19,FALSE)</f>
        <v>88.8</v>
      </c>
      <c r="D16" s="3">
        <f>VLOOKUP($B16,AHEAD!$C$7:$CH$107,44,FALSE)</f>
        <v>81.099999999999994</v>
      </c>
      <c r="E16" s="3">
        <f>VLOOKUP($B16,'ATLAS medical Care'!$D$2:$K$107,7,FALSE)</f>
        <v>77.3</v>
      </c>
      <c r="F16" s="3">
        <f>VLOOKUP($B16,AHEAD!$C$7:$CH$107,62,FALSE)</f>
        <v>60</v>
      </c>
      <c r="G16" s="4">
        <f>VLOOKUP($B16,AHEAD!$C$7:$CH$107,73,FALSE)</f>
        <v>9.1</v>
      </c>
      <c r="H16" s="2">
        <v>88.8</v>
      </c>
      <c r="I16" s="3">
        <v>81.099999999999994</v>
      </c>
      <c r="J16" s="3">
        <v>77.3</v>
      </c>
      <c r="K16" s="3">
        <v>60</v>
      </c>
      <c r="L16" s="3">
        <v>9.1</v>
      </c>
      <c r="M16" s="2">
        <f t="shared" si="28"/>
        <v>0.11200000000000003</v>
      </c>
      <c r="N16" s="3">
        <f t="shared" si="3"/>
        <v>0.20157600000000003</v>
      </c>
      <c r="O16" s="3">
        <f t="shared" si="32"/>
        <v>0.68642399999999992</v>
      </c>
      <c r="P16" s="4">
        <f t="shared" si="0"/>
        <v>1</v>
      </c>
      <c r="Q16" s="2">
        <f t="shared" si="29"/>
        <v>0.14160000000000003</v>
      </c>
      <c r="R16" s="3">
        <f t="shared" si="4"/>
        <v>0.257567389655384</v>
      </c>
      <c r="S16" s="31">
        <f t="shared" si="5"/>
        <v>0.59404137209984509</v>
      </c>
      <c r="T16" s="3"/>
      <c r="U16" s="3"/>
      <c r="V16" s="29">
        <f t="shared" si="6"/>
        <v>0.9932087617552291</v>
      </c>
      <c r="W16" s="2">
        <f t="shared" si="7"/>
        <v>0.14256821471224251</v>
      </c>
      <c r="X16" s="3">
        <f t="shared" si="8"/>
        <v>0.2593285516331964</v>
      </c>
      <c r="Y16" s="31">
        <f t="shared" si="9"/>
        <v>0.59810323365456108</v>
      </c>
      <c r="Z16" s="3">
        <f t="shared" si="31"/>
        <v>0.10167272395702533</v>
      </c>
      <c r="AA16" s="3">
        <f t="shared" si="31"/>
        <v>0.49643050969753577</v>
      </c>
      <c r="AB16" s="5">
        <f t="shared" si="30"/>
        <v>1</v>
      </c>
      <c r="AC16" s="2">
        <f t="shared" si="10"/>
        <v>9.7600000000000006E-2</v>
      </c>
      <c r="AD16" s="3">
        <f t="shared" si="11"/>
        <v>0.22983975687912614</v>
      </c>
      <c r="AE16" s="31">
        <f t="shared" si="12"/>
        <v>0.67742059245778896</v>
      </c>
      <c r="AF16" s="3"/>
      <c r="AG16" s="3"/>
      <c r="AH16" s="5">
        <f t="shared" si="13"/>
        <v>1.004860349336915</v>
      </c>
      <c r="AI16" s="2">
        <f t="shared" si="14"/>
        <v>9.7127924357254286E-2</v>
      </c>
      <c r="AJ16" s="3">
        <f t="shared" si="15"/>
        <v>0.22872805861112172</v>
      </c>
      <c r="AK16" s="31">
        <f t="shared" si="16"/>
        <v>0.67414401703162408</v>
      </c>
      <c r="AL16" s="3">
        <f t="shared" si="17"/>
        <v>0.11660786004996092</v>
      </c>
      <c r="AM16" s="3">
        <f t="shared" si="17"/>
        <v>0.55753615698166314</v>
      </c>
      <c r="AN16" s="5">
        <f t="shared" si="18"/>
        <v>1</v>
      </c>
      <c r="AO16" s="2">
        <f t="shared" si="19"/>
        <v>0.13120000000000004</v>
      </c>
      <c r="AP16" s="3">
        <f t="shared" si="20"/>
        <v>0.20644513568583722</v>
      </c>
      <c r="AQ16" s="31">
        <f t="shared" si="21"/>
        <v>0.65706777383183634</v>
      </c>
      <c r="AR16" s="3"/>
      <c r="AS16" s="3"/>
      <c r="AT16" s="5">
        <f t="shared" si="22"/>
        <v>0.99471290951767366</v>
      </c>
      <c r="AU16" s="2">
        <f t="shared" si="23"/>
        <v>0.13189735324096438</v>
      </c>
      <c r="AV16" s="3">
        <f t="shared" si="24"/>
        <v>0.20754243129903724</v>
      </c>
      <c r="AW16" s="31">
        <f t="shared" si="25"/>
        <v>0.66056021545999832</v>
      </c>
      <c r="AX16" s="3">
        <f t="shared" si="26"/>
        <v>0.11425824632857076</v>
      </c>
      <c r="AY16" s="3">
        <f t="shared" si="26"/>
        <v>0.54630196913142759</v>
      </c>
      <c r="AZ16" s="5">
        <f t="shared" si="27"/>
        <v>1</v>
      </c>
    </row>
    <row r="17" spans="1:52" ht="17.25" x14ac:dyDescent="0.45">
      <c r="A17" s="1" t="s">
        <v>26</v>
      </c>
      <c r="B17" s="1">
        <v>12095</v>
      </c>
      <c r="C17" s="2">
        <f>VLOOKUP(B17,AHEAD!$C$7:$CH$107,19,FALSE)</f>
        <v>85.4</v>
      </c>
      <c r="D17" s="3">
        <f>VLOOKUP($B17,AHEAD!$C$7:$CH$107,44,FALSE)</f>
        <v>70.5</v>
      </c>
      <c r="E17" s="3">
        <f>VLOOKUP($B17,'ATLAS medical Care'!$D$2:$K$107,7,FALSE)</f>
        <v>69.400000000000006</v>
      </c>
      <c r="F17" s="3">
        <f>VLOOKUP($B17,AHEAD!$C$7:$CH$107,62,FALSE)</f>
        <v>64.2</v>
      </c>
      <c r="G17" s="4">
        <f>VLOOKUP($B17,AHEAD!$C$7:$CH$107,73,FALSE)</f>
        <v>6.3</v>
      </c>
      <c r="H17" s="2">
        <v>85.4</v>
      </c>
      <c r="I17" s="3">
        <v>70.5</v>
      </c>
      <c r="J17" s="3">
        <v>69.400000000000006</v>
      </c>
      <c r="K17" s="3">
        <v>64.2</v>
      </c>
      <c r="L17" s="3">
        <v>6.3</v>
      </c>
      <c r="M17" s="2">
        <f t="shared" si="28"/>
        <v>0.14599999999999994</v>
      </c>
      <c r="N17" s="3">
        <f t="shared" si="3"/>
        <v>0.261324</v>
      </c>
      <c r="O17" s="3">
        <f t="shared" si="32"/>
        <v>0.59267600000000009</v>
      </c>
      <c r="P17" s="4">
        <f t="shared" si="0"/>
        <v>1</v>
      </c>
      <c r="Q17" s="2">
        <f t="shared" si="29"/>
        <v>0.18458571428571416</v>
      </c>
      <c r="R17" s="3">
        <f t="shared" si="4"/>
        <v>0.33391148020748285</v>
      </c>
      <c r="S17" s="31">
        <f t="shared" si="5"/>
        <v>0.51291048135066353</v>
      </c>
      <c r="T17" s="3"/>
      <c r="U17" s="3"/>
      <c r="V17" s="29">
        <f t="shared" si="6"/>
        <v>1.0314076758438606</v>
      </c>
      <c r="W17" s="2">
        <f t="shared" si="7"/>
        <v>0.17896484446336194</v>
      </c>
      <c r="X17" s="3">
        <f t="shared" si="8"/>
        <v>0.32374345084671635</v>
      </c>
      <c r="Y17" s="31">
        <f t="shared" si="9"/>
        <v>0.49729170468992162</v>
      </c>
      <c r="Z17" s="3">
        <f t="shared" si="31"/>
        <v>8.4535577425516539E-2</v>
      </c>
      <c r="AA17" s="3">
        <f t="shared" si="31"/>
        <v>0.41275612726440508</v>
      </c>
      <c r="AB17" s="5">
        <f t="shared" si="30"/>
        <v>1</v>
      </c>
      <c r="AC17" s="2">
        <f t="shared" si="10"/>
        <v>0.12722857142857136</v>
      </c>
      <c r="AD17" s="3">
        <f t="shared" si="11"/>
        <v>0.29796525690896114</v>
      </c>
      <c r="AE17" s="31">
        <f t="shared" si="12"/>
        <v>0.58490222814982074</v>
      </c>
      <c r="AF17" s="3"/>
      <c r="AG17" s="3"/>
      <c r="AH17" s="5">
        <f t="shared" si="13"/>
        <v>1.0100960564873533</v>
      </c>
      <c r="AI17" s="2">
        <f t="shared" si="14"/>
        <v>0.12595690341670421</v>
      </c>
      <c r="AJ17" s="3">
        <f t="shared" si="15"/>
        <v>0.294987050979237</v>
      </c>
      <c r="AK17" s="31">
        <f t="shared" si="16"/>
        <v>0.57905604560405866</v>
      </c>
      <c r="AL17" s="3">
        <f t="shared" si="17"/>
        <v>0.10016032868495275</v>
      </c>
      <c r="AM17" s="3">
        <f t="shared" si="17"/>
        <v>0.47889571691910587</v>
      </c>
      <c r="AN17" s="5">
        <f t="shared" si="18"/>
        <v>0.99999999999999978</v>
      </c>
      <c r="AO17" s="2">
        <f t="shared" si="19"/>
        <v>0.17102857142857134</v>
      </c>
      <c r="AP17" s="3">
        <f t="shared" si="20"/>
        <v>0.26763636860521944</v>
      </c>
      <c r="AQ17" s="31">
        <f t="shared" si="21"/>
        <v>0.56732908511875679</v>
      </c>
      <c r="AR17" s="3"/>
      <c r="AS17" s="3"/>
      <c r="AT17" s="5">
        <f t="shared" si="22"/>
        <v>1.0059940251525474</v>
      </c>
      <c r="AU17" s="2">
        <f t="shared" si="23"/>
        <v>0.17000953002940233</v>
      </c>
      <c r="AV17" s="3">
        <f t="shared" si="24"/>
        <v>0.26604170791634218</v>
      </c>
      <c r="AW17" s="31">
        <f t="shared" si="25"/>
        <v>0.56394876205425559</v>
      </c>
      <c r="AX17" s="3">
        <f t="shared" si="26"/>
        <v>9.7547195643043885E-2</v>
      </c>
      <c r="AY17" s="3">
        <f t="shared" si="26"/>
        <v>0.46640156641121167</v>
      </c>
      <c r="AZ17" s="5">
        <f t="shared" si="27"/>
        <v>1</v>
      </c>
    </row>
    <row r="18" spans="1:52" ht="17.25" x14ac:dyDescent="0.45">
      <c r="A18" s="1" t="s">
        <v>27</v>
      </c>
      <c r="B18" s="1">
        <v>12099</v>
      </c>
      <c r="C18" s="2">
        <f>VLOOKUP(B18,AHEAD!$C$7:$CH$107,19,FALSE)</f>
        <v>87.7</v>
      </c>
      <c r="D18" s="3">
        <f>VLOOKUP($B18,AHEAD!$C$7:$CH$107,44,FALSE)</f>
        <v>76.099999999999994</v>
      </c>
      <c r="E18" s="3">
        <f>VLOOKUP($B18,'ATLAS medical Care'!$D$2:$K$107,7,FALSE)</f>
        <v>78.099999999999994</v>
      </c>
      <c r="F18" s="3">
        <f>VLOOKUP($B18,AHEAD!$C$7:$CH$107,62,FALSE)</f>
        <v>59.1</v>
      </c>
      <c r="G18" s="4">
        <f>VLOOKUP($B18,AHEAD!$C$7:$CH$107,73,FALSE)</f>
        <v>5.0999999999999996</v>
      </c>
      <c r="H18" s="2">
        <v>87.7</v>
      </c>
      <c r="I18" s="3">
        <v>76.099999999999994</v>
      </c>
      <c r="J18" s="3">
        <v>78.099999999999994</v>
      </c>
      <c r="K18" s="3">
        <v>59.1</v>
      </c>
      <c r="L18" s="3">
        <v>5.0999999999999996</v>
      </c>
      <c r="M18" s="2">
        <f t="shared" si="28"/>
        <v>0.12299999999999997</v>
      </c>
      <c r="N18" s="3">
        <f t="shared" si="3"/>
        <v>0.19206300000000004</v>
      </c>
      <c r="O18" s="3">
        <f t="shared" si="32"/>
        <v>0.68493700000000002</v>
      </c>
      <c r="P18" s="4">
        <f t="shared" si="0"/>
        <v>1</v>
      </c>
      <c r="Q18" s="2">
        <f t="shared" si="29"/>
        <v>0.15550714285714282</v>
      </c>
      <c r="R18" s="3">
        <f t="shared" si="4"/>
        <v>0.24541198138360729</v>
      </c>
      <c r="S18" s="31">
        <f t="shared" si="5"/>
        <v>0.59275450054478229</v>
      </c>
      <c r="T18" s="3"/>
      <c r="U18" s="3"/>
      <c r="V18" s="29">
        <f t="shared" si="6"/>
        <v>0.99367362478553245</v>
      </c>
      <c r="W18" s="2">
        <f t="shared" si="7"/>
        <v>0.15649720288259275</v>
      </c>
      <c r="X18" s="3">
        <f t="shared" si="8"/>
        <v>0.24697443432351873</v>
      </c>
      <c r="Y18" s="31">
        <f t="shared" si="9"/>
        <v>0.59652836279388843</v>
      </c>
      <c r="Z18" s="3">
        <f t="shared" si="31"/>
        <v>0.10140500861747308</v>
      </c>
      <c r="AA18" s="3">
        <f t="shared" si="31"/>
        <v>0.49512335417641534</v>
      </c>
      <c r="AB18" s="5">
        <f t="shared" si="30"/>
        <v>0.99999999999999978</v>
      </c>
      <c r="AC18" s="2">
        <f t="shared" si="10"/>
        <v>0.10718571428571426</v>
      </c>
      <c r="AD18" s="3">
        <f t="shared" si="11"/>
        <v>0.21899290205915192</v>
      </c>
      <c r="AE18" s="31">
        <f t="shared" si="12"/>
        <v>0.67595309653546587</v>
      </c>
      <c r="AF18" s="3"/>
      <c r="AG18" s="3"/>
      <c r="AH18" s="5">
        <f t="shared" si="13"/>
        <v>1.002131712880332</v>
      </c>
      <c r="AI18" s="2">
        <f t="shared" si="14"/>
        <v>0.10695771115519391</v>
      </c>
      <c r="AJ18" s="3">
        <f t="shared" si="15"/>
        <v>0.21852706509977757</v>
      </c>
      <c r="AK18" s="31">
        <f t="shared" si="16"/>
        <v>0.67451522374502859</v>
      </c>
      <c r="AL18" s="3">
        <f t="shared" si="17"/>
        <v>0.11667206831910328</v>
      </c>
      <c r="AM18" s="3">
        <f t="shared" si="17"/>
        <v>0.55784315542592533</v>
      </c>
      <c r="AN18" s="5">
        <f t="shared" si="18"/>
        <v>1</v>
      </c>
      <c r="AO18" s="2">
        <f t="shared" si="19"/>
        <v>0.14408571428571423</v>
      </c>
      <c r="AP18" s="3">
        <f t="shared" si="20"/>
        <v>0.19670234598974562</v>
      </c>
      <c r="AQ18" s="31">
        <f t="shared" si="21"/>
        <v>0.65564436821127547</v>
      </c>
      <c r="AR18" s="3"/>
      <c r="AS18" s="3"/>
      <c r="AT18" s="5">
        <f t="shared" si="22"/>
        <v>0.9964324284867353</v>
      </c>
      <c r="AU18" s="2">
        <f t="shared" si="23"/>
        <v>0.1446015908018316</v>
      </c>
      <c r="AV18" s="3">
        <f t="shared" si="24"/>
        <v>0.19740660818162459</v>
      </c>
      <c r="AW18" s="31">
        <f t="shared" si="25"/>
        <v>0.65799180101654386</v>
      </c>
      <c r="AX18" s="3">
        <f t="shared" si="26"/>
        <v>0.11381398322690983</v>
      </c>
      <c r="AY18" s="3">
        <f t="shared" si="26"/>
        <v>0.54417781778963403</v>
      </c>
      <c r="AZ18" s="5">
        <f t="shared" si="27"/>
        <v>1</v>
      </c>
    </row>
    <row r="19" spans="1:52" ht="17.25" x14ac:dyDescent="0.45">
      <c r="A19" s="1" t="s">
        <v>28</v>
      </c>
      <c r="B19" s="1">
        <v>12103</v>
      </c>
      <c r="C19" s="2">
        <f>VLOOKUP(B19,AHEAD!$C$7:$CH$107,19,FALSE)</f>
        <v>87.8</v>
      </c>
      <c r="D19" s="3">
        <f>VLOOKUP($B19,AHEAD!$C$7:$CH$107,44,FALSE)</f>
        <v>75.599999999999994</v>
      </c>
      <c r="E19" s="3">
        <f>VLOOKUP($B19,'ATLAS medical Care'!$D$2:$K$107,7,FALSE)</f>
        <v>72.2</v>
      </c>
      <c r="F19" s="3">
        <f>VLOOKUP($B19,AHEAD!$C$7:$CH$107,62,FALSE)</f>
        <v>68.599999999999994</v>
      </c>
      <c r="G19" s="4">
        <f>VLOOKUP($B19,AHEAD!$C$7:$CH$107,73,FALSE)</f>
        <v>4.5</v>
      </c>
      <c r="H19" s="2">
        <v>87.8</v>
      </c>
      <c r="I19" s="3">
        <v>75.599999999999994</v>
      </c>
      <c r="J19" s="3">
        <v>72.2</v>
      </c>
      <c r="K19" s="3">
        <v>68.599999999999994</v>
      </c>
      <c r="L19" s="3">
        <v>4.5</v>
      </c>
      <c r="M19" s="2">
        <f t="shared" si="28"/>
        <v>0.12200000000000003</v>
      </c>
      <c r="N19" s="3">
        <f t="shared" si="3"/>
        <v>0.24408399999999997</v>
      </c>
      <c r="O19" s="3">
        <f t="shared" si="32"/>
        <v>0.63391600000000004</v>
      </c>
      <c r="P19" s="4">
        <f t="shared" si="0"/>
        <v>1</v>
      </c>
      <c r="Q19" s="2">
        <f t="shared" si="29"/>
        <v>0.15424285714285715</v>
      </c>
      <c r="R19" s="3">
        <f t="shared" si="4"/>
        <v>0.31188275755370048</v>
      </c>
      <c r="S19" s="31">
        <f t="shared" si="5"/>
        <v>0.54860018069887628</v>
      </c>
      <c r="T19" s="3"/>
      <c r="U19" s="3"/>
      <c r="V19" s="29">
        <f t="shared" si="6"/>
        <v>1.0147257953954338</v>
      </c>
      <c r="W19" s="2">
        <f t="shared" si="7"/>
        <v>0.15200447041237328</v>
      </c>
      <c r="X19" s="3">
        <f t="shared" si="8"/>
        <v>0.30735668588395476</v>
      </c>
      <c r="Y19" s="31">
        <f t="shared" si="9"/>
        <v>0.5406388437036721</v>
      </c>
      <c r="Z19" s="3">
        <f t="shared" si="31"/>
        <v>9.1904241313759752E-2</v>
      </c>
      <c r="AA19" s="3">
        <f t="shared" si="31"/>
        <v>0.44873460238991236</v>
      </c>
      <c r="AB19" s="5">
        <f t="shared" si="30"/>
        <v>1</v>
      </c>
      <c r="AC19" s="2">
        <f t="shared" si="10"/>
        <v>0.10631428571428572</v>
      </c>
      <c r="AD19" s="3">
        <f t="shared" si="11"/>
        <v>0.27830796929239898</v>
      </c>
      <c r="AE19" s="31">
        <f t="shared" si="12"/>
        <v>0.62560130806683878</v>
      </c>
      <c r="AF19" s="3"/>
      <c r="AG19" s="3"/>
      <c r="AH19" s="5">
        <f t="shared" si="13"/>
        <v>1.0102235630735235</v>
      </c>
      <c r="AI19" s="2">
        <f t="shared" si="14"/>
        <v>0.10523837455427501</v>
      </c>
      <c r="AJ19" s="3">
        <f t="shared" si="15"/>
        <v>0.2754914649245257</v>
      </c>
      <c r="AK19" s="31">
        <f t="shared" si="16"/>
        <v>0.61927016052119932</v>
      </c>
      <c r="AL19" s="3">
        <f t="shared" si="17"/>
        <v>0.10711623390078294</v>
      </c>
      <c r="AM19" s="3">
        <f t="shared" si="17"/>
        <v>0.51215392662041637</v>
      </c>
      <c r="AN19" s="5">
        <f t="shared" si="18"/>
        <v>1</v>
      </c>
      <c r="AO19" s="2">
        <f t="shared" si="19"/>
        <v>0.14291428571428574</v>
      </c>
      <c r="AP19" s="3">
        <f t="shared" si="20"/>
        <v>0.24997993064026411</v>
      </c>
      <c r="AQ19" s="31">
        <f t="shared" si="21"/>
        <v>0.60680537818663449</v>
      </c>
      <c r="AR19" s="3"/>
      <c r="AS19" s="3"/>
      <c r="AT19" s="5">
        <f t="shared" si="22"/>
        <v>0.9996995945411844</v>
      </c>
      <c r="AU19" s="2">
        <f t="shared" si="23"/>
        <v>0.14295723084680928</v>
      </c>
      <c r="AV19" s="3">
        <f t="shared" si="24"/>
        <v>0.25005504854185046</v>
      </c>
      <c r="AW19" s="31">
        <f t="shared" si="25"/>
        <v>0.60698772061134021</v>
      </c>
      <c r="AX19" s="3">
        <f t="shared" si="26"/>
        <v>0.10499171896347434</v>
      </c>
      <c r="AY19" s="3">
        <f t="shared" si="26"/>
        <v>0.50199600164786584</v>
      </c>
      <c r="AZ19" s="5">
        <f t="shared" si="27"/>
        <v>0.99999999999999989</v>
      </c>
    </row>
    <row r="20" spans="1:52" ht="17.25" x14ac:dyDescent="0.45">
      <c r="A20" s="1" t="s">
        <v>29</v>
      </c>
      <c r="B20" s="1">
        <v>13067</v>
      </c>
      <c r="C20" s="2">
        <f>VLOOKUP(B20,AHEAD!$C$7:$CH$107,19,FALSE)</f>
        <v>81.5</v>
      </c>
      <c r="D20" s="3">
        <f>VLOOKUP($B20,AHEAD!$C$7:$CH$107,44,FALSE)</f>
        <v>81.7</v>
      </c>
      <c r="E20" s="3" t="str">
        <f>VLOOKUP($B20,'ATLAS medical Care'!$D$2:$K$107,7,FALSE)</f>
        <v>Data not available</v>
      </c>
      <c r="F20" s="3">
        <f>VLOOKUP($B20,AHEAD!$C$7:$CH$107,62,FALSE)</f>
        <v>62.6</v>
      </c>
      <c r="G20" s="4">
        <f>VLOOKUP($B20,AHEAD!$C$7:$CH$107,73,FALSE)</f>
        <v>7.8</v>
      </c>
      <c r="H20" s="2">
        <v>81.5</v>
      </c>
      <c r="I20" s="3">
        <v>81.7</v>
      </c>
      <c r="J20" s="3">
        <f>AVERAGE($E$99:$E$103,$E$92:$E$97,$E$84:$E$90,$E$82,$E$71:$E$80,$E$66:$E$68,$E$57:$E$64,$E$53:$E$54,$E$47:$E$51,$E$43:$E$45,$E$26:$E$41,$E$21:$E$24,$E$6:$E$19,$E$4)</f>
        <v>76.635294117647021</v>
      </c>
      <c r="K20" s="3">
        <v>62.6</v>
      </c>
      <c r="L20" s="3">
        <v>7.8</v>
      </c>
      <c r="M20" s="2">
        <f t="shared" si="28"/>
        <v>0.185</v>
      </c>
      <c r="N20" s="3">
        <f t="shared" si="3"/>
        <v>0.19042235294117676</v>
      </c>
      <c r="O20" s="3">
        <f t="shared" si="32"/>
        <v>0.62457764705882324</v>
      </c>
      <c r="P20" s="4">
        <f t="shared" si="0"/>
        <v>1</v>
      </c>
      <c r="Q20" s="2">
        <f t="shared" si="29"/>
        <v>0.2338928571428571</v>
      </c>
      <c r="R20" s="3">
        <f t="shared" si="4"/>
        <v>0.24331561485045408</v>
      </c>
      <c r="S20" s="31">
        <f t="shared" si="5"/>
        <v>0.54051863344189033</v>
      </c>
      <c r="T20" s="3"/>
      <c r="U20" s="3"/>
      <c r="V20" s="29">
        <f t="shared" si="6"/>
        <v>1.0177271054352015</v>
      </c>
      <c r="W20" s="2">
        <f t="shared" si="7"/>
        <v>0.22981883443385306</v>
      </c>
      <c r="X20" s="3">
        <f t="shared" si="8"/>
        <v>0.23907746344871811</v>
      </c>
      <c r="Y20" s="31">
        <f t="shared" si="9"/>
        <v>0.53110370211742886</v>
      </c>
      <c r="Z20" s="3">
        <f t="shared" si="31"/>
        <v>9.0283344177883071E-2</v>
      </c>
      <c r="AA20" s="3">
        <f t="shared" si="31"/>
        <v>0.44082035793954577</v>
      </c>
      <c r="AB20" s="5">
        <f t="shared" si="30"/>
        <v>1</v>
      </c>
      <c r="AC20" s="2">
        <f t="shared" si="10"/>
        <v>0.1612142857142857</v>
      </c>
      <c r="AD20" s="3">
        <f t="shared" si="11"/>
        <v>0.21712221347953731</v>
      </c>
      <c r="AE20" s="31">
        <f t="shared" si="12"/>
        <v>0.61638544064088641</v>
      </c>
      <c r="AF20" s="3"/>
      <c r="AG20" s="3"/>
      <c r="AH20" s="5">
        <f t="shared" si="13"/>
        <v>0.99472193983470936</v>
      </c>
      <c r="AI20" s="2">
        <f t="shared" si="14"/>
        <v>0.16206969933836415</v>
      </c>
      <c r="AJ20" s="3">
        <f t="shared" si="15"/>
        <v>0.21827427825269038</v>
      </c>
      <c r="AK20" s="31">
        <f t="shared" si="16"/>
        <v>0.61965602240894546</v>
      </c>
      <c r="AL20" s="3">
        <f t="shared" si="17"/>
        <v>0.1071829771008532</v>
      </c>
      <c r="AM20" s="3">
        <f t="shared" si="17"/>
        <v>0.51247304530809223</v>
      </c>
      <c r="AN20" s="5">
        <f t="shared" si="18"/>
        <v>1</v>
      </c>
      <c r="AO20" s="2">
        <f t="shared" si="19"/>
        <v>0.21671428571428572</v>
      </c>
      <c r="AP20" s="3">
        <f t="shared" si="20"/>
        <v>0.19502206855259366</v>
      </c>
      <c r="AQ20" s="31">
        <f t="shared" si="21"/>
        <v>0.59786639764645089</v>
      </c>
      <c r="AR20" s="3"/>
      <c r="AS20" s="3"/>
      <c r="AT20" s="5">
        <f t="shared" si="22"/>
        <v>1.0096027519133304</v>
      </c>
      <c r="AU20" s="2">
        <f t="shared" si="23"/>
        <v>0.21465302595856001</v>
      </c>
      <c r="AV20" s="3">
        <f t="shared" si="24"/>
        <v>0.19316713250137355</v>
      </c>
      <c r="AW20" s="31">
        <f t="shared" si="25"/>
        <v>0.59217984154006631</v>
      </c>
      <c r="AX20" s="3">
        <f t="shared" si="26"/>
        <v>0.10243037443358756</v>
      </c>
      <c r="AY20" s="3">
        <f t="shared" si="26"/>
        <v>0.48974946710647871</v>
      </c>
      <c r="AZ20" s="5">
        <f t="shared" si="27"/>
        <v>0.99999999999999989</v>
      </c>
    </row>
    <row r="21" spans="1:52" ht="17.25" x14ac:dyDescent="0.45">
      <c r="A21" s="1" t="s">
        <v>30</v>
      </c>
      <c r="B21" s="1">
        <v>13089</v>
      </c>
      <c r="C21" s="2">
        <f>VLOOKUP(B21,AHEAD!$C$7:$CH$107,19,FALSE)</f>
        <v>83.8</v>
      </c>
      <c r="D21" s="3">
        <f>VLOOKUP($B21,AHEAD!$C$7:$CH$107,44,FALSE)</f>
        <v>75.8</v>
      </c>
      <c r="E21" s="3">
        <f>VLOOKUP($B21,'ATLAS medical Care'!$D$2:$K$107,7,FALSE)</f>
        <v>79</v>
      </c>
      <c r="F21" s="3">
        <f>VLOOKUP($B21,AHEAD!$C$7:$CH$107,62,FALSE)</f>
        <v>61.9</v>
      </c>
      <c r="G21" s="4">
        <f>VLOOKUP($B21,AHEAD!$C$7:$CH$107,73,FALSE)</f>
        <v>14.4</v>
      </c>
      <c r="H21" s="2">
        <v>83.8</v>
      </c>
      <c r="I21" s="3">
        <v>75.8</v>
      </c>
      <c r="J21" s="3">
        <v>79</v>
      </c>
      <c r="K21" s="3">
        <v>61.9</v>
      </c>
      <c r="L21" s="3">
        <v>14.4</v>
      </c>
      <c r="M21" s="2">
        <f t="shared" si="28"/>
        <v>0.16200000000000003</v>
      </c>
      <c r="N21" s="3">
        <f t="shared" si="3"/>
        <v>0.17598</v>
      </c>
      <c r="O21" s="3">
        <f t="shared" si="32"/>
        <v>0.66201999999999994</v>
      </c>
      <c r="P21" s="4">
        <f t="shared" si="0"/>
        <v>1</v>
      </c>
      <c r="Q21" s="2">
        <f t="shared" si="29"/>
        <v>0.20481428571428573</v>
      </c>
      <c r="R21" s="3">
        <f t="shared" si="4"/>
        <v>0.22486163646244825</v>
      </c>
      <c r="S21" s="31">
        <f t="shared" si="5"/>
        <v>0.57292179346517524</v>
      </c>
      <c r="T21" s="3"/>
      <c r="U21" s="3"/>
      <c r="V21" s="29">
        <f t="shared" si="6"/>
        <v>1.0025977156419092</v>
      </c>
      <c r="W21" s="2">
        <f t="shared" si="7"/>
        <v>0.20428361497228645</v>
      </c>
      <c r="X21" s="3">
        <f t="shared" si="8"/>
        <v>0.2242790233353778</v>
      </c>
      <c r="Y21" s="31">
        <f t="shared" si="9"/>
        <v>0.57143736169233572</v>
      </c>
      <c r="Z21" s="3">
        <f t="shared" si="31"/>
        <v>9.7139740875622049E-2</v>
      </c>
      <c r="AA21" s="3">
        <f t="shared" si="31"/>
        <v>0.47429762081671367</v>
      </c>
      <c r="AB21" s="5">
        <f t="shared" si="30"/>
        <v>1</v>
      </c>
      <c r="AC21" s="2">
        <f t="shared" si="10"/>
        <v>0.14117142857142859</v>
      </c>
      <c r="AD21" s="3">
        <f t="shared" si="11"/>
        <v>0.20065484192358524</v>
      </c>
      <c r="AE21" s="31">
        <f t="shared" si="12"/>
        <v>0.65333668493366404</v>
      </c>
      <c r="AF21" s="3"/>
      <c r="AG21" s="3"/>
      <c r="AH21" s="5">
        <f t="shared" si="13"/>
        <v>0.99516295542867783</v>
      </c>
      <c r="AI21" s="2">
        <f t="shared" si="14"/>
        <v>0.14185760010592172</v>
      </c>
      <c r="AJ21" s="3">
        <f t="shared" si="15"/>
        <v>0.20163013587774764</v>
      </c>
      <c r="AK21" s="31">
        <f t="shared" si="16"/>
        <v>0.65651226401633067</v>
      </c>
      <c r="AL21" s="3">
        <f t="shared" si="17"/>
        <v>0.11355806514546002</v>
      </c>
      <c r="AM21" s="3">
        <f t="shared" si="17"/>
        <v>0.5429541988708706</v>
      </c>
      <c r="AN21" s="5">
        <f t="shared" si="18"/>
        <v>1</v>
      </c>
      <c r="AO21" s="2">
        <f t="shared" si="19"/>
        <v>0.18977142857142859</v>
      </c>
      <c r="AP21" s="3">
        <f t="shared" si="20"/>
        <v>0.18023085574668427</v>
      </c>
      <c r="AQ21" s="31">
        <f t="shared" si="21"/>
        <v>0.63370745724530653</v>
      </c>
      <c r="AR21" s="3"/>
      <c r="AS21" s="3"/>
      <c r="AT21" s="5">
        <f t="shared" si="22"/>
        <v>1.0037097415634193</v>
      </c>
      <c r="AU21" s="2">
        <f t="shared" si="23"/>
        <v>0.18907002763152708</v>
      </c>
      <c r="AV21" s="3">
        <f t="shared" si="24"/>
        <v>0.17956471705251095</v>
      </c>
      <c r="AW21" s="31">
        <f t="shared" si="25"/>
        <v>0.6313652553159621</v>
      </c>
      <c r="AX21" s="3">
        <f t="shared" si="26"/>
        <v>0.10920834342854953</v>
      </c>
      <c r="AY21" s="3">
        <f t="shared" si="26"/>
        <v>0.52215691188741253</v>
      </c>
      <c r="AZ21" s="5">
        <f t="shared" si="27"/>
        <v>1</v>
      </c>
    </row>
    <row r="22" spans="1:52" ht="17.25" x14ac:dyDescent="0.45">
      <c r="A22" s="1" t="s">
        <v>31</v>
      </c>
      <c r="B22" s="1">
        <v>13121</v>
      </c>
      <c r="C22" s="2">
        <f>VLOOKUP(B22,AHEAD!$C$7:$CH$107,19,FALSE)</f>
        <v>81.7</v>
      </c>
      <c r="D22" s="3">
        <f>VLOOKUP($B22,AHEAD!$C$7:$CH$107,44,FALSE)</f>
        <v>79.8</v>
      </c>
      <c r="E22" s="3">
        <f>VLOOKUP($B22,'ATLAS medical Care'!$D$2:$K$107,7,FALSE)</f>
        <v>73.900000000000006</v>
      </c>
      <c r="F22" s="3">
        <f>VLOOKUP($B22,AHEAD!$C$7:$CH$107,62,FALSE)</f>
        <v>59.7</v>
      </c>
      <c r="G22" s="4">
        <f>VLOOKUP($B22,AHEAD!$C$7:$CH$107,73,FALSE)</f>
        <v>16.7</v>
      </c>
      <c r="H22" s="2">
        <v>81.7</v>
      </c>
      <c r="I22" s="3">
        <v>79.8</v>
      </c>
      <c r="J22" s="3">
        <v>73.900000000000006</v>
      </c>
      <c r="K22" s="3">
        <v>59.7</v>
      </c>
      <c r="L22" s="3">
        <v>16.7</v>
      </c>
      <c r="M22" s="2">
        <f t="shared" si="28"/>
        <v>0.18299999999999997</v>
      </c>
      <c r="N22" s="3">
        <f t="shared" si="3"/>
        <v>0.21323699999999998</v>
      </c>
      <c r="O22" s="3">
        <f t="shared" si="32"/>
        <v>0.60376300000000005</v>
      </c>
      <c r="P22" s="4">
        <f t="shared" si="0"/>
        <v>1</v>
      </c>
      <c r="Q22" s="2">
        <f t="shared" si="29"/>
        <v>0.23136428571428561</v>
      </c>
      <c r="R22" s="3">
        <f t="shared" si="4"/>
        <v>0.27246744388193589</v>
      </c>
      <c r="S22" s="31">
        <f t="shared" si="5"/>
        <v>0.52250533335535876</v>
      </c>
      <c r="T22" s="3"/>
      <c r="U22" s="3"/>
      <c r="V22" s="29">
        <f t="shared" si="6"/>
        <v>1.0263370629515802</v>
      </c>
      <c r="W22" s="2">
        <f t="shared" si="7"/>
        <v>0.2254271954760351</v>
      </c>
      <c r="X22" s="3">
        <f t="shared" si="8"/>
        <v>0.26547559638776308</v>
      </c>
      <c r="Y22" s="31">
        <f t="shared" si="9"/>
        <v>0.50909720813620185</v>
      </c>
      <c r="Z22" s="3">
        <f t="shared" si="31"/>
        <v>8.6542417759305143E-2</v>
      </c>
      <c r="AA22" s="3">
        <f t="shared" si="31"/>
        <v>0.42255479037689669</v>
      </c>
      <c r="AB22" s="5">
        <f t="shared" si="30"/>
        <v>1</v>
      </c>
      <c r="AC22" s="2">
        <f t="shared" si="10"/>
        <v>0.15947142857142851</v>
      </c>
      <c r="AD22" s="3">
        <f t="shared" si="11"/>
        <v>0.24313579115387851</v>
      </c>
      <c r="AE22" s="31">
        <f t="shared" si="12"/>
        <v>0.59584380669104231</v>
      </c>
      <c r="AF22" s="3"/>
      <c r="AG22" s="3"/>
      <c r="AH22" s="5">
        <f t="shared" si="13"/>
        <v>0.99845102641634931</v>
      </c>
      <c r="AI22" s="2">
        <f t="shared" si="14"/>
        <v>0.15971882881807933</v>
      </c>
      <c r="AJ22" s="3">
        <f t="shared" si="15"/>
        <v>0.24351298633699039</v>
      </c>
      <c r="AK22" s="31">
        <f t="shared" si="16"/>
        <v>0.59676818484493033</v>
      </c>
      <c r="AL22" s="3">
        <f t="shared" si="17"/>
        <v>0.10322402813433627</v>
      </c>
      <c r="AM22" s="3">
        <f t="shared" si="17"/>
        <v>0.49354415671059404</v>
      </c>
      <c r="AN22" s="5">
        <f t="shared" si="18"/>
        <v>1</v>
      </c>
      <c r="AO22" s="2">
        <f t="shared" si="19"/>
        <v>0.21437142857142852</v>
      </c>
      <c r="AP22" s="3">
        <f t="shared" si="20"/>
        <v>0.21838781104020749</v>
      </c>
      <c r="AQ22" s="31">
        <f t="shared" si="21"/>
        <v>0.57794192850487613</v>
      </c>
      <c r="AR22" s="3"/>
      <c r="AS22" s="3"/>
      <c r="AT22" s="5">
        <f t="shared" si="22"/>
        <v>1.0107011681165121</v>
      </c>
      <c r="AU22" s="2">
        <f t="shared" si="23"/>
        <v>0.2121016927000485</v>
      </c>
      <c r="AV22" s="3">
        <f t="shared" si="24"/>
        <v>0.21607555025110259</v>
      </c>
      <c r="AW22" s="31">
        <f t="shared" si="25"/>
        <v>0.57182275704884888</v>
      </c>
      <c r="AX22" s="3">
        <f t="shared" si="26"/>
        <v>9.8909174216118653E-2</v>
      </c>
      <c r="AY22" s="3">
        <f t="shared" si="26"/>
        <v>0.47291358283273022</v>
      </c>
      <c r="AZ22" s="5">
        <f t="shared" si="27"/>
        <v>1</v>
      </c>
    </row>
    <row r="23" spans="1:52" ht="17.25" x14ac:dyDescent="0.45">
      <c r="A23" s="1" t="s">
        <v>32</v>
      </c>
      <c r="B23" s="1">
        <v>13135</v>
      </c>
      <c r="C23" s="2">
        <f>VLOOKUP(B23,AHEAD!$C$7:$CH$107,19,FALSE)</f>
        <v>83.3</v>
      </c>
      <c r="D23" s="3">
        <f>VLOOKUP($B23,AHEAD!$C$7:$CH$107,44,FALSE)</f>
        <v>75.7</v>
      </c>
      <c r="E23" s="3">
        <f>VLOOKUP($B23,'ATLAS medical Care'!$D$2:$K$107,7,FALSE)</f>
        <v>73.2</v>
      </c>
      <c r="F23" s="3">
        <f>VLOOKUP($B23,AHEAD!$C$7:$CH$107,62,FALSE)</f>
        <v>63.9</v>
      </c>
      <c r="G23" s="4">
        <f>VLOOKUP($B23,AHEAD!$C$7:$CH$107,73,FALSE)</f>
        <v>9.4</v>
      </c>
      <c r="H23" s="2">
        <v>83.3</v>
      </c>
      <c r="I23" s="3">
        <v>75.7</v>
      </c>
      <c r="J23" s="3">
        <v>73.2</v>
      </c>
      <c r="K23" s="3">
        <v>63.9</v>
      </c>
      <c r="L23" s="3">
        <v>9.4</v>
      </c>
      <c r="M23" s="2">
        <f t="shared" si="28"/>
        <v>0.16700000000000004</v>
      </c>
      <c r="N23" s="3">
        <f t="shared" si="3"/>
        <v>0.22324399999999997</v>
      </c>
      <c r="O23" s="3">
        <f t="shared" si="32"/>
        <v>0.60975599999999996</v>
      </c>
      <c r="P23" s="4">
        <f t="shared" si="0"/>
        <v>1</v>
      </c>
      <c r="Q23" s="2">
        <f t="shared" si="29"/>
        <v>0.21113571428571432</v>
      </c>
      <c r="R23" s="3">
        <f t="shared" si="4"/>
        <v>0.28525406961258548</v>
      </c>
      <c r="S23" s="31">
        <f t="shared" si="5"/>
        <v>0.52769176323396771</v>
      </c>
      <c r="T23" s="3"/>
      <c r="U23" s="3"/>
      <c r="V23" s="29">
        <f t="shared" si="6"/>
        <v>1.0240815471322675</v>
      </c>
      <c r="W23" s="2">
        <f t="shared" si="7"/>
        <v>0.20617080239064656</v>
      </c>
      <c r="X23" s="3">
        <f t="shared" si="8"/>
        <v>0.27854624508310066</v>
      </c>
      <c r="Y23" s="31">
        <f t="shared" si="9"/>
        <v>0.51528295252625278</v>
      </c>
      <c r="Z23" s="3">
        <f t="shared" si="31"/>
        <v>8.7593944396262946E-2</v>
      </c>
      <c r="AA23" s="3">
        <f t="shared" si="31"/>
        <v>0.42768900812998983</v>
      </c>
      <c r="AB23" s="5">
        <f t="shared" si="30"/>
        <v>1</v>
      </c>
      <c r="AC23" s="2">
        <f t="shared" si="10"/>
        <v>0.14552857142857145</v>
      </c>
      <c r="AD23" s="3">
        <f t="shared" si="11"/>
        <v>0.25454591163989576</v>
      </c>
      <c r="AE23" s="31">
        <f t="shared" si="12"/>
        <v>0.60175820014261083</v>
      </c>
      <c r="AF23" s="3"/>
      <c r="AG23" s="3"/>
      <c r="AH23" s="5">
        <f t="shared" si="13"/>
        <v>1.001832683211078</v>
      </c>
      <c r="AI23" s="2">
        <f t="shared" si="14"/>
        <v>0.14526235155567366</v>
      </c>
      <c r="AJ23" s="3">
        <f t="shared" si="15"/>
        <v>0.25408026300761544</v>
      </c>
      <c r="AK23" s="31">
        <f t="shared" si="16"/>
        <v>0.60065738543671099</v>
      </c>
      <c r="AL23" s="3">
        <f t="shared" si="17"/>
        <v>0.10389674990721424</v>
      </c>
      <c r="AM23" s="3">
        <f t="shared" si="17"/>
        <v>0.49676063552949673</v>
      </c>
      <c r="AN23" s="5">
        <f t="shared" si="18"/>
        <v>1</v>
      </c>
      <c r="AO23" s="2">
        <f t="shared" si="19"/>
        <v>0.19562857142857146</v>
      </c>
      <c r="AP23" s="3">
        <f t="shared" si="20"/>
        <v>0.22863653347148985</v>
      </c>
      <c r="AQ23" s="31">
        <f t="shared" si="21"/>
        <v>0.58367862647664592</v>
      </c>
      <c r="AR23" s="3"/>
      <c r="AS23" s="3"/>
      <c r="AT23" s="5">
        <f t="shared" si="22"/>
        <v>1.0079437313767072</v>
      </c>
      <c r="AU23" s="2">
        <f t="shared" si="23"/>
        <v>0.19408679804116719</v>
      </c>
      <c r="AV23" s="3">
        <f t="shared" si="24"/>
        <v>0.22683462018182798</v>
      </c>
      <c r="AW23" s="31">
        <f t="shared" si="25"/>
        <v>0.57907858177700477</v>
      </c>
      <c r="AX23" s="3">
        <f t="shared" si="26"/>
        <v>0.10016422680588029</v>
      </c>
      <c r="AY23" s="3">
        <f t="shared" si="26"/>
        <v>0.47891435497112445</v>
      </c>
      <c r="AZ23" s="5">
        <f t="shared" si="27"/>
        <v>0.99999999999999989</v>
      </c>
    </row>
    <row r="24" spans="1:52" ht="17.25" x14ac:dyDescent="0.45">
      <c r="A24" s="1" t="s">
        <v>33</v>
      </c>
      <c r="B24" s="1">
        <v>17031</v>
      </c>
      <c r="C24" s="2">
        <f>VLOOKUP(B24,AHEAD!$C$7:$CH$107,19,FALSE)</f>
        <v>87.3</v>
      </c>
      <c r="D24" s="3">
        <f>VLOOKUP($B24,AHEAD!$C$7:$CH$107,44,FALSE)</f>
        <v>81.900000000000006</v>
      </c>
      <c r="E24" s="3">
        <f>VLOOKUP($B24,'ATLAS medical Care'!$D$2:$K$107,7,FALSE)</f>
        <v>73</v>
      </c>
      <c r="F24" s="3">
        <f>VLOOKUP($B24,AHEAD!$C$7:$CH$107,62,FALSE)</f>
        <v>54.6</v>
      </c>
      <c r="G24" s="4">
        <f>VLOOKUP($B24,AHEAD!$C$7:$CH$107,73,FALSE)</f>
        <v>23.3</v>
      </c>
      <c r="H24" s="2">
        <v>87.3</v>
      </c>
      <c r="I24" s="3">
        <v>81.900000000000006</v>
      </c>
      <c r="J24" s="3">
        <v>73</v>
      </c>
      <c r="K24" s="3">
        <v>54.6</v>
      </c>
      <c r="L24" s="3">
        <v>23.3</v>
      </c>
      <c r="M24" s="2">
        <f t="shared" si="28"/>
        <v>0.12700000000000003</v>
      </c>
      <c r="N24" s="3">
        <f t="shared" si="3"/>
        <v>0.23571</v>
      </c>
      <c r="O24" s="3">
        <f t="shared" si="32"/>
        <v>0.63728999999999991</v>
      </c>
      <c r="P24" s="4">
        <f t="shared" si="0"/>
        <v>1</v>
      </c>
      <c r="Q24" s="2">
        <f t="shared" si="29"/>
        <v>0.16056428571428571</v>
      </c>
      <c r="R24" s="3">
        <f t="shared" si="4"/>
        <v>0.30118272718811046</v>
      </c>
      <c r="S24" s="31">
        <f t="shared" si="5"/>
        <v>0.55152008966106991</v>
      </c>
      <c r="T24" s="3"/>
      <c r="U24" s="3"/>
      <c r="V24" s="29">
        <f t="shared" si="6"/>
        <v>1.0132671025634661</v>
      </c>
      <c r="W24" s="2">
        <f t="shared" si="7"/>
        <v>0.15846195470875732</v>
      </c>
      <c r="X24" s="3">
        <f t="shared" si="8"/>
        <v>0.29723922391849866</v>
      </c>
      <c r="Y24" s="31">
        <f t="shared" si="9"/>
        <v>0.54429882137274399</v>
      </c>
      <c r="Z24" s="3">
        <f t="shared" si="31"/>
        <v>9.2526407987166076E-2</v>
      </c>
      <c r="AA24" s="3">
        <f t="shared" si="31"/>
        <v>0.45177241338557794</v>
      </c>
      <c r="AB24" s="5">
        <f t="shared" si="30"/>
        <v>1</v>
      </c>
      <c r="AC24" s="2">
        <f t="shared" si="10"/>
        <v>0.11067142857142857</v>
      </c>
      <c r="AD24" s="3">
        <f t="shared" si="11"/>
        <v>0.26875981810324057</v>
      </c>
      <c r="AE24" s="31">
        <f t="shared" si="12"/>
        <v>0.62893105335393906</v>
      </c>
      <c r="AF24" s="3"/>
      <c r="AG24" s="3"/>
      <c r="AH24" s="5">
        <f t="shared" si="13"/>
        <v>1.0083623000286082</v>
      </c>
      <c r="AI24" s="2">
        <f t="shared" si="14"/>
        <v>0.10975363574013897</v>
      </c>
      <c r="AJ24" s="3">
        <f t="shared" si="15"/>
        <v>0.26653100586526846</v>
      </c>
      <c r="AK24" s="31">
        <f t="shared" si="16"/>
        <v>0.62371535839459258</v>
      </c>
      <c r="AL24" s="3">
        <f t="shared" si="17"/>
        <v>0.10788512748793867</v>
      </c>
      <c r="AM24" s="3">
        <f t="shared" si="17"/>
        <v>0.51583023090665392</v>
      </c>
      <c r="AN24" s="5">
        <f t="shared" si="18"/>
        <v>1</v>
      </c>
      <c r="AO24" s="2">
        <f t="shared" si="19"/>
        <v>0.14877142857142861</v>
      </c>
      <c r="AP24" s="3">
        <f t="shared" si="20"/>
        <v>0.24140365387004745</v>
      </c>
      <c r="AQ24" s="31">
        <f t="shared" si="21"/>
        <v>0.610035082667988</v>
      </c>
      <c r="AR24" s="3"/>
      <c r="AS24" s="3"/>
      <c r="AT24" s="5">
        <f t="shared" si="22"/>
        <v>1.0002101651094639</v>
      </c>
      <c r="AU24" s="2">
        <f t="shared" si="23"/>
        <v>0.14874016857761782</v>
      </c>
      <c r="AV24" s="3">
        <f t="shared" si="24"/>
        <v>0.2413529299051145</v>
      </c>
      <c r="AW24" s="31">
        <f t="shared" si="25"/>
        <v>0.60990690151726779</v>
      </c>
      <c r="AX24" s="3">
        <f t="shared" si="26"/>
        <v>0.10549665474861675</v>
      </c>
      <c r="AY24" s="3">
        <f t="shared" si="26"/>
        <v>0.50441024676865098</v>
      </c>
      <c r="AZ24" s="5">
        <f t="shared" si="27"/>
        <v>1</v>
      </c>
    </row>
    <row r="25" spans="1:52" ht="17.25" x14ac:dyDescent="0.45">
      <c r="A25" s="1" t="s">
        <v>34</v>
      </c>
      <c r="B25" s="1">
        <v>18097</v>
      </c>
      <c r="C25" s="2">
        <f>VLOOKUP(B25,AHEAD!$C$7:$CH$107,19,FALSE)</f>
        <v>82.4</v>
      </c>
      <c r="D25" s="3">
        <f>VLOOKUP($B25,AHEAD!$C$7:$CH$107,44,FALSE)</f>
        <v>68.099999999999994</v>
      </c>
      <c r="E25" s="3" t="str">
        <f>VLOOKUP($B25,'ATLAS medical Care'!$D$2:$K$107,7,FALSE)</f>
        <v>Data not available</v>
      </c>
      <c r="F25" s="3">
        <f>VLOOKUP($B25,AHEAD!$C$7:$CH$107,62,FALSE)</f>
        <v>69.400000000000006</v>
      </c>
      <c r="G25" s="4">
        <f>VLOOKUP($B25,AHEAD!$C$7:$CH$107,73,FALSE)</f>
        <v>8.1999999999999993</v>
      </c>
      <c r="H25" s="2">
        <v>82.4</v>
      </c>
      <c r="I25" s="3">
        <v>68.099999999999994</v>
      </c>
      <c r="J25" s="3">
        <f>AVERAGE($E$99:$E$103,$E$92:$E$97,$E$84:$E$90,$E$82,$E$71:$E$80,$E$66:$E$68,$E$57:$E$64,$E$53:$E$54,$E$47:$E$51,$E$43:$E$45,$E$26:$E$41,$E$21:$E$24,$E$6:$E$19,$E$4)</f>
        <v>76.635294117647021</v>
      </c>
      <c r="K25" s="3">
        <v>69.400000000000006</v>
      </c>
      <c r="L25" s="3">
        <v>8.1999999999999993</v>
      </c>
      <c r="M25" s="2">
        <f t="shared" si="28"/>
        <v>0.17599999999999993</v>
      </c>
      <c r="N25" s="3">
        <f t="shared" si="3"/>
        <v>0.19252517647058856</v>
      </c>
      <c r="O25" s="3">
        <f t="shared" si="32"/>
        <v>0.63147482352941153</v>
      </c>
      <c r="P25" s="4">
        <f t="shared" si="0"/>
        <v>1</v>
      </c>
      <c r="Q25" s="2">
        <f t="shared" si="29"/>
        <v>0.22251428571428558</v>
      </c>
      <c r="R25" s="3">
        <f t="shared" si="4"/>
        <v>0.24600253575064318</v>
      </c>
      <c r="S25" s="31">
        <f t="shared" si="5"/>
        <v>0.54648755086640211</v>
      </c>
      <c r="T25" s="3"/>
      <c r="U25" s="3"/>
      <c r="V25" s="29">
        <f t="shared" si="6"/>
        <v>1.0150043723313309</v>
      </c>
      <c r="W25" s="2">
        <f t="shared" si="7"/>
        <v>0.21922495289670493</v>
      </c>
      <c r="X25" s="3">
        <f t="shared" si="8"/>
        <v>0.24236598625246103</v>
      </c>
      <c r="Y25" s="31">
        <f t="shared" si="9"/>
        <v>0.53840906085083395</v>
      </c>
      <c r="Z25" s="3">
        <f t="shared" si="31"/>
        <v>9.1525196219662069E-2</v>
      </c>
      <c r="AA25" s="3">
        <f t="shared" si="31"/>
        <v>0.44688386463117191</v>
      </c>
      <c r="AB25" s="5">
        <f t="shared" si="30"/>
        <v>0.99999999999999989</v>
      </c>
      <c r="AC25" s="2">
        <f t="shared" si="10"/>
        <v>0.15337142857142849</v>
      </c>
      <c r="AD25" s="3">
        <f t="shared" si="11"/>
        <v>0.21951988209464879</v>
      </c>
      <c r="AE25" s="31">
        <f t="shared" si="12"/>
        <v>0.62319215102833192</v>
      </c>
      <c r="AF25" s="3"/>
      <c r="AG25" s="3"/>
      <c r="AH25" s="5">
        <f t="shared" si="13"/>
        <v>0.9960834616944092</v>
      </c>
      <c r="AI25" s="2">
        <f t="shared" si="14"/>
        <v>0.15397447550281854</v>
      </c>
      <c r="AJ25" s="3">
        <f t="shared" si="15"/>
        <v>0.22038302063687493</v>
      </c>
      <c r="AK25" s="31">
        <f t="shared" si="16"/>
        <v>0.62564250386030651</v>
      </c>
      <c r="AL25" s="3">
        <f t="shared" si="17"/>
        <v>0.10821846918212351</v>
      </c>
      <c r="AM25" s="3">
        <f t="shared" si="17"/>
        <v>0.51742403467818299</v>
      </c>
      <c r="AN25" s="5">
        <f t="shared" si="18"/>
        <v>1</v>
      </c>
      <c r="AO25" s="2">
        <f t="shared" si="19"/>
        <v>0.20617142857142848</v>
      </c>
      <c r="AP25" s="3">
        <f t="shared" si="20"/>
        <v>0.19717568648753031</v>
      </c>
      <c r="AQ25" s="31">
        <f t="shared" si="21"/>
        <v>0.6044686032646327</v>
      </c>
      <c r="AR25" s="3"/>
      <c r="AS25" s="3"/>
      <c r="AT25" s="5">
        <f t="shared" si="22"/>
        <v>1.0078157183235916</v>
      </c>
      <c r="AU25" s="2">
        <f t="shared" si="23"/>
        <v>0.20457254716603906</v>
      </c>
      <c r="AV25" s="3">
        <f t="shared" si="24"/>
        <v>0.19564656802090152</v>
      </c>
      <c r="AW25" s="31">
        <f t="shared" si="25"/>
        <v>0.59978088481305925</v>
      </c>
      <c r="AX25" s="3">
        <f t="shared" si="26"/>
        <v>0.10374514007389328</v>
      </c>
      <c r="AY25" s="3">
        <f t="shared" si="26"/>
        <v>0.49603574473916595</v>
      </c>
      <c r="AZ25" s="5">
        <f t="shared" si="27"/>
        <v>0.99999999999999978</v>
      </c>
    </row>
    <row r="26" spans="1:52" ht="17.25" x14ac:dyDescent="0.45">
      <c r="A26" s="1" t="s">
        <v>35</v>
      </c>
      <c r="B26" s="1">
        <v>22033</v>
      </c>
      <c r="C26" s="2">
        <f>VLOOKUP(B26,AHEAD!$C$7:$CH$107,19,FALSE)</f>
        <v>83.9</v>
      </c>
      <c r="D26" s="3">
        <f>VLOOKUP($B26,AHEAD!$C$7:$CH$107,44,FALSE)</f>
        <v>80.7</v>
      </c>
      <c r="E26" s="3">
        <f>VLOOKUP($B26,'ATLAS medical Care'!$D$2:$K$107,7,FALSE)</f>
        <v>78.400000000000006</v>
      </c>
      <c r="F26" s="3">
        <f>VLOOKUP($B26,AHEAD!$C$7:$CH$107,62,FALSE)</f>
        <v>67</v>
      </c>
      <c r="G26" s="4">
        <f>VLOOKUP($B26,AHEAD!$C$7:$CH$107,73,FALSE)</f>
        <v>17.399999999999999</v>
      </c>
      <c r="H26" s="2">
        <v>83.9</v>
      </c>
      <c r="I26" s="3">
        <v>80.7</v>
      </c>
      <c r="J26" s="3">
        <v>78.400000000000006</v>
      </c>
      <c r="K26" s="3">
        <v>67</v>
      </c>
      <c r="L26" s="3">
        <v>17.399999999999999</v>
      </c>
      <c r="M26" s="2">
        <f t="shared" si="28"/>
        <v>0.16099999999999995</v>
      </c>
      <c r="N26" s="3">
        <f t="shared" si="3"/>
        <v>0.18122399999999997</v>
      </c>
      <c r="O26" s="3">
        <f t="shared" si="32"/>
        <v>0.65777600000000014</v>
      </c>
      <c r="P26" s="4">
        <f t="shared" si="0"/>
        <v>1</v>
      </c>
      <c r="Q26" s="2">
        <f t="shared" si="29"/>
        <v>0.20354999999999993</v>
      </c>
      <c r="R26" s="3">
        <f t="shared" si="4"/>
        <v>0.23156225256432955</v>
      </c>
      <c r="S26" s="31">
        <f t="shared" si="5"/>
        <v>0.56924897377473371</v>
      </c>
      <c r="T26" s="3"/>
      <c r="U26" s="3"/>
      <c r="V26" s="29">
        <f t="shared" si="6"/>
        <v>1.0043612263390633</v>
      </c>
      <c r="W26" s="2">
        <f t="shared" si="7"/>
        <v>0.20266612714824503</v>
      </c>
      <c r="X26" s="3">
        <f t="shared" si="8"/>
        <v>0.23055674242660998</v>
      </c>
      <c r="Y26" s="31">
        <f t="shared" si="9"/>
        <v>0.56677713042514488</v>
      </c>
      <c r="Z26" s="3">
        <f t="shared" si="31"/>
        <v>9.6347539161028659E-2</v>
      </c>
      <c r="AA26" s="3">
        <f t="shared" si="31"/>
        <v>0.47042959126411621</v>
      </c>
      <c r="AB26" s="5">
        <f t="shared" si="30"/>
        <v>0.99999999999999989</v>
      </c>
      <c r="AC26" s="2">
        <f t="shared" si="10"/>
        <v>0.14029999999999992</v>
      </c>
      <c r="AD26" s="3">
        <f t="shared" si="11"/>
        <v>0.20663412360927266</v>
      </c>
      <c r="AE26" s="31">
        <f t="shared" si="12"/>
        <v>0.64914835090922618</v>
      </c>
      <c r="AF26" s="3"/>
      <c r="AG26" s="3"/>
      <c r="AH26" s="5">
        <f t="shared" si="13"/>
        <v>0.99608247451849874</v>
      </c>
      <c r="AI26" s="2">
        <f t="shared" si="14"/>
        <v>0.14085179047831378</v>
      </c>
      <c r="AJ26" s="3">
        <f t="shared" si="15"/>
        <v>0.20744680174114954</v>
      </c>
      <c r="AK26" s="31">
        <f t="shared" si="16"/>
        <v>0.65170140778053665</v>
      </c>
      <c r="AL26" s="3">
        <f t="shared" si="17"/>
        <v>0.11272592299705965</v>
      </c>
      <c r="AM26" s="3">
        <f t="shared" si="17"/>
        <v>0.53897548478347701</v>
      </c>
      <c r="AN26" s="5">
        <f t="shared" si="18"/>
        <v>1</v>
      </c>
      <c r="AO26" s="2">
        <f t="shared" si="19"/>
        <v>0.18859999999999993</v>
      </c>
      <c r="AP26" s="3">
        <f t="shared" si="20"/>
        <v>0.18560152632024723</v>
      </c>
      <c r="AQ26" s="31">
        <f t="shared" si="21"/>
        <v>0.62964495996644942</v>
      </c>
      <c r="AR26" s="3"/>
      <c r="AS26" s="3"/>
      <c r="AT26" s="5">
        <f t="shared" si="22"/>
        <v>1.0038464862866965</v>
      </c>
      <c r="AU26" s="2">
        <f t="shared" si="23"/>
        <v>0.18787733241727578</v>
      </c>
      <c r="AV26" s="3">
        <f t="shared" si="24"/>
        <v>0.18489034813161642</v>
      </c>
      <c r="AW26" s="31">
        <f t="shared" si="25"/>
        <v>0.62723231945110791</v>
      </c>
      <c r="AX26" s="3">
        <f t="shared" si="26"/>
        <v>0.10849346234268539</v>
      </c>
      <c r="AY26" s="3">
        <f t="shared" si="26"/>
        <v>0.51873885710842249</v>
      </c>
      <c r="AZ26" s="5">
        <f t="shared" si="27"/>
        <v>1</v>
      </c>
    </row>
    <row r="27" spans="1:52" ht="17.25" x14ac:dyDescent="0.45">
      <c r="A27" s="1" t="s">
        <v>36</v>
      </c>
      <c r="B27" s="1">
        <v>22071</v>
      </c>
      <c r="C27" s="2">
        <f>VLOOKUP(B27,AHEAD!$C$7:$CH$107,19,FALSE)</f>
        <v>86.1</v>
      </c>
      <c r="D27" s="3">
        <f>VLOOKUP($B27,AHEAD!$C$7:$CH$107,44,FALSE)</f>
        <v>81.7</v>
      </c>
      <c r="E27" s="3">
        <f>VLOOKUP($B27,'ATLAS medical Care'!$D$2:$K$107,7,FALSE)</f>
        <v>71.7</v>
      </c>
      <c r="F27" s="3">
        <f>VLOOKUP($B27,AHEAD!$C$7:$CH$107,62,FALSE)</f>
        <v>66.400000000000006</v>
      </c>
      <c r="G27" s="4">
        <f>VLOOKUP($B27,AHEAD!$C$7:$CH$107,73,FALSE)</f>
        <v>20.3</v>
      </c>
      <c r="H27" s="2">
        <v>86.1</v>
      </c>
      <c r="I27" s="3">
        <v>81.7</v>
      </c>
      <c r="J27" s="3">
        <v>71.7</v>
      </c>
      <c r="K27" s="3">
        <v>66.400000000000006</v>
      </c>
      <c r="L27" s="3">
        <v>20.3</v>
      </c>
      <c r="M27" s="2">
        <f t="shared" si="28"/>
        <v>0.13900000000000007</v>
      </c>
      <c r="N27" s="3">
        <f t="shared" si="3"/>
        <v>0.24366299999999996</v>
      </c>
      <c r="O27" s="3">
        <f t="shared" si="32"/>
        <v>0.61733700000000002</v>
      </c>
      <c r="P27" s="4">
        <f t="shared" si="0"/>
        <v>1</v>
      </c>
      <c r="Q27" s="2">
        <f t="shared" si="29"/>
        <v>0.17573571428571436</v>
      </c>
      <c r="R27" s="3">
        <f t="shared" si="4"/>
        <v>0.31134481716870965</v>
      </c>
      <c r="S27" s="31">
        <f t="shared" si="5"/>
        <v>0.53425247154528699</v>
      </c>
      <c r="T27" s="3"/>
      <c r="U27" s="3"/>
      <c r="V27" s="29">
        <f t="shared" si="6"/>
        <v>1.021333002999711</v>
      </c>
      <c r="W27" s="2">
        <f t="shared" si="7"/>
        <v>0.17206505005670916</v>
      </c>
      <c r="X27" s="3">
        <f t="shared" si="8"/>
        <v>0.30484162976646489</v>
      </c>
      <c r="Y27" s="31">
        <f t="shared" si="9"/>
        <v>0.52309332017682597</v>
      </c>
      <c r="Z27" s="3">
        <f t="shared" si="31"/>
        <v>8.8921643879322831E-2</v>
      </c>
      <c r="AA27" s="3">
        <f t="shared" si="31"/>
        <v>0.43417167629750314</v>
      </c>
      <c r="AB27" s="5">
        <f t="shared" si="30"/>
        <v>1</v>
      </c>
      <c r="AC27" s="2">
        <f t="shared" si="10"/>
        <v>0.12112857142857147</v>
      </c>
      <c r="AD27" s="3">
        <f t="shared" si="11"/>
        <v>0.2778279392409736</v>
      </c>
      <c r="AE27" s="31">
        <f t="shared" si="12"/>
        <v>0.60923976476072239</v>
      </c>
      <c r="AF27" s="3"/>
      <c r="AG27" s="3"/>
      <c r="AH27" s="5">
        <f t="shared" si="13"/>
        <v>1.0081962754302674</v>
      </c>
      <c r="AI27" s="2">
        <f t="shared" si="14"/>
        <v>0.12014383942935863</v>
      </c>
      <c r="AJ27" s="3">
        <f t="shared" si="15"/>
        <v>0.27556929737952574</v>
      </c>
      <c r="AK27" s="31">
        <f t="shared" si="16"/>
        <v>0.60428686319111569</v>
      </c>
      <c r="AL27" s="3">
        <f t="shared" si="17"/>
        <v>0.10452454697037533</v>
      </c>
      <c r="AM27" s="3">
        <f t="shared" si="17"/>
        <v>0.49976231622074035</v>
      </c>
      <c r="AN27" s="5">
        <f t="shared" si="18"/>
        <v>1</v>
      </c>
      <c r="AO27" s="2">
        <f t="shared" si="19"/>
        <v>0.16282857142857149</v>
      </c>
      <c r="AP27" s="3">
        <f t="shared" si="20"/>
        <v>0.24954876124448416</v>
      </c>
      <c r="AQ27" s="31">
        <f t="shared" si="21"/>
        <v>0.59093541061213539</v>
      </c>
      <c r="AR27" s="3"/>
      <c r="AS27" s="3"/>
      <c r="AT27" s="5">
        <f t="shared" si="22"/>
        <v>1.0033127432851909</v>
      </c>
      <c r="AU27" s="2">
        <f t="shared" si="23"/>
        <v>0.16229094319625081</v>
      </c>
      <c r="AV27" s="3">
        <f t="shared" si="24"/>
        <v>0.24872479983397372</v>
      </c>
      <c r="AW27" s="31">
        <f t="shared" si="25"/>
        <v>0.58898425696977563</v>
      </c>
      <c r="AX27" s="3">
        <f t="shared" si="26"/>
        <v>0.10187762862714841</v>
      </c>
      <c r="AY27" s="3">
        <f t="shared" si="26"/>
        <v>0.48710662834262719</v>
      </c>
      <c r="AZ27" s="5">
        <f t="shared" si="27"/>
        <v>1</v>
      </c>
    </row>
    <row r="28" spans="1:52" ht="17.25" x14ac:dyDescent="0.45">
      <c r="A28" s="1" t="s">
        <v>37</v>
      </c>
      <c r="B28" s="1">
        <v>24510</v>
      </c>
      <c r="C28" s="2">
        <f>VLOOKUP(B28,AHEAD!$C$7:$CH$107,19,FALSE)</f>
        <v>97.7</v>
      </c>
      <c r="D28" s="3">
        <f>VLOOKUP($B28,AHEAD!$C$7:$CH$107,44,FALSE)</f>
        <v>84</v>
      </c>
      <c r="E28" s="3">
        <f>VLOOKUP($B28,'ATLAS medical Care'!$D$2:$K$107,7,FALSE)</f>
        <v>83.1</v>
      </c>
      <c r="F28" s="3">
        <f>VLOOKUP($B28,AHEAD!$C$7:$CH$107,62,FALSE)</f>
        <v>54.2</v>
      </c>
      <c r="G28" s="4">
        <f>VLOOKUP($B28,AHEAD!$C$7:$CH$107,73,FALSE)</f>
        <v>7.9</v>
      </c>
      <c r="H28" s="2">
        <v>97.7</v>
      </c>
      <c r="I28" s="3">
        <v>84</v>
      </c>
      <c r="J28" s="3">
        <v>83.1</v>
      </c>
      <c r="K28" s="3">
        <v>54.2</v>
      </c>
      <c r="L28" s="3">
        <v>7.9</v>
      </c>
      <c r="M28" s="2">
        <f t="shared" si="28"/>
        <v>2.2999999999999972E-2</v>
      </c>
      <c r="N28" s="3">
        <f t="shared" si="3"/>
        <v>0.16511300000000007</v>
      </c>
      <c r="O28" s="3">
        <f t="shared" si="32"/>
        <v>0.81188700000000003</v>
      </c>
      <c r="P28" s="4">
        <f t="shared" si="0"/>
        <v>1</v>
      </c>
      <c r="Q28" s="2">
        <f t="shared" si="29"/>
        <v>2.9078571428571388E-2</v>
      </c>
      <c r="R28" s="3">
        <f t="shared" si="4"/>
        <v>0.21097613013538039</v>
      </c>
      <c r="S28" s="31">
        <f t="shared" si="5"/>
        <v>0.70261888784486981</v>
      </c>
      <c r="T28" s="3"/>
      <c r="U28" s="3"/>
      <c r="V28" s="29">
        <f t="shared" si="6"/>
        <v>0.94267358940882162</v>
      </c>
      <c r="W28" s="2">
        <f t="shared" si="7"/>
        <v>3.0846914303398927E-2</v>
      </c>
      <c r="X28" s="3">
        <f t="shared" si="8"/>
        <v>0.22380613237259542</v>
      </c>
      <c r="Y28" s="31">
        <f t="shared" si="9"/>
        <v>0.74534695332400558</v>
      </c>
      <c r="Z28" s="3">
        <f t="shared" si="31"/>
        <v>0.12670296827268049</v>
      </c>
      <c r="AA28" s="3">
        <f t="shared" si="31"/>
        <v>0.61864398505132512</v>
      </c>
      <c r="AB28" s="5">
        <f t="shared" si="30"/>
        <v>1</v>
      </c>
      <c r="AC28" s="2">
        <f t="shared" si="10"/>
        <v>2.0042857142857116E-2</v>
      </c>
      <c r="AD28" s="3">
        <f t="shared" si="11"/>
        <v>0.18826413748453769</v>
      </c>
      <c r="AE28" s="31">
        <f t="shared" si="12"/>
        <v>0.80123797033433708</v>
      </c>
      <c r="AF28" s="3"/>
      <c r="AG28" s="3"/>
      <c r="AH28" s="5">
        <f t="shared" si="13"/>
        <v>1.0095449649617318</v>
      </c>
      <c r="AI28" s="2">
        <f t="shared" si="14"/>
        <v>1.9853357540757847E-2</v>
      </c>
      <c r="AJ28" s="3">
        <f t="shared" si="15"/>
        <v>0.18648415278033117</v>
      </c>
      <c r="AK28" s="31">
        <f t="shared" si="16"/>
        <v>0.79366248967891095</v>
      </c>
      <c r="AL28" s="3">
        <f t="shared" si="17"/>
        <v>0.13728117759004099</v>
      </c>
      <c r="AM28" s="3">
        <f t="shared" si="17"/>
        <v>0.65638131208886996</v>
      </c>
      <c r="AN28" s="5">
        <f t="shared" si="18"/>
        <v>1</v>
      </c>
      <c r="AO28" s="2">
        <f t="shared" si="19"/>
        <v>2.6942857142857109E-2</v>
      </c>
      <c r="AP28" s="3">
        <f t="shared" si="20"/>
        <v>0.16910135972782303</v>
      </c>
      <c r="AQ28" s="31">
        <f t="shared" si="21"/>
        <v>0.77716511032977897</v>
      </c>
      <c r="AR28" s="3"/>
      <c r="AS28" s="3"/>
      <c r="AT28" s="5">
        <f t="shared" si="22"/>
        <v>0.97320932720045916</v>
      </c>
      <c r="AU28" s="2">
        <f t="shared" si="23"/>
        <v>2.7684544722111452E-2</v>
      </c>
      <c r="AV28" s="3">
        <f t="shared" si="24"/>
        <v>0.17375641087849128</v>
      </c>
      <c r="AW28" s="31">
        <f t="shared" si="25"/>
        <v>0.79855904439939718</v>
      </c>
      <c r="AX28" s="3">
        <f t="shared" si="26"/>
        <v>0.13812814315399799</v>
      </c>
      <c r="AY28" s="3">
        <f t="shared" si="26"/>
        <v>0.66043090124539916</v>
      </c>
      <c r="AZ28" s="5">
        <f t="shared" si="27"/>
        <v>0.99999999999999989</v>
      </c>
    </row>
    <row r="29" spans="1:52" ht="17.25" x14ac:dyDescent="0.45">
      <c r="A29" s="1" t="s">
        <v>38</v>
      </c>
      <c r="B29" s="1">
        <v>24031</v>
      </c>
      <c r="C29" s="2">
        <f>VLOOKUP(B29,AHEAD!$C$7:$CH$107,19,FALSE)</f>
        <v>84.2</v>
      </c>
      <c r="D29" s="3">
        <f>VLOOKUP($B29,AHEAD!$C$7:$CH$107,44,FALSE)</f>
        <v>79.599999999999994</v>
      </c>
      <c r="E29" s="3">
        <f>VLOOKUP($B29,'ATLAS medical Care'!$D$2:$K$107,7,FALSE)</f>
        <v>69.099999999999994</v>
      </c>
      <c r="F29" s="3">
        <f>VLOOKUP($B29,AHEAD!$C$7:$CH$107,62,FALSE)</f>
        <v>50.5</v>
      </c>
      <c r="G29" s="4">
        <f>VLOOKUP($B29,AHEAD!$C$7:$CH$107,73,FALSE)</f>
        <v>9.8000000000000007</v>
      </c>
      <c r="H29" s="2">
        <v>84.2</v>
      </c>
      <c r="I29" s="3">
        <v>79.599999999999994</v>
      </c>
      <c r="J29" s="3">
        <v>69.099999999999994</v>
      </c>
      <c r="K29" s="3">
        <v>50.5</v>
      </c>
      <c r="L29" s="3">
        <v>9.8000000000000007</v>
      </c>
      <c r="M29" s="2">
        <f t="shared" si="28"/>
        <v>0.15799999999999997</v>
      </c>
      <c r="N29" s="3">
        <f t="shared" si="3"/>
        <v>0.26017800000000008</v>
      </c>
      <c r="O29" s="3">
        <f t="shared" si="32"/>
        <v>0.58182199999999995</v>
      </c>
      <c r="P29" s="4">
        <f t="shared" si="0"/>
        <v>1</v>
      </c>
      <c r="Q29" s="2">
        <f t="shared" si="29"/>
        <v>0.1997571428571428</v>
      </c>
      <c r="R29" s="3">
        <f t="shared" si="4"/>
        <v>0.3324471579243487</v>
      </c>
      <c r="S29" s="31">
        <f t="shared" si="5"/>
        <v>0.5035172709547977</v>
      </c>
      <c r="T29" s="3"/>
      <c r="U29" s="3"/>
      <c r="V29" s="29">
        <f t="shared" si="6"/>
        <v>1.0357215717362891</v>
      </c>
      <c r="W29" s="2">
        <f t="shared" si="7"/>
        <v>0.1928676087360707</v>
      </c>
      <c r="X29" s="3">
        <f t="shared" si="8"/>
        <v>0.32098120479139247</v>
      </c>
      <c r="Y29" s="31">
        <f t="shared" si="9"/>
        <v>0.48615118647253691</v>
      </c>
      <c r="Z29" s="3">
        <f t="shared" si="31"/>
        <v>8.2641779215242087E-2</v>
      </c>
      <c r="AA29" s="3">
        <f t="shared" si="31"/>
        <v>0.40350940725729484</v>
      </c>
      <c r="AB29" s="5">
        <f t="shared" si="30"/>
        <v>1</v>
      </c>
      <c r="AC29" s="2">
        <f t="shared" si="10"/>
        <v>0.13768571428571424</v>
      </c>
      <c r="AD29" s="3">
        <f t="shared" si="11"/>
        <v>0.29665857178085336</v>
      </c>
      <c r="AE29" s="31">
        <f t="shared" si="12"/>
        <v>0.5741905934888285</v>
      </c>
      <c r="AF29" s="3"/>
      <c r="AG29" s="3"/>
      <c r="AH29" s="5">
        <f t="shared" si="13"/>
        <v>1.0085348795553961</v>
      </c>
      <c r="AI29" s="2">
        <f t="shared" si="14"/>
        <v>0.13652052802220563</v>
      </c>
      <c r="AJ29" s="3">
        <f t="shared" si="15"/>
        <v>0.29414805357216078</v>
      </c>
      <c r="AK29" s="31">
        <f t="shared" si="16"/>
        <v>0.56933141840563362</v>
      </c>
      <c r="AL29" s="3">
        <f t="shared" si="17"/>
        <v>9.8478243049326925E-2</v>
      </c>
      <c r="AM29" s="3">
        <f t="shared" si="17"/>
        <v>0.47085317535630666</v>
      </c>
      <c r="AN29" s="5">
        <f t="shared" si="18"/>
        <v>1</v>
      </c>
      <c r="AO29" s="2">
        <f t="shared" si="19"/>
        <v>0.18508571428571424</v>
      </c>
      <c r="AP29" s="3">
        <f t="shared" si="20"/>
        <v>0.26646268659200384</v>
      </c>
      <c r="AQ29" s="31">
        <f t="shared" si="21"/>
        <v>0.55693927704507229</v>
      </c>
      <c r="AR29" s="3"/>
      <c r="AS29" s="3"/>
      <c r="AT29" s="5">
        <f t="shared" si="22"/>
        <v>1.0084876779227905</v>
      </c>
      <c r="AU29" s="2">
        <f t="shared" si="23"/>
        <v>0.18352798783515167</v>
      </c>
      <c r="AV29" s="3">
        <f t="shared" si="24"/>
        <v>0.26422007172248679</v>
      </c>
      <c r="AW29" s="31">
        <f t="shared" si="25"/>
        <v>0.55225194044236148</v>
      </c>
      <c r="AX29" s="3">
        <f t="shared" si="26"/>
        <v>9.552397611859452E-2</v>
      </c>
      <c r="AY29" s="3">
        <f t="shared" si="26"/>
        <v>0.45672796432376694</v>
      </c>
      <c r="AZ29" s="5">
        <f t="shared" si="27"/>
        <v>0.99999999999999989</v>
      </c>
    </row>
    <row r="30" spans="1:52" ht="17.25" x14ac:dyDescent="0.45">
      <c r="A30" s="1" t="s">
        <v>39</v>
      </c>
      <c r="B30" s="1">
        <v>24033</v>
      </c>
      <c r="C30" s="2">
        <f>VLOOKUP(B30,AHEAD!$C$7:$CH$107,19,FALSE)</f>
        <v>89.9</v>
      </c>
      <c r="D30" s="3">
        <f>VLOOKUP($B30,AHEAD!$C$7:$CH$107,44,FALSE)</f>
        <v>87.7</v>
      </c>
      <c r="E30" s="3">
        <f>VLOOKUP($B30,'ATLAS medical Care'!$D$2:$K$107,7,FALSE)</f>
        <v>83.1</v>
      </c>
      <c r="F30" s="3">
        <f>VLOOKUP($B30,AHEAD!$C$7:$CH$107,62,FALSE)</f>
        <v>56.9</v>
      </c>
      <c r="G30" s="4">
        <f>VLOOKUP($B30,AHEAD!$C$7:$CH$107,73,FALSE)</f>
        <v>12</v>
      </c>
      <c r="H30" s="2">
        <v>89.9</v>
      </c>
      <c r="I30" s="3">
        <v>87.7</v>
      </c>
      <c r="J30" s="3">
        <v>83.1</v>
      </c>
      <c r="K30" s="3">
        <v>56.9</v>
      </c>
      <c r="L30" s="3">
        <v>12</v>
      </c>
      <c r="M30" s="2">
        <f t="shared" si="28"/>
        <v>0.10099999999999994</v>
      </c>
      <c r="N30" s="3">
        <f t="shared" si="3"/>
        <v>0.15193100000000007</v>
      </c>
      <c r="O30" s="3">
        <f t="shared" si="32"/>
        <v>0.74706899999999998</v>
      </c>
      <c r="P30" s="4">
        <f t="shared" si="0"/>
        <v>1</v>
      </c>
      <c r="Q30" s="2">
        <f t="shared" si="29"/>
        <v>0.12769285714285702</v>
      </c>
      <c r="R30" s="3">
        <f t="shared" si="4"/>
        <v>0.19413259057493035</v>
      </c>
      <c r="S30" s="31">
        <f t="shared" si="5"/>
        <v>0.64652444234650763</v>
      </c>
      <c r="T30" s="3"/>
      <c r="U30" s="3"/>
      <c r="V30" s="29">
        <f t="shared" si="6"/>
        <v>0.96834989006429506</v>
      </c>
      <c r="W30" s="2">
        <f t="shared" si="7"/>
        <v>0.13186644461164618</v>
      </c>
      <c r="X30" s="3">
        <f t="shared" si="8"/>
        <v>0.2004777328595975</v>
      </c>
      <c r="Y30" s="31">
        <f t="shared" si="9"/>
        <v>0.66765582252875633</v>
      </c>
      <c r="Z30" s="3">
        <f t="shared" si="31"/>
        <v>0.11349610288426046</v>
      </c>
      <c r="AA30" s="3">
        <f t="shared" si="31"/>
        <v>0.55415971964449584</v>
      </c>
      <c r="AB30" s="5">
        <f t="shared" si="30"/>
        <v>1</v>
      </c>
      <c r="AC30" s="2">
        <f t="shared" si="10"/>
        <v>8.8014285714285656E-2</v>
      </c>
      <c r="AD30" s="3">
        <f t="shared" si="11"/>
        <v>0.1732338378696002</v>
      </c>
      <c r="AE30" s="31">
        <f t="shared" si="12"/>
        <v>0.7372701487518617</v>
      </c>
      <c r="AF30" s="3"/>
      <c r="AG30" s="3"/>
      <c r="AH30" s="5">
        <f t="shared" si="13"/>
        <v>0.99851827233574753</v>
      </c>
      <c r="AI30" s="2">
        <f t="shared" si="14"/>
        <v>8.8144892439876374E-2</v>
      </c>
      <c r="AJ30" s="3">
        <f t="shared" si="15"/>
        <v>0.17349090414176321</v>
      </c>
      <c r="AK30" s="31">
        <f t="shared" si="16"/>
        <v>0.7383642034183604</v>
      </c>
      <c r="AL30" s="3">
        <f t="shared" si="17"/>
        <v>0.12771613709073404</v>
      </c>
      <c r="AM30" s="3">
        <f t="shared" si="17"/>
        <v>0.61064806632762636</v>
      </c>
      <c r="AN30" s="5">
        <f t="shared" si="18"/>
        <v>1</v>
      </c>
      <c r="AO30" s="2">
        <f t="shared" si="19"/>
        <v>0.11831428571428565</v>
      </c>
      <c r="AP30" s="3">
        <f t="shared" si="20"/>
        <v>0.15560094410983918</v>
      </c>
      <c r="AQ30" s="31">
        <f t="shared" si="21"/>
        <v>0.71511917521644952</v>
      </c>
      <c r="AR30" s="3"/>
      <c r="AS30" s="3"/>
      <c r="AT30" s="5">
        <f t="shared" si="22"/>
        <v>0.98903440504057438</v>
      </c>
      <c r="AU30" s="2">
        <f t="shared" si="23"/>
        <v>0.11962605659752747</v>
      </c>
      <c r="AV30" s="3">
        <f t="shared" si="24"/>
        <v>0.15732611860297799</v>
      </c>
      <c r="AW30" s="31">
        <f t="shared" si="25"/>
        <v>0.72304782479949448</v>
      </c>
      <c r="AX30" s="3">
        <f t="shared" si="26"/>
        <v>0.12506683651201636</v>
      </c>
      <c r="AY30" s="3">
        <f t="shared" si="26"/>
        <v>0.59798098828747803</v>
      </c>
      <c r="AZ30" s="5">
        <f t="shared" si="27"/>
        <v>0.99999999999999989</v>
      </c>
    </row>
    <row r="31" spans="1:52" ht="17.25" x14ac:dyDescent="0.45">
      <c r="A31" s="1" t="s">
        <v>40</v>
      </c>
      <c r="B31" s="1">
        <v>25025</v>
      </c>
      <c r="C31" s="2">
        <f>VLOOKUP(B31,AHEAD!$C$7:$CH$107,19,FALSE)</f>
        <v>92</v>
      </c>
      <c r="D31" s="3">
        <f>VLOOKUP($B31,AHEAD!$C$7:$CH$107,44,FALSE)</f>
        <v>88.1</v>
      </c>
      <c r="E31" s="3">
        <f>VLOOKUP($B31,'ATLAS medical Care'!$D$2:$K$107,7,FALSE)</f>
        <v>80.2</v>
      </c>
      <c r="F31" s="3">
        <f>VLOOKUP($B31,AHEAD!$C$7:$CH$107,62,FALSE)</f>
        <v>70.400000000000006</v>
      </c>
      <c r="G31" s="4">
        <f>VLOOKUP($B31,AHEAD!$C$7:$CH$107,73,FALSE)</f>
        <v>27.6</v>
      </c>
      <c r="H31" s="2">
        <v>92</v>
      </c>
      <c r="I31" s="3">
        <v>88.1</v>
      </c>
      <c r="J31" s="3">
        <v>80.2</v>
      </c>
      <c r="K31" s="3">
        <v>70.400000000000006</v>
      </c>
      <c r="L31" s="3">
        <v>27.6</v>
      </c>
      <c r="M31" s="2">
        <f t="shared" si="28"/>
        <v>0.08</v>
      </c>
      <c r="N31" s="3">
        <f t="shared" si="3"/>
        <v>0.18215999999999999</v>
      </c>
      <c r="O31" s="3">
        <f t="shared" si="32"/>
        <v>0.73784000000000005</v>
      </c>
      <c r="P31" s="4">
        <f t="shared" si="0"/>
        <v>1</v>
      </c>
      <c r="Q31" s="2">
        <f t="shared" si="29"/>
        <v>0.10114285714285713</v>
      </c>
      <c r="R31" s="3">
        <f t="shared" si="4"/>
        <v>0.23275824353903612</v>
      </c>
      <c r="S31" s="31">
        <f t="shared" si="5"/>
        <v>0.63853753072466835</v>
      </c>
      <c r="T31" s="3"/>
      <c r="U31" s="3"/>
      <c r="V31" s="29">
        <f t="shared" si="6"/>
        <v>0.97243863140656162</v>
      </c>
      <c r="W31" s="2">
        <f t="shared" si="7"/>
        <v>0.10400950134669307</v>
      </c>
      <c r="X31" s="3">
        <f t="shared" si="8"/>
        <v>0.23935520044320771</v>
      </c>
      <c r="Y31" s="31">
        <f t="shared" si="9"/>
        <v>0.65663529821009925</v>
      </c>
      <c r="Z31" s="3">
        <f t="shared" si="31"/>
        <v>0.11162270266860529</v>
      </c>
      <c r="AA31" s="3">
        <f t="shared" si="31"/>
        <v>0.54501259554149395</v>
      </c>
      <c r="AB31" s="5">
        <f t="shared" si="30"/>
        <v>1</v>
      </c>
      <c r="AC31" s="2">
        <f t="shared" si="10"/>
        <v>6.9714285714285701E-2</v>
      </c>
      <c r="AD31" s="3">
        <f t="shared" si="11"/>
        <v>0.20770136381861734</v>
      </c>
      <c r="AE31" s="31">
        <f t="shared" si="12"/>
        <v>0.72816219995083942</v>
      </c>
      <c r="AF31" s="3"/>
      <c r="AG31" s="3"/>
      <c r="AH31" s="5">
        <f t="shared" si="13"/>
        <v>1.0055778494837424</v>
      </c>
      <c r="AI31" s="2">
        <f t="shared" si="14"/>
        <v>6.9327586869655691E-2</v>
      </c>
      <c r="AJ31" s="3">
        <f t="shared" si="15"/>
        <v>0.20654926311796742</v>
      </c>
      <c r="AK31" s="31">
        <f t="shared" si="16"/>
        <v>0.72412315001237693</v>
      </c>
      <c r="AL31" s="3">
        <f t="shared" si="17"/>
        <v>0.12525283737943357</v>
      </c>
      <c r="AM31" s="3">
        <f t="shared" si="17"/>
        <v>0.59887031263294332</v>
      </c>
      <c r="AN31" s="5">
        <f t="shared" si="18"/>
        <v>1</v>
      </c>
      <c r="AO31" s="2">
        <f t="shared" si="19"/>
        <v>9.3714285714285722E-2</v>
      </c>
      <c r="AP31" s="3">
        <f t="shared" si="20"/>
        <v>0.18656013571324018</v>
      </c>
      <c r="AQ31" s="31">
        <f t="shared" si="21"/>
        <v>0.70628487093120607</v>
      </c>
      <c r="AR31" s="3"/>
      <c r="AS31" s="3"/>
      <c r="AT31" s="5">
        <f t="shared" si="22"/>
        <v>0.98655929235873197</v>
      </c>
      <c r="AU31" s="2">
        <f t="shared" si="23"/>
        <v>9.499103240944326E-2</v>
      </c>
      <c r="AV31" s="3">
        <f t="shared" si="24"/>
        <v>0.18910179769043553</v>
      </c>
      <c r="AW31" s="31">
        <f t="shared" si="25"/>
        <v>0.71590716990012115</v>
      </c>
      <c r="AX31" s="3">
        <f t="shared" si="26"/>
        <v>0.12383170504732204</v>
      </c>
      <c r="AY31" s="3">
        <f t="shared" si="26"/>
        <v>0.59207546485279905</v>
      </c>
      <c r="AZ31" s="5">
        <f t="shared" si="27"/>
        <v>0.99999999999999989</v>
      </c>
    </row>
    <row r="32" spans="1:52" ht="17.25" x14ac:dyDescent="0.45">
      <c r="A32" s="1" t="s">
        <v>41</v>
      </c>
      <c r="B32" s="1">
        <v>26163</v>
      </c>
      <c r="C32" s="2">
        <f>VLOOKUP(B32,AHEAD!$C$7:$CH$107,19,FALSE)</f>
        <v>81.400000000000006</v>
      </c>
      <c r="D32" s="3">
        <f>VLOOKUP($B32,AHEAD!$C$7:$CH$107,44,FALSE)</f>
        <v>80.599999999999994</v>
      </c>
      <c r="E32" s="3">
        <f>VLOOKUP($B32,'ATLAS medical Care'!$D$2:$K$107,7,FALSE)</f>
        <v>85.3</v>
      </c>
      <c r="F32" s="3">
        <f>VLOOKUP($B32,AHEAD!$C$7:$CH$107,62,FALSE)</f>
        <v>68.099999999999994</v>
      </c>
      <c r="G32" s="4">
        <f>VLOOKUP($B32,AHEAD!$C$7:$CH$107,73,FALSE)</f>
        <v>7.3</v>
      </c>
      <c r="H32" s="2">
        <v>81.400000000000006</v>
      </c>
      <c r="I32" s="3">
        <v>80.599999999999994</v>
      </c>
      <c r="J32" s="3">
        <v>85.3</v>
      </c>
      <c r="K32" s="3">
        <v>68.099999999999994</v>
      </c>
      <c r="L32" s="3">
        <v>7.3</v>
      </c>
      <c r="M32" s="2">
        <f t="shared" si="28"/>
        <v>0.18599999999999994</v>
      </c>
      <c r="N32" s="3">
        <f t="shared" si="3"/>
        <v>0.11965800000000003</v>
      </c>
      <c r="O32" s="3">
        <f t="shared" si="32"/>
        <v>0.69434200000000001</v>
      </c>
      <c r="P32" s="4">
        <f t="shared" si="0"/>
        <v>1</v>
      </c>
      <c r="Q32" s="2">
        <f t="shared" si="29"/>
        <v>0.23515714285714273</v>
      </c>
      <c r="R32" s="3">
        <f t="shared" si="4"/>
        <v>0.15289517954212775</v>
      </c>
      <c r="S32" s="31">
        <f t="shared" si="5"/>
        <v>0.6008937251415315</v>
      </c>
      <c r="T32" s="3"/>
      <c r="U32" s="3"/>
      <c r="V32" s="29">
        <f t="shared" si="6"/>
        <v>0.98894604754080195</v>
      </c>
      <c r="W32" s="2">
        <f t="shared" si="7"/>
        <v>0.23778561372675955</v>
      </c>
      <c r="X32" s="3">
        <f t="shared" si="8"/>
        <v>0.15460416665027382</v>
      </c>
      <c r="Y32" s="31">
        <f t="shared" si="9"/>
        <v>0.60761021962296669</v>
      </c>
      <c r="Z32" s="3">
        <f t="shared" si="31"/>
        <v>0.10328883486504173</v>
      </c>
      <c r="AA32" s="3">
        <f t="shared" si="31"/>
        <v>0.50432138475792498</v>
      </c>
      <c r="AB32" s="5">
        <f t="shared" si="30"/>
        <v>1</v>
      </c>
      <c r="AC32" s="2">
        <f t="shared" si="10"/>
        <v>0.16208571428571422</v>
      </c>
      <c r="AD32" s="3">
        <f t="shared" si="11"/>
        <v>0.13643571471128746</v>
      </c>
      <c r="AE32" s="31">
        <f t="shared" si="12"/>
        <v>0.68523473685116798</v>
      </c>
      <c r="AF32" s="3"/>
      <c r="AG32" s="3"/>
      <c r="AH32" s="5">
        <f t="shared" si="13"/>
        <v>0.98375616584816972</v>
      </c>
      <c r="AI32" s="2">
        <f t="shared" si="14"/>
        <v>0.16476208222386898</v>
      </c>
      <c r="AJ32" s="3">
        <f t="shared" si="15"/>
        <v>0.13868854849174544</v>
      </c>
      <c r="AK32" s="31">
        <f t="shared" si="16"/>
        <v>0.69654936928438549</v>
      </c>
      <c r="AL32" s="3">
        <f t="shared" si="17"/>
        <v>0.12048335269523276</v>
      </c>
      <c r="AM32" s="3">
        <f t="shared" si="17"/>
        <v>0.57606601658915269</v>
      </c>
      <c r="AN32" s="5">
        <f t="shared" si="18"/>
        <v>0.99999999999999978</v>
      </c>
      <c r="AO32" s="2">
        <f t="shared" si="19"/>
        <v>0.21788571428571421</v>
      </c>
      <c r="AP32" s="3">
        <f t="shared" si="20"/>
        <v>0.12254837900293644</v>
      </c>
      <c r="AQ32" s="31">
        <f t="shared" si="21"/>
        <v>0.66464714552222093</v>
      </c>
      <c r="AR32" s="3"/>
      <c r="AS32" s="3"/>
      <c r="AT32" s="5">
        <f t="shared" si="22"/>
        <v>1.0050812388108716</v>
      </c>
      <c r="AU32" s="2">
        <f t="shared" si="23"/>
        <v>0.21678418208611519</v>
      </c>
      <c r="AV32" s="3">
        <f t="shared" si="24"/>
        <v>0.12192882950230517</v>
      </c>
      <c r="AW32" s="31">
        <f t="shared" si="25"/>
        <v>0.66128698841157962</v>
      </c>
      <c r="AX32" s="3">
        <f t="shared" si="26"/>
        <v>0.11438395750672413</v>
      </c>
      <c r="AY32" s="3">
        <f t="shared" si="26"/>
        <v>0.54690303090485548</v>
      </c>
      <c r="AZ32" s="5">
        <f t="shared" si="27"/>
        <v>1</v>
      </c>
    </row>
    <row r="33" spans="1:52" ht="17.25" x14ac:dyDescent="0.45">
      <c r="A33" s="1" t="s">
        <v>42</v>
      </c>
      <c r="B33" s="1">
        <v>32003</v>
      </c>
      <c r="C33" s="2">
        <f>VLOOKUP(B33,AHEAD!$C$7:$CH$107,19,FALSE)</f>
        <v>77.3</v>
      </c>
      <c r="D33" s="3">
        <f>VLOOKUP($B33,AHEAD!$C$7:$CH$107,44,FALSE)</f>
        <v>0</v>
      </c>
      <c r="E33" s="3">
        <f>VLOOKUP($B33,'ATLAS medical Care'!$D$2:$K$107,7,FALSE)</f>
        <v>77.3</v>
      </c>
      <c r="F33" s="3">
        <f>VLOOKUP($B33,AHEAD!$C$7:$CH$107,62,FALSE)</f>
        <v>0</v>
      </c>
      <c r="G33" s="4">
        <f>VLOOKUP($B33,AHEAD!$C$7:$CH$107,73,FALSE)</f>
        <v>10.9</v>
      </c>
      <c r="H33" s="2">
        <v>77.3</v>
      </c>
      <c r="I33" s="3">
        <f>AVERAGE($D$99:$D$103,$D$92:$D$97,$D$84:$D$90,$D$82,$D$71:$D$80,$D$66:$D$68,$D$57:$D$64,$D$46:$D$54,$D$36:$D$44,$D$5:$D$32)</f>
        <v>80.244186046511643</v>
      </c>
      <c r="J33" s="3">
        <v>77.3</v>
      </c>
      <c r="K33" s="3">
        <f>AVERAGE($F$5:$F$32,$F$36:$F$44,$F$46:$F$54,$F$57:$F$64,$F$66:$F$68,$F$71:$F$80,$F$82,$F$84:$F$90,$F$92:$F$97,$F$99:$F$103)</f>
        <v>64.839534883720958</v>
      </c>
      <c r="L33" s="3">
        <v>10.9</v>
      </c>
      <c r="M33" s="2">
        <f t="shared" si="28"/>
        <v>0.22700000000000004</v>
      </c>
      <c r="N33" s="3">
        <f t="shared" si="3"/>
        <v>0.17547100000000004</v>
      </c>
      <c r="O33" s="3">
        <f t="shared" si="32"/>
        <v>0.59752899999999998</v>
      </c>
      <c r="P33" s="4">
        <f t="shared" si="0"/>
        <v>1</v>
      </c>
      <c r="Q33" s="2">
        <f t="shared" si="29"/>
        <v>0.28699285714285716</v>
      </c>
      <c r="R33" s="3">
        <f t="shared" si="4"/>
        <v>0.22421125248154491</v>
      </c>
      <c r="S33" s="31">
        <f t="shared" si="5"/>
        <v>0.51711033855087862</v>
      </c>
      <c r="T33" s="3"/>
      <c r="U33" s="3"/>
      <c r="V33" s="29">
        <f t="shared" si="6"/>
        <v>1.0283144481752808</v>
      </c>
      <c r="W33" s="2">
        <f t="shared" si="7"/>
        <v>0.2790905618919573</v>
      </c>
      <c r="X33" s="3">
        <f t="shared" si="8"/>
        <v>0.21803763710546162</v>
      </c>
      <c r="Y33" s="31">
        <f t="shared" si="9"/>
        <v>0.50287180100258089</v>
      </c>
      <c r="Z33" s="3">
        <f t="shared" si="31"/>
        <v>8.5484148775957183E-2</v>
      </c>
      <c r="AA33" s="3">
        <f t="shared" si="31"/>
        <v>0.41738765222662372</v>
      </c>
      <c r="AB33" s="5">
        <f t="shared" si="30"/>
        <v>0.99999999999999978</v>
      </c>
      <c r="AC33" s="2">
        <f t="shared" si="10"/>
        <v>0.19781428571428572</v>
      </c>
      <c r="AD33" s="3">
        <f t="shared" si="11"/>
        <v>0.20007447304905915</v>
      </c>
      <c r="AE33" s="31">
        <f t="shared" si="12"/>
        <v>0.58969157429039509</v>
      </c>
      <c r="AF33" s="3"/>
      <c r="AG33" s="3"/>
      <c r="AH33" s="5">
        <f t="shared" si="13"/>
        <v>0.98758033305373993</v>
      </c>
      <c r="AI33" s="2">
        <f t="shared" si="14"/>
        <v>0.20030196946370488</v>
      </c>
      <c r="AJ33" s="3">
        <f t="shared" si="15"/>
        <v>0.20259058058639159</v>
      </c>
      <c r="AK33" s="31">
        <f t="shared" si="16"/>
        <v>0.5971074499499035</v>
      </c>
      <c r="AL33" s="3">
        <f t="shared" si="17"/>
        <v>0.10328271140805981</v>
      </c>
      <c r="AM33" s="3">
        <f t="shared" si="17"/>
        <v>0.49382473854184367</v>
      </c>
      <c r="AN33" s="5">
        <f t="shared" si="18"/>
        <v>1</v>
      </c>
      <c r="AO33" s="2">
        <f t="shared" si="19"/>
        <v>0.26591428571428571</v>
      </c>
      <c r="AP33" s="3">
        <f t="shared" si="20"/>
        <v>0.1797095606814777</v>
      </c>
      <c r="AQ33" s="31">
        <f t="shared" si="21"/>
        <v>0.57197453735586656</v>
      </c>
      <c r="AR33" s="3"/>
      <c r="AS33" s="3"/>
      <c r="AT33" s="5">
        <f t="shared" si="22"/>
        <v>1.01759838375163</v>
      </c>
      <c r="AU33" s="2">
        <f t="shared" si="23"/>
        <v>0.26131555430928105</v>
      </c>
      <c r="AV33" s="3">
        <f t="shared" si="24"/>
        <v>0.17660165695127544</v>
      </c>
      <c r="AW33" s="31">
        <f t="shared" si="25"/>
        <v>0.5620827887394434</v>
      </c>
      <c r="AX33" s="3">
        <f t="shared" si="26"/>
        <v>9.7224435001914619E-2</v>
      </c>
      <c r="AY33" s="3">
        <f t="shared" si="26"/>
        <v>0.46485835373752876</v>
      </c>
      <c r="AZ33" s="5">
        <f t="shared" si="27"/>
        <v>0.99999999999999978</v>
      </c>
    </row>
    <row r="34" spans="1:52" ht="17.25" x14ac:dyDescent="0.45">
      <c r="A34" s="1" t="s">
        <v>43</v>
      </c>
      <c r="B34" s="1">
        <v>34013</v>
      </c>
      <c r="C34" s="2">
        <f>VLOOKUP(B34,AHEAD!$C$7:$CH$107,19,FALSE)</f>
        <v>91.2</v>
      </c>
      <c r="D34" s="3">
        <f>VLOOKUP($B34,AHEAD!$C$7:$CH$107,44,FALSE)</f>
        <v>0</v>
      </c>
      <c r="E34" s="3">
        <f>VLOOKUP($B34,'ATLAS medical Care'!$D$2:$K$107,7,FALSE)</f>
        <v>82.3</v>
      </c>
      <c r="F34" s="3">
        <f>VLOOKUP($B34,AHEAD!$C$7:$CH$107,62,FALSE)</f>
        <v>0</v>
      </c>
      <c r="G34" s="4">
        <f>VLOOKUP($B34,AHEAD!$C$7:$CH$107,73,FALSE)</f>
        <v>7.8</v>
      </c>
      <c r="H34" s="2">
        <v>91.2</v>
      </c>
      <c r="I34" s="3">
        <f>AVERAGE($D$99:$D$103,$D$92:$D$97,$D$84:$D$90,$D$82,$D$71:$D$80,$D$66:$D$68,$D$57:$D$64,$D$46:$D$54,$D$36:$D$44,$D$5:$D$32)</f>
        <v>80.244186046511643</v>
      </c>
      <c r="J34" s="3">
        <v>82.3</v>
      </c>
      <c r="K34" s="3">
        <f>AVERAGE($F$5:$F$32,$F$36:$F$44,$F$46:$F$54,$F$57:$F$64,$F$66:$F$68,$F$71:$F$80,$F$82,$F$84:$F$90,$F$92:$F$97,$F$99:$F$103)</f>
        <v>64.839534883720958</v>
      </c>
      <c r="L34" s="3">
        <v>7.8</v>
      </c>
      <c r="M34" s="2">
        <f t="shared" si="28"/>
        <v>8.7999999999999967E-2</v>
      </c>
      <c r="N34" s="3">
        <f t="shared" si="3"/>
        <v>0.16142400000000001</v>
      </c>
      <c r="O34" s="3">
        <f t="shared" si="32"/>
        <v>0.75057600000000002</v>
      </c>
      <c r="P34" s="4">
        <f t="shared" si="0"/>
        <v>1</v>
      </c>
      <c r="Q34" s="2">
        <f t="shared" si="29"/>
        <v>0.11125714285714279</v>
      </c>
      <c r="R34" s="3">
        <f t="shared" si="4"/>
        <v>0.20626244348399964</v>
      </c>
      <c r="S34" s="31">
        <f t="shared" si="5"/>
        <v>0.6495594514545141</v>
      </c>
      <c r="T34" s="3"/>
      <c r="U34" s="3"/>
      <c r="V34" s="29">
        <f t="shared" si="6"/>
        <v>0.96707903779565652</v>
      </c>
      <c r="W34" s="2">
        <f t="shared" si="7"/>
        <v>0.11504451912300821</v>
      </c>
      <c r="X34" s="3">
        <f t="shared" si="8"/>
        <v>0.21328395655659205</v>
      </c>
      <c r="Y34" s="31">
        <f t="shared" si="9"/>
        <v>0.67167152432039978</v>
      </c>
      <c r="Z34" s="3">
        <f t="shared" si="31"/>
        <v>0.11417873978836271</v>
      </c>
      <c r="AA34" s="3">
        <f t="shared" si="31"/>
        <v>0.5574927845320371</v>
      </c>
      <c r="AB34" s="5">
        <f t="shared" si="30"/>
        <v>1</v>
      </c>
      <c r="AC34" s="2">
        <f t="shared" si="10"/>
        <v>7.6685714285714246E-2</v>
      </c>
      <c r="AD34" s="3">
        <f t="shared" si="11"/>
        <v>0.18405788841159693</v>
      </c>
      <c r="AE34" s="31">
        <f t="shared" si="12"/>
        <v>0.74073114955857811</v>
      </c>
      <c r="AF34" s="3"/>
      <c r="AG34" s="3"/>
      <c r="AH34" s="5">
        <f t="shared" si="13"/>
        <v>1.0014747522558893</v>
      </c>
      <c r="AI34" s="2">
        <f t="shared" si="14"/>
        <v>7.6572788393291499E-2</v>
      </c>
      <c r="AJ34" s="3">
        <f t="shared" si="15"/>
        <v>0.18378684834240117</v>
      </c>
      <c r="AK34" s="31">
        <f t="shared" si="16"/>
        <v>0.73964036326430727</v>
      </c>
      <c r="AL34" s="3">
        <f t="shared" si="17"/>
        <v>0.12793687667301615</v>
      </c>
      <c r="AM34" s="3">
        <f t="shared" si="17"/>
        <v>0.61170348659129103</v>
      </c>
      <c r="AN34" s="5">
        <f t="shared" si="18"/>
        <v>0.99999999999999989</v>
      </c>
      <c r="AO34" s="2">
        <f t="shared" si="19"/>
        <v>0.10308571428571424</v>
      </c>
      <c r="AP34" s="3">
        <f t="shared" si="20"/>
        <v>0.16532325069924289</v>
      </c>
      <c r="AQ34" s="31">
        <f t="shared" si="21"/>
        <v>0.71847619170018018</v>
      </c>
      <c r="AR34" s="3"/>
      <c r="AS34" s="3"/>
      <c r="AT34" s="5">
        <f t="shared" si="22"/>
        <v>0.98688515668513732</v>
      </c>
      <c r="AU34" s="2">
        <f t="shared" si="23"/>
        <v>0.1044556335531181</v>
      </c>
      <c r="AV34" s="3">
        <f t="shared" si="24"/>
        <v>0.1675202525636818</v>
      </c>
      <c r="AW34" s="31">
        <f t="shared" si="25"/>
        <v>0.7280241138832001</v>
      </c>
      <c r="AX34" s="3">
        <f t="shared" si="26"/>
        <v>0.12592759386709304</v>
      </c>
      <c r="AY34" s="3">
        <f t="shared" si="26"/>
        <v>0.60209652001610703</v>
      </c>
      <c r="AZ34" s="5">
        <f t="shared" si="27"/>
        <v>1</v>
      </c>
    </row>
    <row r="35" spans="1:52" ht="17.25" x14ac:dyDescent="0.45">
      <c r="A35" s="1" t="s">
        <v>44</v>
      </c>
      <c r="B35" s="1">
        <v>34017</v>
      </c>
      <c r="C35" s="2">
        <f>VLOOKUP(B35,AHEAD!$C$7:$CH$107,19,FALSE)</f>
        <v>89.7</v>
      </c>
      <c r="D35" s="3">
        <f>VLOOKUP($B35,AHEAD!$C$7:$CH$107,44,FALSE)</f>
        <v>0</v>
      </c>
      <c r="E35" s="3">
        <f>VLOOKUP($B35,'ATLAS medical Care'!$D$2:$K$107,7,FALSE)</f>
        <v>78.2</v>
      </c>
      <c r="F35" s="3">
        <f>VLOOKUP($B35,AHEAD!$C$7:$CH$107,62,FALSE)</f>
        <v>0</v>
      </c>
      <c r="G35" s="4">
        <f>VLOOKUP($B35,AHEAD!$C$7:$CH$107,73,FALSE)</f>
        <v>14.3</v>
      </c>
      <c r="H35" s="2">
        <v>89.7</v>
      </c>
      <c r="I35" s="3">
        <f>AVERAGE($D$99:$D$103,$D$92:$D$97,$D$84:$D$90,$D$82,$D$71:$D$80,$D$66:$D$68,$D$57:$D$64,$D$46:$D$54,$D$36:$D$44,$D$5:$D$32)</f>
        <v>80.244186046511643</v>
      </c>
      <c r="J35" s="3">
        <v>78.2</v>
      </c>
      <c r="K35" s="3">
        <f>AVERAGE($F$5:$F$32,$F$36:$F$44,$F$46:$F$54,$F$57:$F$64,$F$66:$F$68,$F$71:$F$80,$F$82,$F$84:$F$90,$F$92:$F$97,$F$99:$F$103)</f>
        <v>64.839534883720958</v>
      </c>
      <c r="L35" s="3">
        <v>14.3</v>
      </c>
      <c r="M35" s="2">
        <f t="shared" si="28"/>
        <v>0.10299999999999997</v>
      </c>
      <c r="N35" s="3">
        <f t="shared" si="3"/>
        <v>0.19554599999999997</v>
      </c>
      <c r="O35" s="3">
        <f t="shared" si="32"/>
        <v>0.70145400000000002</v>
      </c>
      <c r="P35" s="4">
        <f t="shared" si="0"/>
        <v>1</v>
      </c>
      <c r="Q35" s="2">
        <f t="shared" si="29"/>
        <v>0.13022142857142852</v>
      </c>
      <c r="R35" s="3">
        <f t="shared" si="4"/>
        <v>0.24986244779910161</v>
      </c>
      <c r="S35" s="31">
        <f t="shared" si="5"/>
        <v>0.60704855399130098</v>
      </c>
      <c r="T35" s="3"/>
      <c r="U35" s="3"/>
      <c r="V35" s="29">
        <f t="shared" si="6"/>
        <v>0.98713243036183107</v>
      </c>
      <c r="W35" s="2">
        <f t="shared" si="7"/>
        <v>0.13191890425856656</v>
      </c>
      <c r="X35" s="3">
        <f t="shared" si="8"/>
        <v>0.25311948033914267</v>
      </c>
      <c r="Y35" s="31">
        <f t="shared" si="9"/>
        <v>0.61496161540229077</v>
      </c>
      <c r="Z35" s="3">
        <f t="shared" si="31"/>
        <v>0.10453851283317948</v>
      </c>
      <c r="AA35" s="3">
        <f t="shared" si="31"/>
        <v>0.51042310256911128</v>
      </c>
      <c r="AB35" s="5">
        <f t="shared" si="30"/>
        <v>1</v>
      </c>
      <c r="AC35" s="2">
        <f t="shared" si="10"/>
        <v>8.9757142857142813E-2</v>
      </c>
      <c r="AD35" s="3">
        <f t="shared" si="11"/>
        <v>0.22296426706892483</v>
      </c>
      <c r="AE35" s="31">
        <f t="shared" si="12"/>
        <v>0.6922534530580019</v>
      </c>
      <c r="AF35" s="3"/>
      <c r="AG35" s="3"/>
      <c r="AH35" s="5">
        <f t="shared" si="13"/>
        <v>1.0049748629840696</v>
      </c>
      <c r="AI35" s="2">
        <f t="shared" si="14"/>
        <v>8.931282379603718E-2</v>
      </c>
      <c r="AJ35" s="3">
        <f t="shared" si="15"/>
        <v>0.22186054127451263</v>
      </c>
      <c r="AK35" s="31">
        <f t="shared" si="16"/>
        <v>0.68882663492945018</v>
      </c>
      <c r="AL35" s="3">
        <f t="shared" si="17"/>
        <v>0.1191475379373884</v>
      </c>
      <c r="AM35" s="3">
        <f t="shared" si="17"/>
        <v>0.56967909699206176</v>
      </c>
      <c r="AN35" s="5">
        <f t="shared" si="18"/>
        <v>1</v>
      </c>
      <c r="AO35" s="2">
        <f t="shared" si="19"/>
        <v>0.1206571428571428</v>
      </c>
      <c r="AP35" s="3">
        <f t="shared" si="20"/>
        <v>0.20026947901944039</v>
      </c>
      <c r="AQ35" s="31">
        <f t="shared" si="21"/>
        <v>0.6714549873335387</v>
      </c>
      <c r="AR35" s="3"/>
      <c r="AS35" s="3"/>
      <c r="AT35" s="5">
        <f t="shared" si="22"/>
        <v>0.99238160921012186</v>
      </c>
      <c r="AU35" s="2">
        <f t="shared" si="23"/>
        <v>0.12158341280949259</v>
      </c>
      <c r="AV35" s="3">
        <f t="shared" si="24"/>
        <v>0.20180692302313347</v>
      </c>
      <c r="AW35" s="31">
        <f t="shared" si="25"/>
        <v>0.676609664167374</v>
      </c>
      <c r="AX35" s="3">
        <f t="shared" si="26"/>
        <v>0.11703434731213982</v>
      </c>
      <c r="AY35" s="3">
        <f t="shared" si="26"/>
        <v>0.55957531685523421</v>
      </c>
      <c r="AZ35" s="5">
        <f t="shared" si="27"/>
        <v>1</v>
      </c>
    </row>
    <row r="36" spans="1:52" ht="17.25" x14ac:dyDescent="0.45">
      <c r="A36" s="1" t="s">
        <v>45</v>
      </c>
      <c r="B36" s="1">
        <v>36005</v>
      </c>
      <c r="C36" s="2">
        <f>VLOOKUP(B36,AHEAD!$C$7:$CH$107,19,FALSE)</f>
        <v>90.8</v>
      </c>
      <c r="D36" s="3">
        <f>VLOOKUP($B36,AHEAD!$C$7:$CH$107,44,FALSE)</f>
        <v>83.6</v>
      </c>
      <c r="E36" s="3">
        <f>VLOOKUP($B36,'ATLAS medical Care'!$D$2:$K$107,7,FALSE)</f>
        <v>77.5</v>
      </c>
      <c r="F36" s="3">
        <f>VLOOKUP($B36,AHEAD!$C$7:$CH$107,62,FALSE)</f>
        <v>62.1</v>
      </c>
      <c r="G36" s="4">
        <f>VLOOKUP($B36,AHEAD!$C$7:$CH$107,73,FALSE)</f>
        <v>20</v>
      </c>
      <c r="H36" s="2">
        <v>90.8</v>
      </c>
      <c r="I36" s="3">
        <v>83.6</v>
      </c>
      <c r="J36" s="3">
        <v>77.5</v>
      </c>
      <c r="K36" s="3">
        <v>62.1</v>
      </c>
      <c r="L36" s="3">
        <v>20</v>
      </c>
      <c r="M36" s="2">
        <f t="shared" si="28"/>
        <v>9.2000000000000026E-2</v>
      </c>
      <c r="N36" s="3">
        <f t="shared" si="3"/>
        <v>0.20429999999999998</v>
      </c>
      <c r="O36" s="3">
        <f t="shared" si="32"/>
        <v>0.70369999999999999</v>
      </c>
      <c r="P36" s="4">
        <f t="shared" si="0"/>
        <v>1</v>
      </c>
      <c r="Q36" s="2">
        <f t="shared" si="29"/>
        <v>0.11631428571428573</v>
      </c>
      <c r="R36" s="3">
        <f t="shared" si="4"/>
        <v>0.26104803005613236</v>
      </c>
      <c r="S36" s="31">
        <f t="shared" si="5"/>
        <v>0.6089922752506628</v>
      </c>
      <c r="T36" s="3"/>
      <c r="U36" s="3"/>
      <c r="V36" s="29">
        <f t="shared" si="6"/>
        <v>0.98635459102108092</v>
      </c>
      <c r="W36" s="2">
        <f t="shared" si="7"/>
        <v>0.11792339871797666</v>
      </c>
      <c r="X36" s="3">
        <f t="shared" si="8"/>
        <v>0.26465941602795573</v>
      </c>
      <c r="Y36" s="31">
        <f t="shared" si="9"/>
        <v>0.61741718525406764</v>
      </c>
      <c r="Z36" s="3">
        <f t="shared" si="31"/>
        <v>0.10495593989534632</v>
      </c>
      <c r="AA36" s="3">
        <f t="shared" si="31"/>
        <v>0.51246124535872128</v>
      </c>
      <c r="AB36" s="5">
        <f t="shared" si="30"/>
        <v>1</v>
      </c>
      <c r="AC36" s="2">
        <f t="shared" si="10"/>
        <v>8.0171428571428588E-2</v>
      </c>
      <c r="AD36" s="3">
        <f t="shared" si="11"/>
        <v>0.23294569953965485</v>
      </c>
      <c r="AE36" s="31">
        <f t="shared" si="12"/>
        <v>0.6944699936373816</v>
      </c>
      <c r="AF36" s="3"/>
      <c r="AG36" s="3"/>
      <c r="AH36" s="5">
        <f t="shared" si="13"/>
        <v>1.0075871217484651</v>
      </c>
      <c r="AI36" s="2">
        <f t="shared" si="14"/>
        <v>7.9567738452539144E-2</v>
      </c>
      <c r="AJ36" s="3">
        <f t="shared" si="15"/>
        <v>0.23119162056718667</v>
      </c>
      <c r="AK36" s="31">
        <f t="shared" si="16"/>
        <v>0.68924064098027416</v>
      </c>
      <c r="AL36" s="3">
        <f t="shared" si="17"/>
        <v>0.11921914928216736</v>
      </c>
      <c r="AM36" s="3">
        <f t="shared" si="17"/>
        <v>0.57002149169810679</v>
      </c>
      <c r="AN36" s="5">
        <f t="shared" si="18"/>
        <v>1</v>
      </c>
      <c r="AO36" s="2">
        <f t="shared" si="19"/>
        <v>0.10777142857142859</v>
      </c>
      <c r="AP36" s="3">
        <f t="shared" si="20"/>
        <v>0.20923493481672686</v>
      </c>
      <c r="AQ36" s="31">
        <f t="shared" si="21"/>
        <v>0.67360493287743917</v>
      </c>
      <c r="AR36" s="3"/>
      <c r="AS36" s="3"/>
      <c r="AT36" s="5">
        <f t="shared" si="22"/>
        <v>0.99061129626559463</v>
      </c>
      <c r="AU36" s="2">
        <f t="shared" si="23"/>
        <v>0.10879285243132721</v>
      </c>
      <c r="AV36" s="3">
        <f t="shared" si="24"/>
        <v>0.21121799802354413</v>
      </c>
      <c r="AW36" s="31">
        <f t="shared" si="25"/>
        <v>0.67998914954512868</v>
      </c>
      <c r="AX36" s="3">
        <f t="shared" si="26"/>
        <v>0.11761890276025504</v>
      </c>
      <c r="AY36" s="3">
        <f t="shared" si="26"/>
        <v>0.56237024678487357</v>
      </c>
      <c r="AZ36" s="5">
        <f t="shared" si="27"/>
        <v>1</v>
      </c>
    </row>
    <row r="37" spans="1:52" ht="17.25" x14ac:dyDescent="0.45">
      <c r="A37" s="1" t="s">
        <v>46</v>
      </c>
      <c r="B37" s="1">
        <v>36047</v>
      </c>
      <c r="C37" s="2">
        <f>VLOOKUP(B37,AHEAD!$C$7:$CH$107,19,FALSE)</f>
        <v>90.8</v>
      </c>
      <c r="D37" s="3">
        <f>VLOOKUP($B37,AHEAD!$C$7:$CH$107,44,FALSE)</f>
        <v>85.1</v>
      </c>
      <c r="E37" s="3">
        <f>VLOOKUP($B37,'ATLAS medical Care'!$D$2:$K$107,7,FALSE)</f>
        <v>88.7</v>
      </c>
      <c r="F37" s="3">
        <f>VLOOKUP($B37,AHEAD!$C$7:$CH$107,62,FALSE)</f>
        <v>63.5</v>
      </c>
      <c r="G37" s="4">
        <f>VLOOKUP($B37,AHEAD!$C$7:$CH$107,73,FALSE)</f>
        <v>31.8</v>
      </c>
      <c r="H37" s="2">
        <v>90.8</v>
      </c>
      <c r="I37" s="3">
        <v>85.1</v>
      </c>
      <c r="J37" s="3">
        <v>88.7</v>
      </c>
      <c r="K37" s="3">
        <v>63.5</v>
      </c>
      <c r="L37" s="3">
        <v>31.8</v>
      </c>
      <c r="M37" s="2">
        <f t="shared" si="28"/>
        <v>9.2000000000000026E-2</v>
      </c>
      <c r="N37" s="3">
        <f t="shared" si="3"/>
        <v>0.10260399999999997</v>
      </c>
      <c r="O37" s="3">
        <f t="shared" si="32"/>
        <v>0.805396</v>
      </c>
      <c r="P37" s="4">
        <f t="shared" si="0"/>
        <v>1</v>
      </c>
      <c r="Q37" s="2">
        <f t="shared" si="29"/>
        <v>0.11631428571428573</v>
      </c>
      <c r="R37" s="3">
        <f t="shared" si="4"/>
        <v>0.13110412176152425</v>
      </c>
      <c r="S37" s="31">
        <f t="shared" si="5"/>
        <v>0.69700148148043606</v>
      </c>
      <c r="T37" s="3"/>
      <c r="U37" s="3"/>
      <c r="V37" s="29">
        <f t="shared" si="6"/>
        <v>0.94441988895624607</v>
      </c>
      <c r="W37" s="2">
        <f t="shared" si="7"/>
        <v>0.1231595046593459</v>
      </c>
      <c r="X37" s="3">
        <f t="shared" si="8"/>
        <v>0.13881973822726024</v>
      </c>
      <c r="Y37" s="31">
        <f t="shared" si="9"/>
        <v>0.73802075711339388</v>
      </c>
      <c r="Z37" s="3">
        <f t="shared" ref="Z37:AA68" si="33">$Y37*(Z$3/SUM($Z$3:$AA$3))</f>
        <v>0.12545757402790245</v>
      </c>
      <c r="AA37" s="3">
        <f t="shared" si="33"/>
        <v>0.6125631830854914</v>
      </c>
      <c r="AB37" s="5">
        <f t="shared" si="30"/>
        <v>1</v>
      </c>
      <c r="AC37" s="2">
        <f t="shared" si="10"/>
        <v>8.0171428571428588E-2</v>
      </c>
      <c r="AD37" s="3">
        <f t="shared" si="11"/>
        <v>0.11699050687991552</v>
      </c>
      <c r="AE37" s="31">
        <f t="shared" si="12"/>
        <v>0.79483210884691291</v>
      </c>
      <c r="AF37" s="3"/>
      <c r="AG37" s="3"/>
      <c r="AH37" s="5">
        <f t="shared" si="13"/>
        <v>0.99199404429825699</v>
      </c>
      <c r="AI37" s="2">
        <f t="shared" si="14"/>
        <v>8.0818457562557622E-2</v>
      </c>
      <c r="AJ37" s="3">
        <f t="shared" si="15"/>
        <v>0.11793468675779739</v>
      </c>
      <c r="AK37" s="31">
        <f t="shared" si="16"/>
        <v>0.80124685567964504</v>
      </c>
      <c r="AL37" s="3">
        <f t="shared" ref="AL37:AM68" si="34">$AK37*(AL$3/SUM($AL$3:$AM$3))</f>
        <v>0.13859305853363438</v>
      </c>
      <c r="AM37" s="3">
        <f t="shared" si="34"/>
        <v>0.66265379714601069</v>
      </c>
      <c r="AN37" s="5">
        <f t="shared" si="18"/>
        <v>1</v>
      </c>
      <c r="AO37" s="2">
        <f t="shared" si="19"/>
        <v>0.10777142857142859</v>
      </c>
      <c r="AP37" s="3">
        <f t="shared" si="20"/>
        <v>0.10508243393017837</v>
      </c>
      <c r="AQ37" s="31">
        <f t="shared" si="21"/>
        <v>0.77095171027392073</v>
      </c>
      <c r="AR37" s="3"/>
      <c r="AS37" s="3"/>
      <c r="AT37" s="5">
        <f t="shared" si="22"/>
        <v>0.98380557277552771</v>
      </c>
      <c r="AU37" s="2">
        <f t="shared" si="23"/>
        <v>0.10954545446147672</v>
      </c>
      <c r="AV37" s="3">
        <f t="shared" si="24"/>
        <v>0.10681219626934838</v>
      </c>
      <c r="AW37" s="31">
        <f t="shared" si="25"/>
        <v>0.78364234926917486</v>
      </c>
      <c r="AX37" s="3">
        <f t="shared" ref="AX37:AY68" si="35">$AW37*(AX$3/SUM($AX$3:$AY$3))</f>
        <v>0.13554797652163389</v>
      </c>
      <c r="AY37" s="3">
        <f t="shared" si="35"/>
        <v>0.648094372747541</v>
      </c>
      <c r="AZ37" s="5">
        <f t="shared" si="27"/>
        <v>1</v>
      </c>
    </row>
    <row r="38" spans="1:52" ht="17.25" x14ac:dyDescent="0.45">
      <c r="A38" s="1" t="s">
        <v>47</v>
      </c>
      <c r="B38" s="1">
        <v>36061</v>
      </c>
      <c r="C38" s="2">
        <f>VLOOKUP(B38,AHEAD!$C$7:$CH$107,19,FALSE)</f>
        <v>92.1</v>
      </c>
      <c r="D38" s="3">
        <f>VLOOKUP($B38,AHEAD!$C$7:$CH$107,44,FALSE)</f>
        <v>85.1</v>
      </c>
      <c r="E38" s="3">
        <f>VLOOKUP($B38,'ATLAS medical Care'!$D$2:$K$107,7,FALSE)</f>
        <v>56.9</v>
      </c>
      <c r="F38" s="3">
        <f>VLOOKUP($B38,AHEAD!$C$7:$CH$107,62,FALSE)</f>
        <v>61.9</v>
      </c>
      <c r="G38" s="4">
        <f>VLOOKUP($B38,AHEAD!$C$7:$CH$107,73,FALSE)</f>
        <v>67</v>
      </c>
      <c r="H38" s="2">
        <v>92.1</v>
      </c>
      <c r="I38" s="3">
        <v>85.1</v>
      </c>
      <c r="J38" s="3">
        <v>56.9</v>
      </c>
      <c r="K38" s="3">
        <v>61.9</v>
      </c>
      <c r="L38" s="3">
        <v>67</v>
      </c>
      <c r="M38" s="2">
        <f t="shared" si="28"/>
        <v>7.9000000000000056E-2</v>
      </c>
      <c r="N38" s="3">
        <f t="shared" si="3"/>
        <v>0.39695099999999994</v>
      </c>
      <c r="O38" s="3">
        <f t="shared" si="32"/>
        <v>0.52404899999999999</v>
      </c>
      <c r="P38" s="4">
        <f t="shared" si="0"/>
        <v>1</v>
      </c>
      <c r="Q38" s="2">
        <f t="shared" si="29"/>
        <v>9.9878571428571483E-2</v>
      </c>
      <c r="R38" s="3">
        <f t="shared" si="4"/>
        <v>0.50721133910333727</v>
      </c>
      <c r="S38" s="31">
        <f t="shared" si="5"/>
        <v>0.45351967152598355</v>
      </c>
      <c r="T38" s="3"/>
      <c r="U38" s="3"/>
      <c r="V38" s="29">
        <f t="shared" si="6"/>
        <v>1.0606095820578922</v>
      </c>
      <c r="W38" s="2">
        <f t="shared" si="7"/>
        <v>9.4170911821084904E-2</v>
      </c>
      <c r="X38" s="3">
        <f t="shared" si="8"/>
        <v>0.47822624619249543</v>
      </c>
      <c r="Y38" s="31">
        <f t="shared" si="9"/>
        <v>0.42760284198641973</v>
      </c>
      <c r="Z38" s="3">
        <f t="shared" si="33"/>
        <v>7.2689033046817453E-2</v>
      </c>
      <c r="AA38" s="3">
        <f t="shared" si="33"/>
        <v>0.35491380893960228</v>
      </c>
      <c r="AB38" s="5">
        <f t="shared" si="30"/>
        <v>1</v>
      </c>
      <c r="AC38" s="2">
        <f t="shared" si="10"/>
        <v>6.8842857142857178E-2</v>
      </c>
      <c r="AD38" s="3">
        <f t="shared" si="11"/>
        <v>0.45260904737134372</v>
      </c>
      <c r="AE38" s="31">
        <f t="shared" si="12"/>
        <v>0.51717536691157628</v>
      </c>
      <c r="AF38" s="3"/>
      <c r="AG38" s="3"/>
      <c r="AH38" s="5">
        <f t="shared" si="13"/>
        <v>1.0386272714257772</v>
      </c>
      <c r="AI38" s="2">
        <f t="shared" si="14"/>
        <v>6.6282543350082698E-2</v>
      </c>
      <c r="AJ38" s="3">
        <f t="shared" si="15"/>
        <v>0.43577620174562137</v>
      </c>
      <c r="AK38" s="31">
        <f t="shared" si="16"/>
        <v>0.49794125490429597</v>
      </c>
      <c r="AL38" s="3">
        <f t="shared" si="34"/>
        <v>8.6129762629426829E-2</v>
      </c>
      <c r="AM38" s="3">
        <f t="shared" si="34"/>
        <v>0.41181149227486913</v>
      </c>
      <c r="AN38" s="5">
        <f t="shared" si="18"/>
        <v>1</v>
      </c>
      <c r="AO38" s="2">
        <f t="shared" si="19"/>
        <v>9.2542857142857204E-2</v>
      </c>
      <c r="AP38" s="3">
        <f t="shared" si="20"/>
        <v>0.4065394841430961</v>
      </c>
      <c r="AQ38" s="31">
        <f t="shared" si="21"/>
        <v>0.50163704912532203</v>
      </c>
      <c r="AR38" s="3"/>
      <c r="AS38" s="3"/>
      <c r="AT38" s="5">
        <f t="shared" si="22"/>
        <v>1.0007193904112754</v>
      </c>
      <c r="AU38" s="2">
        <f t="shared" si="23"/>
        <v>9.2476330557384287E-2</v>
      </c>
      <c r="AV38" s="3">
        <f t="shared" si="24"/>
        <v>0.40624723377850869</v>
      </c>
      <c r="AW38" s="31">
        <f t="shared" si="25"/>
        <v>0.50127643566410696</v>
      </c>
      <c r="AX38" s="3">
        <f t="shared" si="35"/>
        <v>8.6706654630921989E-2</v>
      </c>
      <c r="AY38" s="3">
        <f t="shared" si="35"/>
        <v>0.41456978103318498</v>
      </c>
      <c r="AZ38" s="5">
        <f t="shared" si="27"/>
        <v>1</v>
      </c>
    </row>
    <row r="39" spans="1:52" ht="17.25" x14ac:dyDescent="0.45">
      <c r="A39" s="1" t="s">
        <v>48</v>
      </c>
      <c r="B39" s="1">
        <v>36081</v>
      </c>
      <c r="C39" s="2">
        <f>VLOOKUP(B39,AHEAD!$C$7:$CH$107,19,FALSE)</f>
        <v>90.6</v>
      </c>
      <c r="D39" s="3">
        <f>VLOOKUP($B39,AHEAD!$C$7:$CH$107,44,FALSE)</f>
        <v>84.7</v>
      </c>
      <c r="E39" s="3">
        <f>VLOOKUP($B39,'ATLAS medical Care'!$D$2:$K$107,7,FALSE)</f>
        <v>67.2</v>
      </c>
      <c r="F39" s="3">
        <f>VLOOKUP($B39,AHEAD!$C$7:$CH$107,62,FALSE)</f>
        <v>63.4</v>
      </c>
      <c r="G39" s="4">
        <f>VLOOKUP($B39,AHEAD!$C$7:$CH$107,73,FALSE)</f>
        <v>30.1</v>
      </c>
      <c r="H39" s="2">
        <v>90.6</v>
      </c>
      <c r="I39" s="3">
        <v>84.7</v>
      </c>
      <c r="J39" s="3">
        <v>67.2</v>
      </c>
      <c r="K39" s="3">
        <v>63.4</v>
      </c>
      <c r="L39" s="3">
        <v>30.1</v>
      </c>
      <c r="M39" s="2">
        <f t="shared" si="28"/>
        <v>9.4000000000000056E-2</v>
      </c>
      <c r="N39" s="3">
        <f t="shared" si="3"/>
        <v>0.29716799999999993</v>
      </c>
      <c r="O39" s="3">
        <f t="shared" si="32"/>
        <v>0.60883200000000004</v>
      </c>
      <c r="P39" s="4">
        <f t="shared" si="0"/>
        <v>1</v>
      </c>
      <c r="Q39" s="2">
        <f t="shared" si="29"/>
        <v>0.11884285714285721</v>
      </c>
      <c r="R39" s="3">
        <f t="shared" si="4"/>
        <v>0.37971180125169235</v>
      </c>
      <c r="S39" s="31">
        <f t="shared" si="5"/>
        <v>0.52689212011569075</v>
      </c>
      <c r="T39" s="3"/>
      <c r="U39" s="3"/>
      <c r="V39" s="29">
        <f t="shared" si="6"/>
        <v>1.0254467785102404</v>
      </c>
      <c r="W39" s="2">
        <f t="shared" si="7"/>
        <v>0.1158937349391365</v>
      </c>
      <c r="X39" s="3">
        <f t="shared" si="8"/>
        <v>0.37028913563250365</v>
      </c>
      <c r="Y39" s="31">
        <f t="shared" si="9"/>
        <v>0.51381712942835978</v>
      </c>
      <c r="Z39" s="3">
        <f t="shared" si="33"/>
        <v>8.7344766296537132E-2</v>
      </c>
      <c r="AA39" s="3">
        <f t="shared" si="33"/>
        <v>0.42647236313182263</v>
      </c>
      <c r="AB39" s="5">
        <f t="shared" si="30"/>
        <v>1</v>
      </c>
      <c r="AC39" s="2">
        <f t="shared" si="10"/>
        <v>8.1914285714285745E-2</v>
      </c>
      <c r="AD39" s="3">
        <f t="shared" si="11"/>
        <v>0.33883508390014755</v>
      </c>
      <c r="AE39" s="31">
        <f t="shared" si="12"/>
        <v>0.60084631969054192</v>
      </c>
      <c r="AF39" s="3"/>
      <c r="AG39" s="3"/>
      <c r="AH39" s="5">
        <f t="shared" si="13"/>
        <v>1.0215956893049754</v>
      </c>
      <c r="AI39" s="2">
        <f t="shared" si="14"/>
        <v>8.0182685353747618E-2</v>
      </c>
      <c r="AJ39" s="3">
        <f t="shared" si="15"/>
        <v>0.33167239001435883</v>
      </c>
      <c r="AK39" s="31">
        <f t="shared" si="16"/>
        <v>0.58814492463189338</v>
      </c>
      <c r="AL39" s="3">
        <f t="shared" si="34"/>
        <v>0.10173244785669208</v>
      </c>
      <c r="AM39" s="3">
        <f t="shared" si="34"/>
        <v>0.48641247677520127</v>
      </c>
      <c r="AN39" s="5">
        <f t="shared" si="18"/>
        <v>0.99999999999999978</v>
      </c>
      <c r="AO39" s="2">
        <f t="shared" si="19"/>
        <v>0.11011428571428578</v>
      </c>
      <c r="AP39" s="3">
        <f t="shared" si="20"/>
        <v>0.30434619241124367</v>
      </c>
      <c r="AQ39" s="31">
        <f t="shared" si="21"/>
        <v>0.58279414309171107</v>
      </c>
      <c r="AR39" s="3"/>
      <c r="AS39" s="3"/>
      <c r="AT39" s="5">
        <f t="shared" si="22"/>
        <v>0.99725462121724051</v>
      </c>
      <c r="AU39" s="2">
        <f t="shared" si="23"/>
        <v>0.11041742336564078</v>
      </c>
      <c r="AV39" s="3">
        <f t="shared" si="24"/>
        <v>0.30518403819453982</v>
      </c>
      <c r="AW39" s="31">
        <f t="shared" si="25"/>
        <v>0.58439853843981937</v>
      </c>
      <c r="AX39" s="3">
        <f t="shared" si="35"/>
        <v>0.10108442893826863</v>
      </c>
      <c r="AY39" s="3">
        <f t="shared" si="35"/>
        <v>0.48331410950155074</v>
      </c>
      <c r="AZ39" s="5">
        <f t="shared" si="27"/>
        <v>1</v>
      </c>
    </row>
    <row r="40" spans="1:52" ht="17.25" x14ac:dyDescent="0.45">
      <c r="A40" s="1" t="s">
        <v>49</v>
      </c>
      <c r="B40" s="1">
        <v>37119</v>
      </c>
      <c r="C40" s="2">
        <f>VLOOKUP(B40,AHEAD!$C$7:$CH$107,19,FALSE)</f>
        <v>86.6</v>
      </c>
      <c r="D40" s="3">
        <f>VLOOKUP($B40,AHEAD!$C$7:$CH$107,44,FALSE)</f>
        <v>71.400000000000006</v>
      </c>
      <c r="E40" s="3">
        <f>VLOOKUP($B40,'ATLAS medical Care'!$D$2:$K$107,7,FALSE)</f>
        <v>81</v>
      </c>
      <c r="F40" s="3">
        <f>VLOOKUP($B40,AHEAD!$C$7:$CH$107,62,FALSE)</f>
        <v>64.900000000000006</v>
      </c>
      <c r="G40" s="4">
        <f>VLOOKUP($B40,AHEAD!$C$7:$CH$107,73,FALSE)</f>
        <v>7.3</v>
      </c>
      <c r="H40" s="2">
        <v>86.6</v>
      </c>
      <c r="I40" s="3">
        <v>71.400000000000006</v>
      </c>
      <c r="J40" s="3">
        <v>81</v>
      </c>
      <c r="K40" s="3">
        <v>64.900000000000006</v>
      </c>
      <c r="L40" s="3">
        <v>7.3</v>
      </c>
      <c r="M40" s="2">
        <f t="shared" si="28"/>
        <v>0.13400000000000006</v>
      </c>
      <c r="N40" s="3">
        <f t="shared" si="3"/>
        <v>0.16453999999999999</v>
      </c>
      <c r="O40" s="3">
        <f t="shared" si="32"/>
        <v>0.70145999999999997</v>
      </c>
      <c r="P40" s="4">
        <f t="shared" si="0"/>
        <v>1</v>
      </c>
      <c r="Q40" s="2">
        <f t="shared" si="29"/>
        <v>0.16941428571428577</v>
      </c>
      <c r="R40" s="3">
        <f t="shared" si="4"/>
        <v>0.21024396899381315</v>
      </c>
      <c r="S40" s="31">
        <f t="shared" si="5"/>
        <v>0.60705374647908183</v>
      </c>
      <c r="T40" s="3"/>
      <c r="U40" s="3"/>
      <c r="V40" s="29">
        <f t="shared" si="6"/>
        <v>0.98671200118718072</v>
      </c>
      <c r="W40" s="2">
        <f t="shared" si="7"/>
        <v>0.17169577902209748</v>
      </c>
      <c r="X40" s="3">
        <f t="shared" si="8"/>
        <v>0.2130753135067317</v>
      </c>
      <c r="Y40" s="31">
        <f t="shared" si="9"/>
        <v>0.61522890747117087</v>
      </c>
      <c r="Z40" s="3">
        <f t="shared" si="33"/>
        <v>0.10458395032825721</v>
      </c>
      <c r="AA40" s="3">
        <f t="shared" si="33"/>
        <v>0.51064495714291369</v>
      </c>
      <c r="AB40" s="5">
        <f t="shared" si="30"/>
        <v>1</v>
      </c>
      <c r="AC40" s="2">
        <f t="shared" si="10"/>
        <v>0.11677142857142862</v>
      </c>
      <c r="AD40" s="3">
        <f t="shared" si="11"/>
        <v>0.18761079492048366</v>
      </c>
      <c r="AE40" s="31">
        <f t="shared" si="12"/>
        <v>0.69225937435963869</v>
      </c>
      <c r="AF40" s="3"/>
      <c r="AG40" s="3"/>
      <c r="AH40" s="5">
        <f t="shared" si="13"/>
        <v>0.99664159785155104</v>
      </c>
      <c r="AI40" s="2">
        <f t="shared" si="14"/>
        <v>0.11716491547528365</v>
      </c>
      <c r="AJ40" s="3">
        <f t="shared" si="15"/>
        <v>0.18824299058449306</v>
      </c>
      <c r="AK40" s="31">
        <f t="shared" si="16"/>
        <v>0.69459209394022314</v>
      </c>
      <c r="AL40" s="3">
        <f t="shared" si="34"/>
        <v>0.12014479938370702</v>
      </c>
      <c r="AM40" s="3">
        <f t="shared" si="34"/>
        <v>0.57444729455651611</v>
      </c>
      <c r="AN40" s="5">
        <f t="shared" si="18"/>
        <v>0.99999999999999989</v>
      </c>
      <c r="AO40" s="2">
        <f t="shared" si="19"/>
        <v>0.15697142857142865</v>
      </c>
      <c r="AP40" s="3">
        <f t="shared" si="20"/>
        <v>0.16851451872121509</v>
      </c>
      <c r="AQ40" s="31">
        <f t="shared" si="21"/>
        <v>0.67146073073214219</v>
      </c>
      <c r="AR40" s="3"/>
      <c r="AS40" s="3"/>
      <c r="AT40" s="5">
        <f t="shared" si="22"/>
        <v>0.99694667802478598</v>
      </c>
      <c r="AU40" s="2">
        <f t="shared" si="23"/>
        <v>0.15745218077503442</v>
      </c>
      <c r="AV40" s="3">
        <f t="shared" si="24"/>
        <v>0.16903062363885574</v>
      </c>
      <c r="AW40" s="31">
        <f t="shared" si="25"/>
        <v>0.67351719558610978</v>
      </c>
      <c r="AX40" s="3">
        <f t="shared" si="35"/>
        <v>0.11649943765719581</v>
      </c>
      <c r="AY40" s="3">
        <f t="shared" si="35"/>
        <v>0.55701775792891395</v>
      </c>
      <c r="AZ40" s="5">
        <f t="shared" si="27"/>
        <v>0.99999999999999989</v>
      </c>
    </row>
    <row r="41" spans="1:52" ht="17.25" x14ac:dyDescent="0.45">
      <c r="A41" s="1" t="s">
        <v>50</v>
      </c>
      <c r="B41" s="1">
        <v>39035</v>
      </c>
      <c r="C41" s="2">
        <f>VLOOKUP(B41,AHEAD!$C$7:$CH$107,19,FALSE)</f>
        <v>84.6</v>
      </c>
      <c r="D41" s="3">
        <f>VLOOKUP($B41,AHEAD!$C$7:$CH$107,44,FALSE)</f>
        <v>85.8</v>
      </c>
      <c r="E41" s="3">
        <f>VLOOKUP($B41,'ATLAS medical Care'!$D$2:$K$107,7,FALSE)</f>
        <v>72.2</v>
      </c>
      <c r="F41" s="3">
        <f>VLOOKUP($B41,AHEAD!$C$7:$CH$107,62,FALSE)</f>
        <v>47.1</v>
      </c>
      <c r="G41" s="4">
        <f>VLOOKUP($B41,AHEAD!$C$7:$CH$107,73,FALSE)</f>
        <v>7.5</v>
      </c>
      <c r="H41" s="2">
        <v>84.6</v>
      </c>
      <c r="I41" s="3">
        <v>85.8</v>
      </c>
      <c r="J41" s="3">
        <v>72.2</v>
      </c>
      <c r="K41" s="3">
        <v>47.1</v>
      </c>
      <c r="L41" s="3">
        <v>7.5</v>
      </c>
      <c r="M41" s="2">
        <f t="shared" si="28"/>
        <v>0.15400000000000005</v>
      </c>
      <c r="N41" s="3">
        <f t="shared" si="3"/>
        <v>0.23518799999999998</v>
      </c>
      <c r="O41" s="3">
        <f t="shared" si="32"/>
        <v>0.61081199999999991</v>
      </c>
      <c r="P41" s="4">
        <f t="shared" si="0"/>
        <v>1</v>
      </c>
      <c r="Q41" s="2">
        <f t="shared" si="29"/>
        <v>0.19470000000000004</v>
      </c>
      <c r="R41" s="3">
        <f t="shared" si="4"/>
        <v>0.30051573222144723</v>
      </c>
      <c r="S41" s="31">
        <f t="shared" si="5"/>
        <v>0.52860564108342734</v>
      </c>
      <c r="T41" s="3"/>
      <c r="U41" s="3"/>
      <c r="V41" s="29">
        <f t="shared" si="6"/>
        <v>1.0238213733048747</v>
      </c>
      <c r="W41" s="2">
        <f t="shared" si="7"/>
        <v>0.19016989201105694</v>
      </c>
      <c r="X41" s="3">
        <f t="shared" si="8"/>
        <v>0.29352359704250802</v>
      </c>
      <c r="Y41" s="31">
        <f t="shared" si="9"/>
        <v>0.51630651094643498</v>
      </c>
      <c r="Z41" s="3">
        <f t="shared" si="33"/>
        <v>8.7767941069167035E-2</v>
      </c>
      <c r="AA41" s="3">
        <f t="shared" si="33"/>
        <v>0.42853856987726796</v>
      </c>
      <c r="AB41" s="5">
        <f t="shared" si="30"/>
        <v>1</v>
      </c>
      <c r="AC41" s="2">
        <f t="shared" si="10"/>
        <v>0.13420000000000004</v>
      </c>
      <c r="AD41" s="3">
        <f t="shared" si="11"/>
        <v>0.26816462644802908</v>
      </c>
      <c r="AE41" s="31">
        <f t="shared" si="12"/>
        <v>0.60280034923068959</v>
      </c>
      <c r="AF41" s="3"/>
      <c r="AG41" s="3"/>
      <c r="AH41" s="5">
        <f t="shared" si="13"/>
        <v>1.0051649756787187</v>
      </c>
      <c r="AI41" s="2">
        <f t="shared" si="14"/>
        <v>0.13351042191793841</v>
      </c>
      <c r="AJ41" s="3">
        <f t="shared" si="15"/>
        <v>0.26678667973578762</v>
      </c>
      <c r="AK41" s="31">
        <f t="shared" si="16"/>
        <v>0.59970289834627399</v>
      </c>
      <c r="AL41" s="3">
        <f t="shared" si="34"/>
        <v>0.10373165061945189</v>
      </c>
      <c r="AM41" s="3">
        <f t="shared" si="34"/>
        <v>0.49597124772682211</v>
      </c>
      <c r="AN41" s="5">
        <f t="shared" si="18"/>
        <v>1</v>
      </c>
      <c r="AO41" s="2">
        <f t="shared" si="19"/>
        <v>0.18040000000000006</v>
      </c>
      <c r="AP41" s="3">
        <f t="shared" si="20"/>
        <v>0.2408690447854937</v>
      </c>
      <c r="AQ41" s="31">
        <f t="shared" si="21"/>
        <v>0.58468946463085736</v>
      </c>
      <c r="AR41" s="3"/>
      <c r="AS41" s="3"/>
      <c r="AT41" s="5">
        <f t="shared" si="22"/>
        <v>1.005958509416351</v>
      </c>
      <c r="AU41" s="2">
        <f t="shared" si="23"/>
        <v>0.17933145185547134</v>
      </c>
      <c r="AV41" s="3">
        <f t="shared" si="24"/>
        <v>0.23944232543471794</v>
      </c>
      <c r="AW41" s="31">
        <f t="shared" si="25"/>
        <v>0.58122622270981084</v>
      </c>
      <c r="AX41" s="3">
        <f t="shared" si="35"/>
        <v>0.10053570798349708</v>
      </c>
      <c r="AY41" s="3">
        <f t="shared" si="35"/>
        <v>0.48069051472631374</v>
      </c>
      <c r="AZ41" s="5">
        <f t="shared" si="27"/>
        <v>1</v>
      </c>
    </row>
    <row r="42" spans="1:52" ht="17.25" x14ac:dyDescent="0.45">
      <c r="A42" s="1" t="s">
        <v>51</v>
      </c>
      <c r="B42" s="1">
        <v>39049</v>
      </c>
      <c r="C42" s="2">
        <f>VLOOKUP(B42,AHEAD!$C$7:$CH$107,19,FALSE)</f>
        <v>84.5</v>
      </c>
      <c r="D42" s="3">
        <f>VLOOKUP($B42,AHEAD!$C$7:$CH$107,44,FALSE)</f>
        <v>86.9</v>
      </c>
      <c r="E42" s="3" t="str">
        <f>VLOOKUP($B42,'ATLAS medical Care'!$D$2:$K$107,7,FALSE)</f>
        <v>Data not available</v>
      </c>
      <c r="F42" s="3">
        <f>VLOOKUP($B42,AHEAD!$C$7:$CH$107,62,FALSE)</f>
        <v>62.6</v>
      </c>
      <c r="G42" s="4">
        <f>VLOOKUP($B42,AHEAD!$C$7:$CH$107,73,FALSE)</f>
        <v>10</v>
      </c>
      <c r="H42" s="2">
        <v>84.5</v>
      </c>
      <c r="I42" s="3">
        <v>86.9</v>
      </c>
      <c r="J42" s="3">
        <f>AVERAGE($E$99:$E$103,$E$92:$E$97,$E$84:$E$90,$E$82,$E$71:$E$80,$E$66:$E$68,$E$57:$E$64,$E$53:$E$54,$E$47:$E$51,$E$43:$E$45,$E$26:$E$41,$E$21:$E$24,$E$6:$E$19,$E$4)</f>
        <v>76.635294117647021</v>
      </c>
      <c r="K42" s="3">
        <v>62.6</v>
      </c>
      <c r="L42" s="3">
        <v>10</v>
      </c>
      <c r="M42" s="2">
        <f t="shared" si="28"/>
        <v>0.155</v>
      </c>
      <c r="N42" s="3">
        <f t="shared" si="3"/>
        <v>0.19743176470588267</v>
      </c>
      <c r="O42" s="3">
        <f t="shared" si="32"/>
        <v>0.64756823529411733</v>
      </c>
      <c r="P42" s="4">
        <f t="shared" si="0"/>
        <v>1</v>
      </c>
      <c r="Q42" s="2">
        <f t="shared" si="29"/>
        <v>0.19596428571428567</v>
      </c>
      <c r="R42" s="3">
        <f t="shared" si="4"/>
        <v>0.25227201785108427</v>
      </c>
      <c r="S42" s="31">
        <f t="shared" si="5"/>
        <v>0.56041502485692918</v>
      </c>
      <c r="T42" s="3"/>
      <c r="U42" s="3"/>
      <c r="V42" s="29">
        <f t="shared" si="6"/>
        <v>1.0086513284222991</v>
      </c>
      <c r="W42" s="2">
        <f t="shared" si="7"/>
        <v>0.19428347556018877</v>
      </c>
      <c r="X42" s="3">
        <f t="shared" si="8"/>
        <v>0.25010824924573322</v>
      </c>
      <c r="Y42" s="31">
        <f t="shared" si="9"/>
        <v>0.55560827519407807</v>
      </c>
      <c r="Z42" s="3">
        <f t="shared" si="33"/>
        <v>9.444892388706394E-2</v>
      </c>
      <c r="AA42" s="3">
        <f t="shared" si="33"/>
        <v>0.46115935130701413</v>
      </c>
      <c r="AB42" s="5">
        <f t="shared" si="30"/>
        <v>1</v>
      </c>
      <c r="AC42" s="2">
        <f t="shared" si="10"/>
        <v>0.13507142857142856</v>
      </c>
      <c r="AD42" s="3">
        <f t="shared" si="11"/>
        <v>0.22511444219657553</v>
      </c>
      <c r="AE42" s="31">
        <f t="shared" si="12"/>
        <v>0.63907447526570438</v>
      </c>
      <c r="AF42" s="3"/>
      <c r="AG42" s="3"/>
      <c r="AH42" s="5">
        <f t="shared" si="13"/>
        <v>0.9992603460337085</v>
      </c>
      <c r="AI42" s="2">
        <f t="shared" si="14"/>
        <v>0.13517140863995833</v>
      </c>
      <c r="AJ42" s="3">
        <f t="shared" si="15"/>
        <v>0.22528107223518468</v>
      </c>
      <c r="AK42" s="31">
        <f t="shared" si="16"/>
        <v>0.63954751912485697</v>
      </c>
      <c r="AL42" s="3">
        <f t="shared" si="34"/>
        <v>0.11062364379318174</v>
      </c>
      <c r="AM42" s="3">
        <f t="shared" si="34"/>
        <v>0.52892387533167518</v>
      </c>
      <c r="AN42" s="5">
        <f t="shared" si="18"/>
        <v>1</v>
      </c>
      <c r="AO42" s="2">
        <f t="shared" si="19"/>
        <v>0.18157142857142858</v>
      </c>
      <c r="AP42" s="3">
        <f t="shared" si="20"/>
        <v>0.20220079500238239</v>
      </c>
      <c r="AQ42" s="31">
        <f t="shared" si="21"/>
        <v>0.61987374970705644</v>
      </c>
      <c r="AR42" s="3"/>
      <c r="AS42" s="3"/>
      <c r="AT42" s="5">
        <f t="shared" si="22"/>
        <v>1.0036459732808674</v>
      </c>
      <c r="AU42" s="2">
        <f t="shared" si="23"/>
        <v>0.18091182887714966</v>
      </c>
      <c r="AV42" s="3">
        <f t="shared" si="24"/>
        <v>0.20146625442176422</v>
      </c>
      <c r="AW42" s="31">
        <f t="shared" si="25"/>
        <v>0.61762191670108624</v>
      </c>
      <c r="AX42" s="3">
        <f t="shared" si="35"/>
        <v>0.10683113430804274</v>
      </c>
      <c r="AY42" s="3">
        <f t="shared" si="35"/>
        <v>0.51079078239304354</v>
      </c>
      <c r="AZ42" s="5">
        <f t="shared" si="27"/>
        <v>1.0000000000000002</v>
      </c>
    </row>
    <row r="43" spans="1:52" ht="17.25" x14ac:dyDescent="0.45">
      <c r="A43" s="1" t="s">
        <v>52</v>
      </c>
      <c r="B43" s="1">
        <v>39061</v>
      </c>
      <c r="C43" s="2">
        <f>VLOOKUP(B43,AHEAD!$C$7:$CH$107,19,FALSE)</f>
        <v>82.8</v>
      </c>
      <c r="D43" s="3">
        <f>VLOOKUP($B43,AHEAD!$C$7:$CH$107,44,FALSE)</f>
        <v>85.6</v>
      </c>
      <c r="E43" s="3">
        <f>VLOOKUP($B43,'ATLAS medical Care'!$D$2:$K$107,7,FALSE)</f>
        <v>75.099999999999994</v>
      </c>
      <c r="F43" s="3">
        <f>VLOOKUP($B43,AHEAD!$C$7:$CH$107,62,FALSE)</f>
        <v>43.8</v>
      </c>
      <c r="G43" s="4">
        <f>VLOOKUP($B43,AHEAD!$C$7:$CH$107,73,FALSE)</f>
        <v>4.4000000000000004</v>
      </c>
      <c r="H43" s="2">
        <v>82.8</v>
      </c>
      <c r="I43" s="3">
        <v>85.6</v>
      </c>
      <c r="J43" s="3">
        <v>75.099999999999994</v>
      </c>
      <c r="K43" s="3">
        <v>43.8</v>
      </c>
      <c r="L43" s="3">
        <v>4.4000000000000004</v>
      </c>
      <c r="M43" s="2">
        <f t="shared" si="28"/>
        <v>0.17200000000000004</v>
      </c>
      <c r="N43" s="3">
        <f t="shared" si="3"/>
        <v>0.20617200000000002</v>
      </c>
      <c r="O43" s="3">
        <f t="shared" si="32"/>
        <v>0.62182799999999994</v>
      </c>
      <c r="P43" s="4">
        <f t="shared" si="0"/>
        <v>1</v>
      </c>
      <c r="Q43" s="2">
        <f t="shared" si="29"/>
        <v>0.21745714285714288</v>
      </c>
      <c r="R43" s="3">
        <f t="shared" si="4"/>
        <v>0.26344001200554545</v>
      </c>
      <c r="S43" s="31">
        <f t="shared" si="5"/>
        <v>0.53813904864938056</v>
      </c>
      <c r="T43" s="3"/>
      <c r="U43" s="3"/>
      <c r="V43" s="29">
        <f t="shared" si="6"/>
        <v>1.0190362035120688</v>
      </c>
      <c r="W43" s="2">
        <f t="shared" si="7"/>
        <v>0.21339491384867904</v>
      </c>
      <c r="X43" s="3">
        <f t="shared" si="8"/>
        <v>0.25851879560079383</v>
      </c>
      <c r="Y43" s="31">
        <f t="shared" si="9"/>
        <v>0.52808629055052725</v>
      </c>
      <c r="Z43" s="3">
        <f t="shared" si="33"/>
        <v>8.9770408557335146E-2</v>
      </c>
      <c r="AA43" s="3">
        <f t="shared" si="33"/>
        <v>0.4383158819931921</v>
      </c>
      <c r="AB43" s="5">
        <f t="shared" si="30"/>
        <v>1</v>
      </c>
      <c r="AC43" s="2">
        <f t="shared" si="10"/>
        <v>0.14988571428571432</v>
      </c>
      <c r="AD43" s="3">
        <f t="shared" si="11"/>
        <v>0.23508017995834424</v>
      </c>
      <c r="AE43" s="31">
        <f t="shared" si="12"/>
        <v>0.61367185903587573</v>
      </c>
      <c r="AF43" s="3"/>
      <c r="AG43" s="3"/>
      <c r="AH43" s="5">
        <f t="shared" si="13"/>
        <v>0.99863775327993431</v>
      </c>
      <c r="AI43" s="2">
        <f t="shared" si="14"/>
        <v>0.15009017413314127</v>
      </c>
      <c r="AJ43" s="3">
        <f t="shared" si="15"/>
        <v>0.23540085399960586</v>
      </c>
      <c r="AK43" s="31">
        <f t="shared" si="16"/>
        <v>0.61450897186725284</v>
      </c>
      <c r="AL43" s="3">
        <f t="shared" si="34"/>
        <v>0.10629268284017208</v>
      </c>
      <c r="AM43" s="3">
        <f t="shared" si="34"/>
        <v>0.50821628902708071</v>
      </c>
      <c r="AN43" s="5">
        <f t="shared" si="18"/>
        <v>1</v>
      </c>
      <c r="AO43" s="2">
        <f t="shared" si="19"/>
        <v>0.20148571428571432</v>
      </c>
      <c r="AP43" s="3">
        <f t="shared" si="20"/>
        <v>0.21115215360271278</v>
      </c>
      <c r="AQ43" s="31">
        <f t="shared" si="21"/>
        <v>0.59523434446683554</v>
      </c>
      <c r="AR43" s="3"/>
      <c r="AS43" s="3"/>
      <c r="AT43" s="5">
        <f t="shared" si="22"/>
        <v>1.0078722123552626</v>
      </c>
      <c r="AU43" s="2">
        <f t="shared" si="23"/>
        <v>0.19991196484608814</v>
      </c>
      <c r="AV43" s="3">
        <f t="shared" si="24"/>
        <v>0.20950290226702295</v>
      </c>
      <c r="AW43" s="31">
        <f t="shared" si="25"/>
        <v>0.59058513288688896</v>
      </c>
      <c r="AX43" s="3">
        <f t="shared" si="35"/>
        <v>0.1021545349115386</v>
      </c>
      <c r="AY43" s="3">
        <f t="shared" si="35"/>
        <v>0.48843059797535032</v>
      </c>
      <c r="AZ43" s="5">
        <f t="shared" si="27"/>
        <v>1</v>
      </c>
    </row>
    <row r="44" spans="1:52" ht="17.25" x14ac:dyDescent="0.45">
      <c r="A44" s="1" t="s">
        <v>53</v>
      </c>
      <c r="B44" s="1">
        <v>42101</v>
      </c>
      <c r="C44" s="2">
        <f>VLOOKUP(B44,AHEAD!$C$7:$CH$107,19,FALSE)</f>
        <v>91.3</v>
      </c>
      <c r="D44" s="3">
        <f>VLOOKUP($B44,AHEAD!$C$7:$CH$107,44,FALSE)</f>
        <v>89.4</v>
      </c>
      <c r="E44" s="3">
        <f>VLOOKUP($B44,'ATLAS medical Care'!$D$2:$K$107,7,FALSE)</f>
        <v>70</v>
      </c>
      <c r="F44" s="3">
        <f>VLOOKUP($B44,AHEAD!$C$7:$CH$107,62,FALSE)</f>
        <v>61.8</v>
      </c>
      <c r="G44" s="4">
        <f>VLOOKUP($B44,AHEAD!$C$7:$CH$107,73,FALSE)</f>
        <v>28.9</v>
      </c>
      <c r="H44" s="2">
        <v>91.3</v>
      </c>
      <c r="I44" s="3">
        <v>89.4</v>
      </c>
      <c r="J44" s="3">
        <v>70</v>
      </c>
      <c r="K44" s="3">
        <v>61.8</v>
      </c>
      <c r="L44" s="3">
        <v>28.9</v>
      </c>
      <c r="M44" s="2">
        <f t="shared" si="28"/>
        <v>8.7000000000000022E-2</v>
      </c>
      <c r="N44" s="3">
        <f t="shared" si="3"/>
        <v>0.27389999999999998</v>
      </c>
      <c r="O44" s="3">
        <f t="shared" si="32"/>
        <v>0.6391</v>
      </c>
      <c r="P44" s="4">
        <f t="shared" si="0"/>
        <v>1</v>
      </c>
      <c r="Q44" s="2">
        <f t="shared" si="29"/>
        <v>0.10999285714285716</v>
      </c>
      <c r="R44" s="3">
        <f t="shared" si="4"/>
        <v>0.34998069227789846</v>
      </c>
      <c r="S44" s="31">
        <f t="shared" si="5"/>
        <v>0.55308649014167777</v>
      </c>
      <c r="T44" s="3"/>
      <c r="U44" s="3"/>
      <c r="V44" s="29">
        <f t="shared" si="6"/>
        <v>1.0130600395624334</v>
      </c>
      <c r="W44" s="2">
        <f t="shared" si="7"/>
        <v>0.10857486510904713</v>
      </c>
      <c r="X44" s="3">
        <f t="shared" si="8"/>
        <v>0.34546885535931721</v>
      </c>
      <c r="Y44" s="31">
        <f t="shared" si="9"/>
        <v>0.54595627953163561</v>
      </c>
      <c r="Z44" s="3">
        <f t="shared" si="33"/>
        <v>9.2808162501064315E-2</v>
      </c>
      <c r="AA44" s="3">
        <f t="shared" si="33"/>
        <v>0.45314811703057128</v>
      </c>
      <c r="AB44" s="5">
        <f t="shared" si="30"/>
        <v>1</v>
      </c>
      <c r="AC44" s="2">
        <f t="shared" si="10"/>
        <v>7.5814285714285723E-2</v>
      </c>
      <c r="AD44" s="3">
        <f t="shared" si="11"/>
        <v>0.31230458690118185</v>
      </c>
      <c r="AE44" s="31">
        <f t="shared" si="12"/>
        <v>0.63071731268104392</v>
      </c>
      <c r="AF44" s="3"/>
      <c r="AG44" s="3"/>
      <c r="AH44" s="5">
        <f t="shared" si="13"/>
        <v>1.0188361852965115</v>
      </c>
      <c r="AI44" s="2">
        <f t="shared" si="14"/>
        <v>7.4412635523169526E-2</v>
      </c>
      <c r="AJ44" s="3">
        <f t="shared" si="15"/>
        <v>0.30653071750714461</v>
      </c>
      <c r="AK44" s="31">
        <f t="shared" si="16"/>
        <v>0.61905664696968576</v>
      </c>
      <c r="AL44" s="3">
        <f t="shared" si="34"/>
        <v>0.1070793020914</v>
      </c>
      <c r="AM44" s="3">
        <f t="shared" si="34"/>
        <v>0.51197734487828572</v>
      </c>
      <c r="AN44" s="5">
        <f t="shared" si="18"/>
        <v>0.99999999999999978</v>
      </c>
      <c r="AO44" s="2">
        <f t="shared" si="19"/>
        <v>0.10191428571428574</v>
      </c>
      <c r="AP44" s="3">
        <f t="shared" si="20"/>
        <v>0.28051614609056041</v>
      </c>
      <c r="AQ44" s="31">
        <f t="shared" si="21"/>
        <v>0.611767674580036</v>
      </c>
      <c r="AR44" s="3"/>
      <c r="AS44" s="3"/>
      <c r="AT44" s="5">
        <f t="shared" si="22"/>
        <v>0.99419810638488215</v>
      </c>
      <c r="AU44" s="2">
        <f t="shared" si="23"/>
        <v>0.10250903221377877</v>
      </c>
      <c r="AV44" s="3">
        <f t="shared" si="24"/>
        <v>0.28215316875886776</v>
      </c>
      <c r="AW44" s="31">
        <f t="shared" si="25"/>
        <v>0.61533779902735353</v>
      </c>
      <c r="AX44" s="3">
        <f t="shared" si="35"/>
        <v>0.10643604651180442</v>
      </c>
      <c r="AY44" s="3">
        <f t="shared" si="35"/>
        <v>0.50890175251554903</v>
      </c>
      <c r="AZ44" s="5">
        <f t="shared" si="27"/>
        <v>1</v>
      </c>
    </row>
    <row r="45" spans="1:52" ht="17.25" x14ac:dyDescent="0.45">
      <c r="A45" s="1" t="s">
        <v>54</v>
      </c>
      <c r="B45" s="1">
        <v>72127</v>
      </c>
      <c r="C45" s="2">
        <f>VLOOKUP(B45,AHEAD!$C$7:$CH$107,19,FALSE)</f>
        <v>93.6</v>
      </c>
      <c r="D45" s="3">
        <f>VLOOKUP($B45,AHEAD!$C$7:$CH$107,44,FALSE)</f>
        <v>0</v>
      </c>
      <c r="E45" s="3">
        <f>VLOOKUP($B45,'ATLAS medical Care'!$D$2:$K$107,7,FALSE)</f>
        <v>84</v>
      </c>
      <c r="F45" s="3">
        <f>VLOOKUP($B45,AHEAD!$C$7:$CH$107,62,FALSE)</f>
        <v>0</v>
      </c>
      <c r="G45" s="4">
        <f>VLOOKUP($B45,AHEAD!$C$7:$CH$107,73,FALSE)</f>
        <v>0</v>
      </c>
      <c r="H45" s="2">
        <v>93.6</v>
      </c>
      <c r="I45" s="3">
        <f>AVERAGE($D$99:$D$103,$D$92:$D$97,$D$84:$D$90,$D$82,$D$71:$D$80,$D$66:$D$68,$D$57:$D$64,$D$46:$D$54,$D$36:$D$44,$D$5:$D$32)</f>
        <v>80.244186046511643</v>
      </c>
      <c r="J45" s="3">
        <v>84</v>
      </c>
      <c r="K45" s="3">
        <f>AVERAGE($F$5:$F$32,$F$36:$F$44,$F$46:$F$54,$F$57:$F$64,$F$66:$F$68,$F$71:$F$80,$F$82,$F$84:$F$90,$F$92:$F$97,$F$99:$F$103)</f>
        <v>64.839534883720958</v>
      </c>
      <c r="L45" s="3">
        <f>AVERAGE($L$4:$L$44,$L$46:$L$103)</f>
        <v>12.922222222222224</v>
      </c>
      <c r="M45" s="2">
        <f t="shared" si="28"/>
        <v>6.4000000000000057E-2</v>
      </c>
      <c r="N45" s="3">
        <f t="shared" si="3"/>
        <v>0.14976</v>
      </c>
      <c r="O45" s="3">
        <f t="shared" si="32"/>
        <v>0.78623999999999994</v>
      </c>
      <c r="P45" s="4">
        <f t="shared" si="0"/>
        <v>1</v>
      </c>
      <c r="Q45" s="2">
        <f t="shared" si="29"/>
        <v>8.0914285714285772E-2</v>
      </c>
      <c r="R45" s="3">
        <f t="shared" si="4"/>
        <v>0.19135855595304155</v>
      </c>
      <c r="S45" s="31">
        <f t="shared" si="5"/>
        <v>0.68042359882489856</v>
      </c>
      <c r="T45" s="3"/>
      <c r="U45" s="3"/>
      <c r="V45" s="29">
        <f t="shared" si="6"/>
        <v>0.9526964404922259</v>
      </c>
      <c r="W45" s="2">
        <f t="shared" si="7"/>
        <v>8.4931865256555494E-2</v>
      </c>
      <c r="X45" s="3">
        <f t="shared" si="8"/>
        <v>0.20085994637932422</v>
      </c>
      <c r="Y45" s="31">
        <f t="shared" si="9"/>
        <v>0.71420818836412026</v>
      </c>
      <c r="Z45" s="3">
        <f t="shared" si="33"/>
        <v>0.12140962947097517</v>
      </c>
      <c r="AA45" s="3">
        <f t="shared" si="33"/>
        <v>0.59279855889314503</v>
      </c>
      <c r="AB45" s="5">
        <f t="shared" si="30"/>
        <v>1</v>
      </c>
      <c r="AC45" s="2">
        <f t="shared" si="10"/>
        <v>5.5771428571428618E-2</v>
      </c>
      <c r="AD45" s="3">
        <f t="shared" si="11"/>
        <v>0.17075843349514788</v>
      </c>
      <c r="AE45" s="31">
        <f t="shared" si="12"/>
        <v>0.77592736648778593</v>
      </c>
      <c r="AF45" s="3"/>
      <c r="AG45" s="3"/>
      <c r="AH45" s="5">
        <f t="shared" si="13"/>
        <v>1.0024572285543625</v>
      </c>
      <c r="AI45" s="2">
        <f t="shared" si="14"/>
        <v>5.5634721345524392E-2</v>
      </c>
      <c r="AJ45" s="3">
        <f t="shared" si="15"/>
        <v>0.17033986950385663</v>
      </c>
      <c r="AK45" s="31">
        <f t="shared" si="16"/>
        <v>0.7740254091506189</v>
      </c>
      <c r="AL45" s="3">
        <f t="shared" si="34"/>
        <v>0.13388451770701559</v>
      </c>
      <c r="AM45" s="3">
        <f t="shared" si="34"/>
        <v>0.64014089144360331</v>
      </c>
      <c r="AN45" s="5">
        <f t="shared" si="18"/>
        <v>0.99999999999999989</v>
      </c>
      <c r="AO45" s="2">
        <f t="shared" si="19"/>
        <v>7.4971428571428633E-2</v>
      </c>
      <c r="AP45" s="3">
        <f t="shared" si="20"/>
        <v>0.15337750287886942</v>
      </c>
      <c r="AQ45" s="31">
        <f t="shared" si="21"/>
        <v>0.75261495299922931</v>
      </c>
      <c r="AR45" s="3"/>
      <c r="AS45" s="3"/>
      <c r="AT45" s="5">
        <f t="shared" si="22"/>
        <v>0.98096388444952742</v>
      </c>
      <c r="AU45" s="2">
        <f t="shared" si="23"/>
        <v>7.6426288225176817E-2</v>
      </c>
      <c r="AV45" s="3">
        <f t="shared" si="24"/>
        <v>0.15635387327734082</v>
      </c>
      <c r="AW45" s="31">
        <f t="shared" si="25"/>
        <v>0.76721983849748232</v>
      </c>
      <c r="AX45" s="3">
        <f t="shared" si="35"/>
        <v>0.1327073463456567</v>
      </c>
      <c r="AY45" s="3">
        <f t="shared" si="35"/>
        <v>0.63451249215182559</v>
      </c>
      <c r="AZ45" s="5">
        <f t="shared" si="27"/>
        <v>0.99999999999999989</v>
      </c>
    </row>
    <row r="46" spans="1:52" ht="17.25" x14ac:dyDescent="0.45">
      <c r="A46" s="1" t="s">
        <v>55</v>
      </c>
      <c r="B46" s="1">
        <v>47157</v>
      </c>
      <c r="C46" s="2">
        <f>VLOOKUP(B46,AHEAD!$C$7:$CH$107,19,FALSE)</f>
        <v>85.8</v>
      </c>
      <c r="D46" s="3">
        <f>VLOOKUP($B46,AHEAD!$C$7:$CH$107,44,FALSE)</f>
        <v>62.9</v>
      </c>
      <c r="E46" s="3" t="str">
        <f>VLOOKUP($B46,'ATLAS medical Care'!$D$2:$K$107,7,FALSE)</f>
        <v>Data not available</v>
      </c>
      <c r="F46" s="3">
        <f>VLOOKUP($B46,AHEAD!$C$7:$CH$107,62,FALSE)</f>
        <v>62</v>
      </c>
      <c r="G46" s="4">
        <f>VLOOKUP($B46,AHEAD!$C$7:$CH$107,73,FALSE)</f>
        <v>4.2</v>
      </c>
      <c r="H46" s="2">
        <v>85.8</v>
      </c>
      <c r="I46" s="3">
        <v>62.9</v>
      </c>
      <c r="J46" s="3">
        <f>AVERAGE($E$99:$E$103,$E$92:$E$97,$E$84:$E$90,$E$82,$E$71:$E$80,$E$66:$E$68,$E$57:$E$64,$E$53:$E$54,$E$47:$E$51,$E$43:$E$45,$E$26:$E$41,$E$21:$E$24,$E$6:$E$19,$E$4)</f>
        <v>76.635294117647021</v>
      </c>
      <c r="K46" s="3">
        <v>62</v>
      </c>
      <c r="L46" s="3">
        <v>4.2</v>
      </c>
      <c r="M46" s="2">
        <f t="shared" si="28"/>
        <v>0.14200000000000002</v>
      </c>
      <c r="N46" s="3">
        <f t="shared" si="3"/>
        <v>0.20046917647058857</v>
      </c>
      <c r="O46" s="3">
        <f t="shared" si="32"/>
        <v>0.65753082352941139</v>
      </c>
      <c r="P46" s="4">
        <f t="shared" si="0"/>
        <v>1</v>
      </c>
      <c r="Q46" s="2">
        <f t="shared" si="29"/>
        <v>0.1795285714285714</v>
      </c>
      <c r="R46" s="3">
        <f t="shared" si="4"/>
        <v>0.25615312581802407</v>
      </c>
      <c r="S46" s="31">
        <f t="shared" si="5"/>
        <v>0.56903679447011279</v>
      </c>
      <c r="T46" s="3"/>
      <c r="U46" s="3"/>
      <c r="V46" s="29">
        <f t="shared" si="6"/>
        <v>1.0047184917167082</v>
      </c>
      <c r="W46" s="2">
        <f t="shared" si="7"/>
        <v>0.17868544563345362</v>
      </c>
      <c r="X46" s="3">
        <f t="shared" si="8"/>
        <v>0.25495014566751834</v>
      </c>
      <c r="Y46" s="31">
        <f t="shared" si="9"/>
        <v>0.56636440869902804</v>
      </c>
      <c r="Z46" s="3">
        <f t="shared" si="33"/>
        <v>9.6277379797612167E-2</v>
      </c>
      <c r="AA46" s="3">
        <f t="shared" si="33"/>
        <v>0.47008702890141585</v>
      </c>
      <c r="AB46" s="5">
        <f t="shared" si="30"/>
        <v>1</v>
      </c>
      <c r="AC46" s="2">
        <f t="shared" si="10"/>
        <v>0.12374285714285715</v>
      </c>
      <c r="AD46" s="3">
        <f t="shared" si="11"/>
        <v>0.22857774130729205</v>
      </c>
      <c r="AE46" s="31">
        <f t="shared" si="12"/>
        <v>0.64890639026979213</v>
      </c>
      <c r="AF46" s="3"/>
      <c r="AG46" s="3"/>
      <c r="AH46" s="5">
        <f t="shared" si="13"/>
        <v>1.0012269887199414</v>
      </c>
      <c r="AI46" s="2">
        <f t="shared" si="14"/>
        <v>0.12359121211970239</v>
      </c>
      <c r="AJ46" s="3">
        <f t="shared" si="15"/>
        <v>0.22829762269945039</v>
      </c>
      <c r="AK46" s="31">
        <f t="shared" si="16"/>
        <v>0.6481111651808471</v>
      </c>
      <c r="AL46" s="3">
        <f t="shared" si="34"/>
        <v>0.11210491250667008</v>
      </c>
      <c r="AM46" s="3">
        <f t="shared" si="34"/>
        <v>0.53600625267417701</v>
      </c>
      <c r="AN46" s="5">
        <f t="shared" si="18"/>
        <v>0.99999999999999989</v>
      </c>
      <c r="AO46" s="2">
        <f t="shared" si="19"/>
        <v>0.16634285714285715</v>
      </c>
      <c r="AP46" s="3">
        <f t="shared" si="20"/>
        <v>0.20531157646395751</v>
      </c>
      <c r="AQ46" s="31">
        <f t="shared" si="21"/>
        <v>0.62941026893331886</v>
      </c>
      <c r="AR46" s="3"/>
      <c r="AS46" s="3"/>
      <c r="AT46" s="5">
        <f t="shared" si="22"/>
        <v>1.0010647025401336</v>
      </c>
      <c r="AU46" s="2">
        <f t="shared" si="23"/>
        <v>0.16616593984462091</v>
      </c>
      <c r="AV46" s="3">
        <f t="shared" si="24"/>
        <v>0.20509321319890048</v>
      </c>
      <c r="AW46" s="31">
        <f t="shared" si="25"/>
        <v>0.62874084695647858</v>
      </c>
      <c r="AX46" s="3">
        <f t="shared" si="35"/>
        <v>0.10875439496210153</v>
      </c>
      <c r="AY46" s="3">
        <f t="shared" si="35"/>
        <v>0.51998645199437699</v>
      </c>
      <c r="AZ46" s="5">
        <f t="shared" si="27"/>
        <v>1</v>
      </c>
    </row>
    <row r="47" spans="1:52" ht="17.25" x14ac:dyDescent="0.45">
      <c r="A47" s="1" t="s">
        <v>56</v>
      </c>
      <c r="B47" s="1">
        <v>48029</v>
      </c>
      <c r="C47" s="2">
        <f>VLOOKUP(B47,AHEAD!$C$7:$CH$107,19,FALSE)</f>
        <v>83.5</v>
      </c>
      <c r="D47" s="3">
        <f>VLOOKUP($B47,AHEAD!$C$7:$CH$107,44,FALSE)</f>
        <v>68.7</v>
      </c>
      <c r="E47" s="3">
        <f>VLOOKUP($B47,'ATLAS medical Care'!$D$2:$K$107,7,FALSE)</f>
        <v>68.400000000000006</v>
      </c>
      <c r="F47" s="3">
        <f>VLOOKUP($B47,AHEAD!$C$7:$CH$107,62,FALSE)</f>
        <v>65</v>
      </c>
      <c r="G47" s="4">
        <f>VLOOKUP($B47,AHEAD!$C$7:$CH$107,73,FALSE)</f>
        <v>5.2</v>
      </c>
      <c r="H47" s="2">
        <v>83.5</v>
      </c>
      <c r="I47" s="3">
        <v>68.7</v>
      </c>
      <c r="J47" s="3">
        <v>68.400000000000006</v>
      </c>
      <c r="K47" s="3">
        <v>65</v>
      </c>
      <c r="L47" s="3">
        <v>5.2</v>
      </c>
      <c r="M47" s="2">
        <f t="shared" si="28"/>
        <v>0.16500000000000001</v>
      </c>
      <c r="N47" s="3">
        <f t="shared" si="3"/>
        <v>0.26385999999999993</v>
      </c>
      <c r="O47" s="3">
        <f t="shared" si="32"/>
        <v>0.57114000000000009</v>
      </c>
      <c r="P47" s="4">
        <f t="shared" si="0"/>
        <v>1</v>
      </c>
      <c r="Q47" s="2">
        <f t="shared" si="29"/>
        <v>0.20860714285714282</v>
      </c>
      <c r="R47" s="3">
        <f t="shared" si="4"/>
        <v>0.33715190019878155</v>
      </c>
      <c r="S47" s="31">
        <f t="shared" si="5"/>
        <v>0.4942729118753213</v>
      </c>
      <c r="T47" s="3"/>
      <c r="U47" s="3"/>
      <c r="V47" s="29">
        <f t="shared" si="6"/>
        <v>1.0400319549312456</v>
      </c>
      <c r="W47" s="2">
        <f t="shared" si="7"/>
        <v>0.20057762828155931</v>
      </c>
      <c r="X47" s="3">
        <f t="shared" si="8"/>
        <v>0.32417455886830898</v>
      </c>
      <c r="Y47" s="31">
        <f t="shared" si="9"/>
        <v>0.47524781285013179</v>
      </c>
      <c r="Z47" s="3">
        <f t="shared" si="33"/>
        <v>8.0788293672725581E-2</v>
      </c>
      <c r="AA47" s="3">
        <f t="shared" si="33"/>
        <v>0.39445951917740624</v>
      </c>
      <c r="AB47" s="5">
        <f t="shared" si="30"/>
        <v>1</v>
      </c>
      <c r="AC47" s="2">
        <f t="shared" si="10"/>
        <v>0.14378571428571429</v>
      </c>
      <c r="AD47" s="3">
        <f t="shared" si="11"/>
        <v>0.30085683935650176</v>
      </c>
      <c r="AE47" s="31">
        <f t="shared" si="12"/>
        <v>0.56364870280809187</v>
      </c>
      <c r="AF47" s="3"/>
      <c r="AG47" s="3"/>
      <c r="AH47" s="5">
        <f t="shared" si="13"/>
        <v>1.0082912564503079</v>
      </c>
      <c r="AI47" s="2">
        <f t="shared" si="14"/>
        <v>0.14260335331272464</v>
      </c>
      <c r="AJ47" s="3">
        <f t="shared" si="15"/>
        <v>0.29838287045716244</v>
      </c>
      <c r="AK47" s="31">
        <f t="shared" si="16"/>
        <v>0.55901377623011295</v>
      </c>
      <c r="AL47" s="3">
        <f t="shared" si="34"/>
        <v>9.6693582584421761E-2</v>
      </c>
      <c r="AM47" s="3">
        <f t="shared" si="34"/>
        <v>0.46232019364569116</v>
      </c>
      <c r="AN47" s="5">
        <f t="shared" si="18"/>
        <v>1</v>
      </c>
      <c r="AO47" s="2">
        <f t="shared" si="19"/>
        <v>0.19328571428571428</v>
      </c>
      <c r="AP47" s="3">
        <f t="shared" si="20"/>
        <v>0.27023362653324295</v>
      </c>
      <c r="AQ47" s="31">
        <f t="shared" si="21"/>
        <v>0.54671411306468765</v>
      </c>
      <c r="AR47" s="3"/>
      <c r="AS47" s="3"/>
      <c r="AT47" s="5">
        <f t="shared" si="22"/>
        <v>1.0102334538836448</v>
      </c>
      <c r="AU47" s="2">
        <f t="shared" si="23"/>
        <v>0.19132777037096246</v>
      </c>
      <c r="AV47" s="3">
        <f t="shared" si="24"/>
        <v>0.26749621633928539</v>
      </c>
      <c r="AW47" s="31">
        <f t="shared" si="25"/>
        <v>0.54117601328975218</v>
      </c>
      <c r="AX47" s="3">
        <f t="shared" si="35"/>
        <v>9.3608153785820714E-2</v>
      </c>
      <c r="AY47" s="3">
        <f t="shared" si="35"/>
        <v>0.44756785950393146</v>
      </c>
      <c r="AZ47" s="5">
        <f t="shared" si="27"/>
        <v>1</v>
      </c>
    </row>
    <row r="48" spans="1:52" ht="17.25" x14ac:dyDescent="0.45">
      <c r="A48" s="1" t="s">
        <v>57</v>
      </c>
      <c r="B48" s="1">
        <v>48113</v>
      </c>
      <c r="C48" s="2">
        <f>VLOOKUP(B48,AHEAD!$C$7:$CH$107,19,FALSE)</f>
        <v>83</v>
      </c>
      <c r="D48" s="3">
        <f>VLOOKUP($B48,AHEAD!$C$7:$CH$107,44,FALSE)</f>
        <v>75.099999999999994</v>
      </c>
      <c r="E48" s="3">
        <f>VLOOKUP($B48,'ATLAS medical Care'!$D$2:$K$107,7,FALSE)</f>
        <v>59.3</v>
      </c>
      <c r="F48" s="3">
        <f>VLOOKUP($B48,AHEAD!$C$7:$CH$107,62,FALSE)</f>
        <v>61.2</v>
      </c>
      <c r="G48" s="4">
        <f>VLOOKUP($B48,AHEAD!$C$7:$CH$107,73,FALSE)</f>
        <v>10.8</v>
      </c>
      <c r="H48" s="2">
        <v>83</v>
      </c>
      <c r="I48" s="3">
        <v>75.099999999999994</v>
      </c>
      <c r="J48" s="3">
        <v>59.3</v>
      </c>
      <c r="K48" s="3">
        <v>61.2</v>
      </c>
      <c r="L48" s="3">
        <v>10.8</v>
      </c>
      <c r="M48" s="2">
        <f t="shared" si="28"/>
        <v>0.17</v>
      </c>
      <c r="N48" s="3">
        <f t="shared" si="3"/>
        <v>0.33781</v>
      </c>
      <c r="O48" s="3">
        <f t="shared" si="32"/>
        <v>0.49219000000000002</v>
      </c>
      <c r="P48" s="4">
        <f t="shared" si="0"/>
        <v>1</v>
      </c>
      <c r="Q48" s="2">
        <f t="shared" si="29"/>
        <v>0.21492857142857141</v>
      </c>
      <c r="R48" s="3">
        <f t="shared" si="4"/>
        <v>0.4316428538094082</v>
      </c>
      <c r="S48" s="31">
        <f t="shared" si="5"/>
        <v>0.42594842682339601</v>
      </c>
      <c r="T48" s="3"/>
      <c r="U48" s="3"/>
      <c r="V48" s="29">
        <f t="shared" si="6"/>
        <v>1.0725198520613757</v>
      </c>
      <c r="W48" s="2">
        <f t="shared" si="7"/>
        <v>0.20039589105551772</v>
      </c>
      <c r="X48" s="3">
        <f t="shared" si="8"/>
        <v>0.40245674984923929</v>
      </c>
      <c r="Y48" s="31">
        <f t="shared" si="9"/>
        <v>0.39714735909524296</v>
      </c>
      <c r="Z48" s="3">
        <f t="shared" si="33"/>
        <v>6.7511846683767418E-2</v>
      </c>
      <c r="AA48" s="3">
        <f t="shared" si="33"/>
        <v>0.32963551241147554</v>
      </c>
      <c r="AB48" s="5">
        <f t="shared" si="30"/>
        <v>1</v>
      </c>
      <c r="AC48" s="2">
        <f t="shared" si="10"/>
        <v>0.14814285714285713</v>
      </c>
      <c r="AD48" s="3">
        <f t="shared" si="11"/>
        <v>0.38517565717812435</v>
      </c>
      <c r="AE48" s="31">
        <f t="shared" si="12"/>
        <v>0.48573424210371313</v>
      </c>
      <c r="AF48" s="3"/>
      <c r="AG48" s="3"/>
      <c r="AH48" s="5">
        <f t="shared" si="13"/>
        <v>1.0190527564246947</v>
      </c>
      <c r="AI48" s="2">
        <f t="shared" si="14"/>
        <v>0.14537309889883457</v>
      </c>
      <c r="AJ48" s="3">
        <f t="shared" si="15"/>
        <v>0.3779742066833689</v>
      </c>
      <c r="AK48" s="31">
        <f t="shared" si="16"/>
        <v>0.4766526944177964</v>
      </c>
      <c r="AL48" s="3">
        <f t="shared" si="34"/>
        <v>8.2447443393241393E-2</v>
      </c>
      <c r="AM48" s="3">
        <f t="shared" si="34"/>
        <v>0.394205251024555</v>
      </c>
      <c r="AN48" s="5">
        <f t="shared" si="18"/>
        <v>0.99999999999999978</v>
      </c>
      <c r="AO48" s="2">
        <f t="shared" si="19"/>
        <v>0.19914285714285715</v>
      </c>
      <c r="AP48" s="3">
        <f t="shared" si="20"/>
        <v>0.34596991351169121</v>
      </c>
      <c r="AQ48" s="31">
        <f t="shared" si="21"/>
        <v>0.47114055977397584</v>
      </c>
      <c r="AR48" s="3"/>
      <c r="AS48" s="3"/>
      <c r="AT48" s="5">
        <f t="shared" si="22"/>
        <v>1.0162533304285242</v>
      </c>
      <c r="AU48" s="2">
        <f t="shared" si="23"/>
        <v>0.19595788882569709</v>
      </c>
      <c r="AV48" s="3">
        <f t="shared" si="24"/>
        <v>0.34043668360309909</v>
      </c>
      <c r="AW48" s="31">
        <f t="shared" si="25"/>
        <v>0.46360542757120382</v>
      </c>
      <c r="AX48" s="3">
        <f t="shared" si="35"/>
        <v>8.019063501395618E-2</v>
      </c>
      <c r="AY48" s="3">
        <f t="shared" si="35"/>
        <v>0.38341479255724764</v>
      </c>
      <c r="AZ48" s="5">
        <f t="shared" si="27"/>
        <v>1</v>
      </c>
    </row>
    <row r="49" spans="1:52" ht="17.25" x14ac:dyDescent="0.45">
      <c r="A49" s="1" t="s">
        <v>58</v>
      </c>
      <c r="B49" s="1">
        <v>48201</v>
      </c>
      <c r="C49" s="2">
        <f>VLOOKUP(B49,AHEAD!$C$7:$CH$107,19,FALSE)</f>
        <v>83.2</v>
      </c>
      <c r="D49" s="3">
        <f>VLOOKUP($B49,AHEAD!$C$7:$CH$107,44,FALSE)</f>
        <v>72.900000000000006</v>
      </c>
      <c r="E49" s="3">
        <f>VLOOKUP($B49,'ATLAS medical Care'!$D$2:$K$107,7,FALSE)</f>
        <v>73.2</v>
      </c>
      <c r="F49" s="3">
        <f>VLOOKUP($B49,AHEAD!$C$7:$CH$107,62,FALSE)</f>
        <v>59.9</v>
      </c>
      <c r="G49" s="4">
        <f>VLOOKUP($B49,AHEAD!$C$7:$CH$107,73,FALSE)</f>
        <v>6.5</v>
      </c>
      <c r="H49" s="2">
        <v>83.2</v>
      </c>
      <c r="I49" s="3">
        <v>72.900000000000006</v>
      </c>
      <c r="J49" s="3">
        <v>73.2</v>
      </c>
      <c r="K49" s="3">
        <v>59.9</v>
      </c>
      <c r="L49" s="3">
        <v>6.5</v>
      </c>
      <c r="M49" s="2">
        <f t="shared" si="28"/>
        <v>0.16799999999999998</v>
      </c>
      <c r="N49" s="3">
        <f t="shared" si="3"/>
        <v>0.22297599999999998</v>
      </c>
      <c r="O49" s="3">
        <f t="shared" si="32"/>
        <v>0.60902400000000001</v>
      </c>
      <c r="P49" s="4">
        <f t="shared" si="0"/>
        <v>1</v>
      </c>
      <c r="Q49" s="2">
        <f t="shared" si="29"/>
        <v>0.21239999999999995</v>
      </c>
      <c r="R49" s="3">
        <f t="shared" si="4"/>
        <v>0.28491162775230627</v>
      </c>
      <c r="S49" s="31">
        <f t="shared" si="5"/>
        <v>0.52705827972468333</v>
      </c>
      <c r="T49" s="3"/>
      <c r="U49" s="3"/>
      <c r="V49" s="29">
        <f t="shared" si="6"/>
        <v>1.0243699074769896</v>
      </c>
      <c r="W49" s="2">
        <f t="shared" si="7"/>
        <v>0.20734697344159447</v>
      </c>
      <c r="X49" s="3">
        <f t="shared" si="8"/>
        <v>0.278133539137283</v>
      </c>
      <c r="Y49" s="31">
        <f t="shared" si="9"/>
        <v>0.51451948742112241</v>
      </c>
      <c r="Z49" s="3">
        <f t="shared" si="33"/>
        <v>8.7464161488368525E-2</v>
      </c>
      <c r="AA49" s="3">
        <f t="shared" si="33"/>
        <v>0.42705532593275386</v>
      </c>
      <c r="AB49" s="5">
        <f t="shared" si="30"/>
        <v>0.99999999999999989</v>
      </c>
      <c r="AC49" s="2">
        <f t="shared" si="10"/>
        <v>0.14639999999999997</v>
      </c>
      <c r="AD49" s="3">
        <f t="shared" si="11"/>
        <v>0.25424033431499793</v>
      </c>
      <c r="AE49" s="31">
        <f t="shared" si="12"/>
        <v>0.6010358013429199</v>
      </c>
      <c r="AF49" s="3"/>
      <c r="AG49" s="3"/>
      <c r="AH49" s="5">
        <f t="shared" si="13"/>
        <v>1.0016761356579178</v>
      </c>
      <c r="AI49" s="2">
        <f t="shared" si="14"/>
        <v>0.14615502435209957</v>
      </c>
      <c r="AJ49" s="3">
        <f t="shared" si="15"/>
        <v>0.25381490610037205</v>
      </c>
      <c r="AK49" s="31">
        <f t="shared" si="16"/>
        <v>0.60003006954752836</v>
      </c>
      <c r="AL49" s="3">
        <f t="shared" si="34"/>
        <v>0.10378824198967013</v>
      </c>
      <c r="AM49" s="3">
        <f t="shared" si="34"/>
        <v>0.49624182755785823</v>
      </c>
      <c r="AN49" s="5">
        <f t="shared" si="18"/>
        <v>1</v>
      </c>
      <c r="AO49" s="2">
        <f t="shared" si="19"/>
        <v>0.19679999999999995</v>
      </c>
      <c r="AP49" s="3">
        <f t="shared" si="20"/>
        <v>0.22836205984187222</v>
      </c>
      <c r="AQ49" s="31">
        <f t="shared" si="21"/>
        <v>0.58297793184702218</v>
      </c>
      <c r="AR49" s="3"/>
      <c r="AS49" s="3"/>
      <c r="AT49" s="5">
        <f t="shared" si="22"/>
        <v>1.0081399916888945</v>
      </c>
      <c r="AU49" s="2">
        <f t="shared" si="23"/>
        <v>0.19521098421094196</v>
      </c>
      <c r="AV49" s="3">
        <f t="shared" si="24"/>
        <v>0.22651820354761135</v>
      </c>
      <c r="AW49" s="31">
        <f t="shared" si="25"/>
        <v>0.57827081224144661</v>
      </c>
      <c r="AX49" s="3">
        <f t="shared" si="35"/>
        <v>0.1000245055080933</v>
      </c>
      <c r="AY49" s="3">
        <f t="shared" si="35"/>
        <v>0.47824630673335328</v>
      </c>
      <c r="AZ49" s="5">
        <f t="shared" si="27"/>
        <v>0.99999999999999978</v>
      </c>
    </row>
    <row r="50" spans="1:52" ht="17.25" x14ac:dyDescent="0.45">
      <c r="A50" s="1" t="s">
        <v>59</v>
      </c>
      <c r="B50" s="1">
        <v>48439</v>
      </c>
      <c r="C50" s="2">
        <f>VLOOKUP(B50,AHEAD!$C$7:$CH$107,19,FALSE)</f>
        <v>82.6</v>
      </c>
      <c r="D50" s="3">
        <f>VLOOKUP($B50,AHEAD!$C$7:$CH$107,44,FALSE)</f>
        <v>71.3</v>
      </c>
      <c r="E50" s="3">
        <f>VLOOKUP($B50,'ATLAS medical Care'!$D$2:$K$107,7,FALSE)</f>
        <v>78</v>
      </c>
      <c r="F50" s="3">
        <f>VLOOKUP($B50,AHEAD!$C$7:$CH$107,62,FALSE)</f>
        <v>66.5</v>
      </c>
      <c r="G50" s="4">
        <f>VLOOKUP($B50,AHEAD!$C$7:$CH$107,73,FALSE)</f>
        <v>6</v>
      </c>
      <c r="H50" s="2">
        <v>82.6</v>
      </c>
      <c r="I50" s="3">
        <v>71.3</v>
      </c>
      <c r="J50" s="3">
        <v>78</v>
      </c>
      <c r="K50" s="3">
        <v>66.5</v>
      </c>
      <c r="L50" s="3">
        <v>6</v>
      </c>
      <c r="M50" s="2">
        <f t="shared" si="28"/>
        <v>0.17400000000000004</v>
      </c>
      <c r="N50" s="3">
        <f t="shared" si="3"/>
        <v>0.18171999999999999</v>
      </c>
      <c r="O50" s="3">
        <f t="shared" si="32"/>
        <v>0.64427999999999996</v>
      </c>
      <c r="P50" s="4">
        <f t="shared" si="0"/>
        <v>1</v>
      </c>
      <c r="Q50" s="2">
        <f t="shared" si="29"/>
        <v>0.21998571428571431</v>
      </c>
      <c r="R50" s="3">
        <f t="shared" si="4"/>
        <v>0.23219602555947325</v>
      </c>
      <c r="S50" s="31">
        <f t="shared" si="5"/>
        <v>0.55756933792595853</v>
      </c>
      <c r="T50" s="3"/>
      <c r="U50" s="3"/>
      <c r="V50" s="29">
        <f t="shared" si="6"/>
        <v>1.009751077771146</v>
      </c>
      <c r="W50" s="2">
        <f t="shared" si="7"/>
        <v>0.21786133149894268</v>
      </c>
      <c r="X50" s="3">
        <f t="shared" si="8"/>
        <v>0.22995372886554033</v>
      </c>
      <c r="Y50" s="31">
        <f t="shared" si="9"/>
        <v>0.55218493963551707</v>
      </c>
      <c r="Z50" s="3">
        <f t="shared" si="33"/>
        <v>9.3866984463110148E-2</v>
      </c>
      <c r="AA50" s="3">
        <f t="shared" si="33"/>
        <v>0.45831795517240692</v>
      </c>
      <c r="AB50" s="5">
        <f t="shared" si="30"/>
        <v>1</v>
      </c>
      <c r="AC50" s="2">
        <f t="shared" si="10"/>
        <v>0.15162857142857145</v>
      </c>
      <c r="AD50" s="3">
        <f t="shared" si="11"/>
        <v>0.20719966970311343</v>
      </c>
      <c r="AE50" s="31">
        <f t="shared" si="12"/>
        <v>0.6358293697608246</v>
      </c>
      <c r="AF50" s="3"/>
      <c r="AG50" s="3"/>
      <c r="AH50" s="5">
        <f t="shared" si="13"/>
        <v>0.99465761089250948</v>
      </c>
      <c r="AI50" s="2">
        <f t="shared" si="14"/>
        <v>0.15244298115058372</v>
      </c>
      <c r="AJ50" s="3">
        <f t="shared" si="15"/>
        <v>0.20831255643556831</v>
      </c>
      <c r="AK50" s="31">
        <f t="shared" si="16"/>
        <v>0.63924446241384802</v>
      </c>
      <c r="AL50" s="3">
        <f t="shared" si="34"/>
        <v>0.11057122354817217</v>
      </c>
      <c r="AM50" s="3">
        <f t="shared" si="34"/>
        <v>0.52867323886567585</v>
      </c>
      <c r="AN50" s="5">
        <f t="shared" si="18"/>
        <v>1</v>
      </c>
      <c r="AO50" s="2">
        <f t="shared" si="19"/>
        <v>0.20382857142857147</v>
      </c>
      <c r="AP50" s="3">
        <f t="shared" si="20"/>
        <v>0.18610950736610674</v>
      </c>
      <c r="AQ50" s="31">
        <f t="shared" si="21"/>
        <v>0.61672614204103526</v>
      </c>
      <c r="AR50" s="3"/>
      <c r="AS50" s="3"/>
      <c r="AT50" s="5">
        <f t="shared" si="22"/>
        <v>1.0066642208357135</v>
      </c>
      <c r="AU50" s="2">
        <f t="shared" si="23"/>
        <v>0.20247920528987995</v>
      </c>
      <c r="AV50" s="3">
        <f t="shared" si="24"/>
        <v>0.184877443256702</v>
      </c>
      <c r="AW50" s="31">
        <f t="shared" si="25"/>
        <v>0.61264335145341808</v>
      </c>
      <c r="AX50" s="3">
        <f t="shared" si="35"/>
        <v>0.10596998324093707</v>
      </c>
      <c r="AY50" s="3">
        <f t="shared" si="35"/>
        <v>0.50667336821248099</v>
      </c>
      <c r="AZ50" s="5">
        <f t="shared" si="27"/>
        <v>1</v>
      </c>
    </row>
    <row r="51" spans="1:52" ht="17.25" x14ac:dyDescent="0.45">
      <c r="A51" s="1" t="s">
        <v>60</v>
      </c>
      <c r="B51" s="1">
        <v>48453</v>
      </c>
      <c r="C51" s="2">
        <f>VLOOKUP(B51,AHEAD!$C$7:$CH$107,19,FALSE)</f>
        <v>80.7</v>
      </c>
      <c r="D51" s="3">
        <f>VLOOKUP($B51,AHEAD!$C$7:$CH$107,44,FALSE)</f>
        <v>70.5</v>
      </c>
      <c r="E51" s="3">
        <f>VLOOKUP($B51,'ATLAS medical Care'!$D$2:$K$107,7,FALSE)</f>
        <v>78.2</v>
      </c>
      <c r="F51" s="3">
        <f>VLOOKUP($B51,AHEAD!$C$7:$CH$107,62,FALSE)</f>
        <v>75.8</v>
      </c>
      <c r="G51" s="4">
        <f>VLOOKUP($B51,AHEAD!$C$7:$CH$107,73,FALSE)</f>
        <v>20.8</v>
      </c>
      <c r="H51" s="2">
        <v>80.7</v>
      </c>
      <c r="I51" s="3">
        <v>70.5</v>
      </c>
      <c r="J51" s="3">
        <v>78.2</v>
      </c>
      <c r="K51" s="3">
        <v>75.8</v>
      </c>
      <c r="L51" s="3">
        <v>20.8</v>
      </c>
      <c r="M51" s="2">
        <f t="shared" si="28"/>
        <v>0.19299999999999998</v>
      </c>
      <c r="N51" s="3">
        <f t="shared" si="3"/>
        <v>0.175926</v>
      </c>
      <c r="O51" s="3">
        <f t="shared" si="32"/>
        <v>0.63107400000000002</v>
      </c>
      <c r="P51" s="4">
        <f t="shared" si="0"/>
        <v>1</v>
      </c>
      <c r="Q51" s="2">
        <f t="shared" si="29"/>
        <v>0.24400714285714281</v>
      </c>
      <c r="R51" s="3">
        <f t="shared" si="4"/>
        <v>0.22479263698313828</v>
      </c>
      <c r="S51" s="31">
        <f t="shared" si="5"/>
        <v>0.54614067231993291</v>
      </c>
      <c r="T51" s="3"/>
      <c r="U51" s="3"/>
      <c r="V51" s="29">
        <f t="shared" si="6"/>
        <v>1.0149404521602139</v>
      </c>
      <c r="W51" s="2">
        <f t="shared" si="7"/>
        <v>0.24041523060569167</v>
      </c>
      <c r="X51" s="3">
        <f t="shared" si="8"/>
        <v>0.22148357226740387</v>
      </c>
      <c r="Y51" s="31">
        <f t="shared" si="9"/>
        <v>0.53810119712690452</v>
      </c>
      <c r="Z51" s="3">
        <f t="shared" si="33"/>
        <v>9.1472861870576211E-2</v>
      </c>
      <c r="AA51" s="3">
        <f t="shared" si="33"/>
        <v>0.44662833525632833</v>
      </c>
      <c r="AB51" s="5">
        <f t="shared" si="30"/>
        <v>1</v>
      </c>
      <c r="AC51" s="2">
        <f t="shared" si="10"/>
        <v>0.16818571428571424</v>
      </c>
      <c r="AD51" s="3">
        <f t="shared" si="11"/>
        <v>0.20059327037304611</v>
      </c>
      <c r="AE51" s="31">
        <f t="shared" si="12"/>
        <v>0.62279658485820233</v>
      </c>
      <c r="AF51" s="3"/>
      <c r="AG51" s="3"/>
      <c r="AH51" s="5">
        <f t="shared" si="13"/>
        <v>0.99157556951696268</v>
      </c>
      <c r="AI51" s="2">
        <f t="shared" si="14"/>
        <v>0.16961462086812448</v>
      </c>
      <c r="AJ51" s="3">
        <f t="shared" si="15"/>
        <v>0.20229751169723087</v>
      </c>
      <c r="AK51" s="31">
        <f t="shared" si="16"/>
        <v>0.62808786743464462</v>
      </c>
      <c r="AL51" s="3">
        <f t="shared" si="34"/>
        <v>0.10864144796149953</v>
      </c>
      <c r="AM51" s="3">
        <f t="shared" si="34"/>
        <v>0.51944641947314507</v>
      </c>
      <c r="AN51" s="5">
        <f t="shared" si="18"/>
        <v>1</v>
      </c>
      <c r="AO51" s="2">
        <f t="shared" si="19"/>
        <v>0.22608571428571425</v>
      </c>
      <c r="AP51" s="3">
        <f t="shared" si="20"/>
        <v>0.18017555135862701</v>
      </c>
      <c r="AQ51" s="31">
        <f t="shared" si="21"/>
        <v>0.60408492171478911</v>
      </c>
      <c r="AR51" s="3"/>
      <c r="AS51" s="3"/>
      <c r="AT51" s="5">
        <f t="shared" si="22"/>
        <v>1.0103461873591304</v>
      </c>
      <c r="AU51" s="2">
        <f t="shared" si="23"/>
        <v>0.22377054232932087</v>
      </c>
      <c r="AV51" s="3">
        <f t="shared" si="24"/>
        <v>0.17833051048529674</v>
      </c>
      <c r="AW51" s="31">
        <f t="shared" si="25"/>
        <v>0.59789894718538239</v>
      </c>
      <c r="AX51" s="3">
        <f t="shared" si="35"/>
        <v>0.10341961805787485</v>
      </c>
      <c r="AY51" s="3">
        <f t="shared" si="35"/>
        <v>0.49447932912750753</v>
      </c>
      <c r="AZ51" s="5">
        <f t="shared" si="27"/>
        <v>1</v>
      </c>
    </row>
    <row r="52" spans="1:52" ht="17.25" x14ac:dyDescent="0.45">
      <c r="A52" s="1" t="s">
        <v>61</v>
      </c>
      <c r="B52" s="1">
        <v>53033</v>
      </c>
      <c r="C52" s="2">
        <f>VLOOKUP(B52,AHEAD!$C$7:$CH$107,19,FALSE)</f>
        <v>89.2</v>
      </c>
      <c r="D52" s="3">
        <f>VLOOKUP($B52,AHEAD!$C$7:$CH$107,44,FALSE)</f>
        <v>93.3</v>
      </c>
      <c r="E52" s="3" t="str">
        <f>VLOOKUP($B52,'ATLAS medical Care'!$D$2:$K$107,7,FALSE)</f>
        <v>Data not available</v>
      </c>
      <c r="F52" s="3">
        <f>VLOOKUP($B52,AHEAD!$C$7:$CH$107,62,FALSE)</f>
        <v>81.599999999999994</v>
      </c>
      <c r="G52" s="4">
        <f>VLOOKUP($B52,AHEAD!$C$7:$CH$107,73,FALSE)</f>
        <v>37</v>
      </c>
      <c r="H52" s="2">
        <v>89.2</v>
      </c>
      <c r="I52" s="3">
        <v>93.3</v>
      </c>
      <c r="J52" s="3">
        <f>AVERAGE($E$99:$E$103,$E$92:$E$97,$E$84:$E$90,$E$82,$E$71:$E$80,$E$66:$E$68,$E$57:$E$64,$E$53:$E$54,$E$47:$E$51,$E$43:$E$45,$E$26:$E$41,$E$21:$E$24,$E$6:$E$19,$E$4)</f>
        <v>76.635294117647021</v>
      </c>
      <c r="K52" s="3">
        <v>81.599999999999994</v>
      </c>
      <c r="L52" s="3">
        <v>37</v>
      </c>
      <c r="M52" s="2">
        <f t="shared" si="28"/>
        <v>0.10799999999999997</v>
      </c>
      <c r="N52" s="3">
        <f t="shared" si="3"/>
        <v>0.20841317647058857</v>
      </c>
      <c r="O52" s="3">
        <f t="shared" si="32"/>
        <v>0.68358682352941147</v>
      </c>
      <c r="P52" s="4">
        <f t="shared" si="0"/>
        <v>1</v>
      </c>
      <c r="Q52" s="2">
        <f t="shared" si="29"/>
        <v>0.13654285714285708</v>
      </c>
      <c r="R52" s="3">
        <f t="shared" si="4"/>
        <v>0.26630371588540497</v>
      </c>
      <c r="S52" s="31">
        <f t="shared" si="5"/>
        <v>0.59158603807382359</v>
      </c>
      <c r="T52" s="3"/>
      <c r="U52" s="3"/>
      <c r="V52" s="29">
        <f t="shared" si="6"/>
        <v>0.99443261110208558</v>
      </c>
      <c r="W52" s="2">
        <f t="shared" si="7"/>
        <v>0.13730730028204996</v>
      </c>
      <c r="X52" s="3">
        <f t="shared" si="8"/>
        <v>0.26779463275070231</v>
      </c>
      <c r="Y52" s="31">
        <f t="shared" si="9"/>
        <v>0.59489806696724779</v>
      </c>
      <c r="Z52" s="3">
        <f t="shared" si="33"/>
        <v>0.10112787148089966</v>
      </c>
      <c r="AA52" s="3">
        <f t="shared" si="33"/>
        <v>0.49377019548634815</v>
      </c>
      <c r="AB52" s="5">
        <f t="shared" si="30"/>
        <v>1</v>
      </c>
      <c r="AC52" s="2">
        <f t="shared" si="10"/>
        <v>9.4114285714285678E-2</v>
      </c>
      <c r="AD52" s="3">
        <f t="shared" si="11"/>
        <v>0.23763560051993532</v>
      </c>
      <c r="AE52" s="31">
        <f t="shared" si="12"/>
        <v>0.67462062951125246</v>
      </c>
      <c r="AF52" s="3"/>
      <c r="AG52" s="3"/>
      <c r="AH52" s="5">
        <f t="shared" si="13"/>
        <v>1.0063705157454734</v>
      </c>
      <c r="AI52" s="2">
        <f t="shared" si="14"/>
        <v>9.3518524481582321E-2</v>
      </c>
      <c r="AJ52" s="3">
        <f t="shared" si="15"/>
        <v>0.23613132221377303</v>
      </c>
      <c r="AK52" s="31">
        <f t="shared" si="16"/>
        <v>0.67035015330464465</v>
      </c>
      <c r="AL52" s="3">
        <f t="shared" si="34"/>
        <v>0.11595162885996656</v>
      </c>
      <c r="AM52" s="3">
        <f t="shared" si="34"/>
        <v>0.55439852444467808</v>
      </c>
      <c r="AN52" s="5">
        <f t="shared" si="18"/>
        <v>1</v>
      </c>
      <c r="AO52" s="2">
        <f t="shared" si="19"/>
        <v>0.12651428571428566</v>
      </c>
      <c r="AP52" s="3">
        <f t="shared" si="20"/>
        <v>0.2134474664403847</v>
      </c>
      <c r="AQ52" s="31">
        <f t="shared" si="21"/>
        <v>0.65435193460200525</v>
      </c>
      <c r="AR52" s="3"/>
      <c r="AS52" s="3"/>
      <c r="AT52" s="5">
        <f t="shared" si="22"/>
        <v>0.99431368675667564</v>
      </c>
      <c r="AU52" s="2">
        <f t="shared" si="23"/>
        <v>0.12723779969976992</v>
      </c>
      <c r="AV52" s="3">
        <f t="shared" si="24"/>
        <v>0.21466813670907328</v>
      </c>
      <c r="AW52" s="31">
        <f t="shared" si="25"/>
        <v>0.65809406359115674</v>
      </c>
      <c r="AX52" s="3">
        <f t="shared" si="35"/>
        <v>0.11383167176183344</v>
      </c>
      <c r="AY52" s="3">
        <f t="shared" si="35"/>
        <v>0.54426239182932323</v>
      </c>
      <c r="AZ52" s="5">
        <f t="shared" si="27"/>
        <v>0.99999999999999989</v>
      </c>
    </row>
    <row r="53" spans="1:52" ht="17.25" x14ac:dyDescent="0.45">
      <c r="A53" s="1" t="s">
        <v>62</v>
      </c>
      <c r="B53" s="1">
        <v>1</v>
      </c>
      <c r="C53" s="2">
        <f>VLOOKUP(B53,AHEAD!$C$7:$CH$107,19,FALSE)</f>
        <v>82.3</v>
      </c>
      <c r="D53" s="3">
        <f>VLOOKUP($B53,AHEAD!$C$7:$CH$107,44,FALSE)</f>
        <v>76.900000000000006</v>
      </c>
      <c r="E53" s="3">
        <f>VLOOKUP($B53,'ATLAS medical Care'!$D$2:$K$107,7,FALSE)</f>
        <v>75.7</v>
      </c>
      <c r="F53" s="3">
        <f>VLOOKUP($B53,AHEAD!$C$7:$CH$107,62,FALSE)</f>
        <v>63.6</v>
      </c>
      <c r="G53" s="4">
        <f>VLOOKUP($B53,AHEAD!$C$7:$CH$107,73,FALSE)</f>
        <v>8.9</v>
      </c>
      <c r="H53" s="2">
        <v>82.3</v>
      </c>
      <c r="I53" s="3">
        <v>76.900000000000006</v>
      </c>
      <c r="J53" s="3">
        <v>75.7</v>
      </c>
      <c r="K53" s="3">
        <v>63.6</v>
      </c>
      <c r="L53" s="3">
        <v>8.9</v>
      </c>
      <c r="M53" s="2">
        <f t="shared" si="28"/>
        <v>0.17700000000000002</v>
      </c>
      <c r="N53" s="3">
        <f t="shared" si="3"/>
        <v>0.19998899999999997</v>
      </c>
      <c r="O53" s="3">
        <f t="shared" si="32"/>
        <v>0.62301099999999998</v>
      </c>
      <c r="P53" s="4">
        <f t="shared" si="0"/>
        <v>1</v>
      </c>
      <c r="Q53" s="2">
        <f t="shared" si="29"/>
        <v>0.22377857142857144</v>
      </c>
      <c r="R53" s="3">
        <f t="shared" si="4"/>
        <v>0.25553957162455143</v>
      </c>
      <c r="S53" s="31">
        <f t="shared" si="5"/>
        <v>0.53916283415687183</v>
      </c>
      <c r="T53" s="3"/>
      <c r="U53" s="3"/>
      <c r="V53" s="29">
        <f t="shared" si="6"/>
        <v>1.0184809772099948</v>
      </c>
      <c r="W53" s="2">
        <f t="shared" si="7"/>
        <v>0.21971796865719154</v>
      </c>
      <c r="X53" s="3">
        <f t="shared" si="8"/>
        <v>0.25090264555021058</v>
      </c>
      <c r="Y53" s="31">
        <f t="shared" si="9"/>
        <v>0.5293793857925978</v>
      </c>
      <c r="Z53" s="3">
        <f t="shared" si="33"/>
        <v>8.9990224315216694E-2</v>
      </c>
      <c r="AA53" s="3">
        <f t="shared" si="33"/>
        <v>0.43938916147738111</v>
      </c>
      <c r="AB53" s="5">
        <f t="shared" si="30"/>
        <v>0.99999999999999978</v>
      </c>
      <c r="AC53" s="2">
        <f t="shared" si="10"/>
        <v>0.15424285714285715</v>
      </c>
      <c r="AD53" s="3">
        <f t="shared" si="11"/>
        <v>0.22803023742161541</v>
      </c>
      <c r="AE53" s="31">
        <f t="shared" si="12"/>
        <v>0.61483934234193371</v>
      </c>
      <c r="AF53" s="3"/>
      <c r="AG53" s="3"/>
      <c r="AH53" s="5">
        <f t="shared" si="13"/>
        <v>0.99711243690640627</v>
      </c>
      <c r="AI53" s="2">
        <f t="shared" si="14"/>
        <v>0.1546895329291085</v>
      </c>
      <c r="AJ53" s="3">
        <f t="shared" si="15"/>
        <v>0.22869059594632196</v>
      </c>
      <c r="AK53" s="31">
        <f t="shared" si="16"/>
        <v>0.61661987112456951</v>
      </c>
      <c r="AL53" s="3">
        <f t="shared" si="34"/>
        <v>0.10665780874644443</v>
      </c>
      <c r="AM53" s="3">
        <f t="shared" si="34"/>
        <v>0.50996206237812503</v>
      </c>
      <c r="AN53" s="5">
        <f t="shared" si="18"/>
        <v>1</v>
      </c>
      <c r="AO53" s="2">
        <f t="shared" si="19"/>
        <v>0.20734285714285716</v>
      </c>
      <c r="AP53" s="3">
        <f t="shared" si="20"/>
        <v>0.20481980117015364</v>
      </c>
      <c r="AQ53" s="31">
        <f t="shared" si="21"/>
        <v>0.59636675122482052</v>
      </c>
      <c r="AR53" s="3"/>
      <c r="AS53" s="3"/>
      <c r="AT53" s="5">
        <f t="shared" si="22"/>
        <v>1.0085294095378314</v>
      </c>
      <c r="AU53" s="2">
        <f t="shared" si="23"/>
        <v>0.20558930179128249</v>
      </c>
      <c r="AV53" s="3">
        <f t="shared" si="24"/>
        <v>0.2030875839942182</v>
      </c>
      <c r="AW53" s="31">
        <f t="shared" si="25"/>
        <v>0.59132311421449923</v>
      </c>
      <c r="AX53" s="3">
        <f t="shared" si="35"/>
        <v>0.10228218482193664</v>
      </c>
      <c r="AY53" s="3">
        <f t="shared" si="35"/>
        <v>0.48904092939256255</v>
      </c>
      <c r="AZ53" s="5">
        <f t="shared" si="27"/>
        <v>0.99999999999999978</v>
      </c>
    </row>
    <row r="54" spans="1:52" ht="17.25" x14ac:dyDescent="0.45">
      <c r="A54" s="1" t="s">
        <v>63</v>
      </c>
      <c r="B54" s="1">
        <f>VLOOKUP(A54,[1]Sheet1!$H$14:$I$69,2,FALSE)</f>
        <v>2</v>
      </c>
      <c r="C54" s="2">
        <f>VLOOKUP(B54,AHEAD!$C$7:$CH$107,19,FALSE)</f>
        <v>87</v>
      </c>
      <c r="D54" s="3">
        <f>VLOOKUP($B54,AHEAD!$C$7:$CH$107,44,FALSE)</f>
        <v>96.6</v>
      </c>
      <c r="E54" s="3">
        <f>VLOOKUP($B54,'ATLAS medical Care'!$D$2:$K$107,7,FALSE)</f>
        <v>88.9</v>
      </c>
      <c r="F54" s="3">
        <f>VLOOKUP($B54,AHEAD!$C$7:$CH$107,62,FALSE)</f>
        <v>79</v>
      </c>
      <c r="G54" s="4">
        <f>VLOOKUP($B54,AHEAD!$C$7:$CH$107,73,FALSE)</f>
        <v>5.0999999999999996</v>
      </c>
      <c r="H54" s="2">
        <v>87</v>
      </c>
      <c r="I54" s="3">
        <v>96.6</v>
      </c>
      <c r="J54" s="3">
        <v>88.9</v>
      </c>
      <c r="K54" s="3">
        <v>79</v>
      </c>
      <c r="L54" s="3">
        <v>5.0999999999999996</v>
      </c>
      <c r="M54" s="2">
        <f t="shared" si="28"/>
        <v>0.13</v>
      </c>
      <c r="N54" s="3">
        <f t="shared" si="3"/>
        <v>9.6569999999999948E-2</v>
      </c>
      <c r="O54" s="3">
        <f t="shared" si="32"/>
        <v>0.77343000000000006</v>
      </c>
      <c r="P54" s="4">
        <f t="shared" si="0"/>
        <v>1</v>
      </c>
      <c r="Q54" s="2">
        <f t="shared" si="29"/>
        <v>0.16435714285714284</v>
      </c>
      <c r="R54" s="3">
        <f t="shared" si="4"/>
        <v>0.12339406883270042</v>
      </c>
      <c r="S54" s="31">
        <f t="shared" si="5"/>
        <v>0.66933763741242025</v>
      </c>
      <c r="T54" s="3"/>
      <c r="U54" s="3"/>
      <c r="V54" s="29">
        <f t="shared" si="6"/>
        <v>0.95708884910226355</v>
      </c>
      <c r="W54" s="2">
        <f t="shared" si="7"/>
        <v>0.17172610778122388</v>
      </c>
      <c r="X54" s="3">
        <f t="shared" si="8"/>
        <v>0.12892645123641591</v>
      </c>
      <c r="Y54" s="31">
        <f t="shared" si="9"/>
        <v>0.69934744098236012</v>
      </c>
      <c r="Z54" s="3">
        <f t="shared" si="33"/>
        <v>0.1188834223192288</v>
      </c>
      <c r="AA54" s="3">
        <f t="shared" si="33"/>
        <v>0.58046401866313135</v>
      </c>
      <c r="AB54" s="5">
        <f t="shared" si="30"/>
        <v>0.99999999999999989</v>
      </c>
      <c r="AC54" s="2">
        <f t="shared" si="10"/>
        <v>0.11328571428571427</v>
      </c>
      <c r="AD54" s="3">
        <f t="shared" si="11"/>
        <v>0.11011045621411873</v>
      </c>
      <c r="AE54" s="31">
        <f t="shared" si="12"/>
        <v>0.76328538749319341</v>
      </c>
      <c r="AF54" s="3"/>
      <c r="AG54" s="3"/>
      <c r="AH54" s="5">
        <f t="shared" si="13"/>
        <v>0.98668155799302637</v>
      </c>
      <c r="AI54" s="2">
        <f t="shared" si="14"/>
        <v>0.11481486946623862</v>
      </c>
      <c r="AJ54" s="3">
        <f t="shared" si="15"/>
        <v>0.11159675107143024</v>
      </c>
      <c r="AK54" s="31">
        <f t="shared" si="16"/>
        <v>0.77358837946233117</v>
      </c>
      <c r="AL54" s="3">
        <f t="shared" si="34"/>
        <v>0.1338089239237259</v>
      </c>
      <c r="AM54" s="3">
        <f t="shared" si="34"/>
        <v>0.63977945553860527</v>
      </c>
      <c r="AN54" s="5">
        <f t="shared" si="18"/>
        <v>1</v>
      </c>
      <c r="AO54" s="2">
        <f t="shared" si="19"/>
        <v>0.15228571428571427</v>
      </c>
      <c r="AP54" s="3">
        <f t="shared" si="20"/>
        <v>9.890268064244398E-2</v>
      </c>
      <c r="AQ54" s="31">
        <f t="shared" si="21"/>
        <v>0.74035279698081258</v>
      </c>
      <c r="AR54" s="3"/>
      <c r="AS54" s="3"/>
      <c r="AT54" s="5">
        <f t="shared" si="22"/>
        <v>0.99154119190897083</v>
      </c>
      <c r="AU54" s="2">
        <f t="shared" si="23"/>
        <v>0.1535848591348235</v>
      </c>
      <c r="AV54" s="3">
        <f t="shared" si="24"/>
        <v>9.9746416436851185E-2</v>
      </c>
      <c r="AW54" s="31">
        <f t="shared" si="25"/>
        <v>0.74666872442832533</v>
      </c>
      <c r="AX54" s="3">
        <f t="shared" si="35"/>
        <v>0.12915258449551242</v>
      </c>
      <c r="AY54" s="3">
        <f t="shared" si="35"/>
        <v>0.61751613993281285</v>
      </c>
      <c r="AZ54" s="5">
        <f t="shared" si="27"/>
        <v>1</v>
      </c>
    </row>
    <row r="55" spans="1:52" ht="17.25" x14ac:dyDescent="0.45">
      <c r="A55" s="1" t="s">
        <v>64</v>
      </c>
      <c r="B55" s="1">
        <f>VLOOKUP(A55,[1]Sheet1!$H$14:$I$69,2,FALSE)</f>
        <v>4</v>
      </c>
      <c r="C55" s="2">
        <f>VLOOKUP(B55,AHEAD!$C$7:$CH$107,19,FALSE)</f>
        <v>83.2</v>
      </c>
      <c r="D55" s="3">
        <f>VLOOKUP($B55,AHEAD!$C$7:$CH$107,44,FALSE)</f>
        <v>0</v>
      </c>
      <c r="E55" s="3" t="str">
        <f>VLOOKUP($B55,'ATLAS medical Care'!$D$2:$K$107,7,FALSE)</f>
        <v>Data not available</v>
      </c>
      <c r="F55" s="3">
        <f>VLOOKUP($B55,AHEAD!$C$7:$CH$107,62,FALSE)</f>
        <v>0</v>
      </c>
      <c r="G55" s="4">
        <f>VLOOKUP($B55,AHEAD!$C$7:$CH$107,73,FALSE)</f>
        <v>9.1</v>
      </c>
      <c r="H55" s="2">
        <v>83.2</v>
      </c>
      <c r="I55" s="3">
        <f>AVERAGE($D$99:$D$103,$D$92:$D$97,$D$84:$D$90,$D$82,$D$71:$D$80,$D$66:$D$68,$D$57:$D$64,$D$46:$D$54,$D$36:$D$44,$D$5:$D$32)</f>
        <v>80.244186046511643</v>
      </c>
      <c r="J55" s="3">
        <f>AVERAGE($E$99:$E$103,$E$92:$E$97,$E$84:$E$90,$E$82,$E$71:$E$80,$E$66:$E$68,$E$57:$E$64,$E$53:$E$54,$E$47:$E$51,$E$43:$E$45,$E$26:$E$41,$E$21:$E$24,$E$6:$E$19,$E$4)</f>
        <v>76.635294117647021</v>
      </c>
      <c r="K55" s="3">
        <f>AVERAGE($F$5:$F$32,$F$36:$F$44,$F$46:$F$54,$F$57:$F$64,$F$66:$F$68,$F$71:$F$80,$F$82,$F$84:$F$90,$F$92:$F$97,$F$99:$F$103)</f>
        <v>64.839534883720958</v>
      </c>
      <c r="L55" s="3">
        <v>9.1</v>
      </c>
      <c r="M55" s="2">
        <f t="shared" si="28"/>
        <v>0.16799999999999998</v>
      </c>
      <c r="N55" s="3">
        <f t="shared" si="3"/>
        <v>0.1943943529411768</v>
      </c>
      <c r="O55" s="3">
        <f t="shared" si="32"/>
        <v>0.63760564705882317</v>
      </c>
      <c r="P55" s="4">
        <f t="shared" si="0"/>
        <v>1</v>
      </c>
      <c r="Q55" s="2">
        <f t="shared" si="29"/>
        <v>0.21239999999999995</v>
      </c>
      <c r="R55" s="3">
        <f t="shared" si="4"/>
        <v>0.24839090988414456</v>
      </c>
      <c r="S55" s="31">
        <f t="shared" si="5"/>
        <v>0.55179325524374567</v>
      </c>
      <c r="T55" s="3"/>
      <c r="U55" s="3"/>
      <c r="V55" s="29">
        <f t="shared" si="6"/>
        <v>1.0125841651278902</v>
      </c>
      <c r="W55" s="2">
        <f t="shared" si="7"/>
        <v>0.20976034122869547</v>
      </c>
      <c r="X55" s="3">
        <f t="shared" si="8"/>
        <v>0.24530396429098078</v>
      </c>
      <c r="Y55" s="31">
        <f t="shared" si="9"/>
        <v>0.54493569448032375</v>
      </c>
      <c r="Z55" s="3">
        <f t="shared" si="33"/>
        <v>9.2634671276877703E-2</v>
      </c>
      <c r="AA55" s="3">
        <f t="shared" si="33"/>
        <v>0.45230102320344606</v>
      </c>
      <c r="AB55" s="5">
        <f t="shared" si="30"/>
        <v>1</v>
      </c>
      <c r="AC55" s="2">
        <f t="shared" si="10"/>
        <v>0.14639999999999997</v>
      </c>
      <c r="AD55" s="3">
        <f t="shared" si="11"/>
        <v>0.22165114308585901</v>
      </c>
      <c r="AE55" s="31">
        <f t="shared" si="12"/>
        <v>0.62924256026161651</v>
      </c>
      <c r="AF55" s="3"/>
      <c r="AG55" s="3"/>
      <c r="AH55" s="5">
        <f t="shared" si="13"/>
        <v>0.99729370334747547</v>
      </c>
      <c r="AI55" s="2">
        <f t="shared" si="14"/>
        <v>0.14679727697928874</v>
      </c>
      <c r="AJ55" s="3">
        <f t="shared" si="15"/>
        <v>0.2222526246198826</v>
      </c>
      <c r="AK55" s="31">
        <f t="shared" si="16"/>
        <v>0.63095009840082872</v>
      </c>
      <c r="AL55" s="3">
        <f t="shared" si="34"/>
        <v>0.1091365330167746</v>
      </c>
      <c r="AM55" s="3">
        <f t="shared" si="34"/>
        <v>0.5218135653840541</v>
      </c>
      <c r="AN55" s="5">
        <f t="shared" si="18"/>
        <v>1</v>
      </c>
      <c r="AO55" s="2">
        <f t="shared" si="19"/>
        <v>0.19679999999999995</v>
      </c>
      <c r="AP55" s="3">
        <f t="shared" si="20"/>
        <v>0.19909001354080727</v>
      </c>
      <c r="AQ55" s="31">
        <f t="shared" si="21"/>
        <v>0.61033723048079402</v>
      </c>
      <c r="AR55" s="3"/>
      <c r="AS55" s="3"/>
      <c r="AT55" s="5">
        <f t="shared" si="22"/>
        <v>1.0062272440216011</v>
      </c>
      <c r="AU55" s="2">
        <f t="shared" si="23"/>
        <v>0.19558206276888995</v>
      </c>
      <c r="AV55" s="3">
        <f t="shared" si="24"/>
        <v>0.19785790409043358</v>
      </c>
      <c r="AW55" s="31">
        <f t="shared" si="25"/>
        <v>0.60656003314067652</v>
      </c>
      <c r="AX55" s="3">
        <f t="shared" si="35"/>
        <v>0.10491774111977283</v>
      </c>
      <c r="AY55" s="3">
        <f t="shared" si="35"/>
        <v>0.50164229202090371</v>
      </c>
      <c r="AZ55" s="5">
        <f t="shared" si="27"/>
        <v>1</v>
      </c>
    </row>
    <row r="56" spans="1:52" ht="17.25" x14ac:dyDescent="0.45">
      <c r="A56" s="1" t="s">
        <v>65</v>
      </c>
      <c r="B56" s="1">
        <f>VLOOKUP(A56,[1]Sheet1!$H$14:$I$69,2,FALSE)</f>
        <v>5</v>
      </c>
      <c r="C56" s="2">
        <f>VLOOKUP(B56,AHEAD!$C$7:$CH$107,19,FALSE)</f>
        <v>81.400000000000006</v>
      </c>
      <c r="D56" s="3">
        <f>VLOOKUP($B56,AHEAD!$C$7:$CH$107,44,FALSE)</f>
        <v>0</v>
      </c>
      <c r="E56" s="3" t="str">
        <f>VLOOKUP($B56,'ATLAS medical Care'!$D$2:$K$107,7,FALSE)</f>
        <v>Data not available</v>
      </c>
      <c r="F56" s="3">
        <f>VLOOKUP($B56,AHEAD!$C$7:$CH$107,62,FALSE)</f>
        <v>0</v>
      </c>
      <c r="G56" s="4">
        <f>VLOOKUP($B56,AHEAD!$C$7:$CH$107,73,FALSE)</f>
        <v>9.1999999999999993</v>
      </c>
      <c r="H56" s="2">
        <v>81.400000000000006</v>
      </c>
      <c r="I56" s="3">
        <f>AVERAGE($D$99:$D$103,$D$92:$D$97,$D$84:$D$90,$D$82,$D$71:$D$80,$D$66:$D$68,$D$57:$D$64,$D$46:$D$54,$D$36:$D$44,$D$5:$D$32)</f>
        <v>80.244186046511643</v>
      </c>
      <c r="J56" s="3">
        <f>AVERAGE($E$99:$E$103,$E$92:$E$97,$E$84:$E$90,$E$82,$E$71:$E$80,$E$66:$E$68,$E$57:$E$64,$E$53:$E$54,$E$47:$E$51,$E$43:$E$45,$E$26:$E$41,$E$21:$E$24,$E$6:$E$19,$E$4)</f>
        <v>76.635294117647021</v>
      </c>
      <c r="K56" s="3">
        <f>AVERAGE($F$5:$F$32,$F$36:$F$44,$F$46:$F$54,$F$57:$F$64,$F$66:$F$68,$F$71:$F$80,$F$82,$F$84:$F$90,$F$92:$F$97,$F$99:$F$103)</f>
        <v>64.839534883720958</v>
      </c>
      <c r="L56" s="3">
        <v>9.1999999999999993</v>
      </c>
      <c r="M56" s="2">
        <f t="shared" si="28"/>
        <v>0.18599999999999994</v>
      </c>
      <c r="N56" s="3">
        <f t="shared" si="3"/>
        <v>0.19018870588235326</v>
      </c>
      <c r="O56" s="3">
        <f t="shared" si="32"/>
        <v>0.6238112941176468</v>
      </c>
      <c r="P56" s="4">
        <f t="shared" si="0"/>
        <v>1</v>
      </c>
      <c r="Q56" s="2">
        <f t="shared" si="29"/>
        <v>0.23515714285714273</v>
      </c>
      <c r="R56" s="3">
        <f t="shared" si="4"/>
        <v>0.24301706808376644</v>
      </c>
      <c r="S56" s="31">
        <f t="shared" si="5"/>
        <v>0.53985542039472234</v>
      </c>
      <c r="T56" s="3"/>
      <c r="U56" s="3"/>
      <c r="V56" s="29">
        <f t="shared" si="6"/>
        <v>1.0180296313356316</v>
      </c>
      <c r="W56" s="2">
        <f t="shared" si="7"/>
        <v>0.23099243442317285</v>
      </c>
      <c r="X56" s="3">
        <f t="shared" si="8"/>
        <v>0.23871315785271752</v>
      </c>
      <c r="Y56" s="31">
        <f t="shared" si="9"/>
        <v>0.53029440772410952</v>
      </c>
      <c r="Z56" s="3">
        <f t="shared" si="33"/>
        <v>9.0145770660767705E-2</v>
      </c>
      <c r="AA56" s="3">
        <f t="shared" si="33"/>
        <v>0.44014863706334179</v>
      </c>
      <c r="AB56" s="5">
        <f t="shared" si="30"/>
        <v>0.99999999999999978</v>
      </c>
      <c r="AC56" s="2">
        <f t="shared" si="10"/>
        <v>0.16208571428571422</v>
      </c>
      <c r="AD56" s="3">
        <f t="shared" si="11"/>
        <v>0.21685580585563605</v>
      </c>
      <c r="AE56" s="31">
        <f t="shared" si="12"/>
        <v>0.61562913948672593</v>
      </c>
      <c r="AF56" s="3"/>
      <c r="AG56" s="3"/>
      <c r="AH56" s="5">
        <f t="shared" si="13"/>
        <v>0.99457065962807623</v>
      </c>
      <c r="AI56" s="2">
        <f t="shared" si="14"/>
        <v>0.16297053680059981</v>
      </c>
      <c r="AJ56" s="3">
        <f t="shared" si="15"/>
        <v>0.21803961715171666</v>
      </c>
      <c r="AK56" s="31">
        <f t="shared" si="16"/>
        <v>0.61898984604768348</v>
      </c>
      <c r="AL56" s="3">
        <f t="shared" si="34"/>
        <v>0.10706774742004305</v>
      </c>
      <c r="AM56" s="3">
        <f t="shared" si="34"/>
        <v>0.51192209862764038</v>
      </c>
      <c r="AN56" s="5">
        <f t="shared" si="18"/>
        <v>0.99999999999999989</v>
      </c>
      <c r="AO56" s="2">
        <f t="shared" si="19"/>
        <v>0.21788571428571421</v>
      </c>
      <c r="AP56" s="3">
        <f t="shared" si="20"/>
        <v>0.19478277767093405</v>
      </c>
      <c r="AQ56" s="31">
        <f t="shared" si="21"/>
        <v>0.59713281924443073</v>
      </c>
      <c r="AR56" s="3"/>
      <c r="AS56" s="3"/>
      <c r="AT56" s="5">
        <f t="shared" si="22"/>
        <v>1.0098013112010791</v>
      </c>
      <c r="AU56" s="2">
        <f t="shared" si="23"/>
        <v>0.21577087677431941</v>
      </c>
      <c r="AV56" s="3">
        <f t="shared" si="24"/>
        <v>0.19289218137304187</v>
      </c>
      <c r="AW56" s="31">
        <f t="shared" si="25"/>
        <v>0.59133694185263863</v>
      </c>
      <c r="AX56" s="3">
        <f t="shared" si="35"/>
        <v>0.10228457661249214</v>
      </c>
      <c r="AY56" s="3">
        <f t="shared" si="35"/>
        <v>0.48905236524014645</v>
      </c>
      <c r="AZ56" s="5">
        <f t="shared" si="27"/>
        <v>0.99999999999999978</v>
      </c>
    </row>
    <row r="57" spans="1:52" ht="17.25" x14ac:dyDescent="0.45">
      <c r="A57" s="1" t="s">
        <v>66</v>
      </c>
      <c r="B57" s="1">
        <f>VLOOKUP(A57,[1]Sheet1!$H$14:$I$69,2,FALSE)</f>
        <v>6</v>
      </c>
      <c r="C57" s="2">
        <f>VLOOKUP(B57,AHEAD!$C$7:$CH$107,19,FALSE)</f>
        <v>87</v>
      </c>
      <c r="D57" s="3">
        <f>VLOOKUP($B57,AHEAD!$C$7:$CH$107,44,FALSE)</f>
        <v>74.3</v>
      </c>
      <c r="E57" s="3">
        <f>VLOOKUP($B57,'ATLAS medical Care'!$D$2:$K$107,7,FALSE)</f>
        <v>76.599999999999994</v>
      </c>
      <c r="F57" s="3">
        <f>VLOOKUP($B57,AHEAD!$C$7:$CH$107,62,FALSE)</f>
        <v>66.7</v>
      </c>
      <c r="G57" s="4">
        <f>VLOOKUP($B57,AHEAD!$C$7:$CH$107,73,FALSE)</f>
        <v>16.899999999999999</v>
      </c>
      <c r="H57" s="2">
        <v>87</v>
      </c>
      <c r="I57" s="3">
        <v>74.3</v>
      </c>
      <c r="J57" s="3">
        <v>76.599999999999994</v>
      </c>
      <c r="K57" s="3">
        <v>66.7</v>
      </c>
      <c r="L57" s="3">
        <v>16.899999999999999</v>
      </c>
      <c r="M57" s="2">
        <f t="shared" si="28"/>
        <v>0.13</v>
      </c>
      <c r="N57" s="3">
        <f t="shared" si="3"/>
        <v>0.20358000000000007</v>
      </c>
      <c r="O57" s="3">
        <f t="shared" si="32"/>
        <v>0.6664199999999999</v>
      </c>
      <c r="P57" s="4">
        <f t="shared" si="0"/>
        <v>1</v>
      </c>
      <c r="Q57" s="2">
        <f t="shared" si="29"/>
        <v>0.16435714285714284</v>
      </c>
      <c r="R57" s="3">
        <f t="shared" si="4"/>
        <v>0.26012803699866599</v>
      </c>
      <c r="S57" s="31">
        <f t="shared" si="5"/>
        <v>0.57672961783792331</v>
      </c>
      <c r="T57" s="3"/>
      <c r="U57" s="3"/>
      <c r="V57" s="29">
        <f t="shared" si="6"/>
        <v>1.001214797693732</v>
      </c>
      <c r="W57" s="2">
        <f t="shared" si="7"/>
        <v>0.16415772443209445</v>
      </c>
      <c r="X57" s="3">
        <f t="shared" si="8"/>
        <v>0.25981241747311673</v>
      </c>
      <c r="Y57" s="31">
        <f t="shared" si="9"/>
        <v>0.57602985809478902</v>
      </c>
      <c r="Z57" s="3">
        <f t="shared" si="33"/>
        <v>9.7920428209725213E-2</v>
      </c>
      <c r="AA57" s="3">
        <f t="shared" si="33"/>
        <v>0.47810942988506377</v>
      </c>
      <c r="AB57" s="5">
        <f t="shared" si="30"/>
        <v>1.0000000000000002</v>
      </c>
      <c r="AC57" s="2">
        <f t="shared" si="10"/>
        <v>0.11328571428571427</v>
      </c>
      <c r="AD57" s="3">
        <f t="shared" si="11"/>
        <v>0.23212474553246673</v>
      </c>
      <c r="AE57" s="31">
        <f t="shared" si="12"/>
        <v>0.65767897280065912</v>
      </c>
      <c r="AF57" s="3"/>
      <c r="AG57" s="3"/>
      <c r="AH57" s="5">
        <f t="shared" si="13"/>
        <v>1.00308943261884</v>
      </c>
      <c r="AI57" s="2">
        <f t="shared" si="14"/>
        <v>0.11293680364067922</v>
      </c>
      <c r="AJ57" s="3">
        <f t="shared" si="15"/>
        <v>0.23140982048474126</v>
      </c>
      <c r="AK57" s="31">
        <f t="shared" si="16"/>
        <v>0.65565337587457961</v>
      </c>
      <c r="AL57" s="3">
        <f t="shared" si="34"/>
        <v>0.11340950177368544</v>
      </c>
      <c r="AM57" s="3">
        <f t="shared" si="34"/>
        <v>0.54224387410089414</v>
      </c>
      <c r="AN57" s="5">
        <f t="shared" si="18"/>
        <v>1</v>
      </c>
      <c r="AO57" s="2">
        <f t="shared" si="19"/>
        <v>0.15228571428571427</v>
      </c>
      <c r="AP57" s="3">
        <f t="shared" si="20"/>
        <v>0.20849754297596318</v>
      </c>
      <c r="AQ57" s="31">
        <f t="shared" si="21"/>
        <v>0.63791928288785416</v>
      </c>
      <c r="AR57" s="3"/>
      <c r="AS57" s="3"/>
      <c r="AT57" s="5">
        <f t="shared" si="22"/>
        <v>0.99870254014953164</v>
      </c>
      <c r="AU57" s="2">
        <f t="shared" si="23"/>
        <v>0.152483555576932</v>
      </c>
      <c r="AV57" s="3">
        <f t="shared" si="24"/>
        <v>0.20876841160807069</v>
      </c>
      <c r="AW57" s="31">
        <f t="shared" si="25"/>
        <v>0.63874803281499726</v>
      </c>
      <c r="AX57" s="3">
        <f t="shared" si="35"/>
        <v>0.11048535525931255</v>
      </c>
      <c r="AY57" s="3">
        <f t="shared" si="35"/>
        <v>0.52826267755568468</v>
      </c>
      <c r="AZ57" s="5">
        <f t="shared" si="27"/>
        <v>0.99999999999999989</v>
      </c>
    </row>
    <row r="58" spans="1:52" ht="17.25" x14ac:dyDescent="0.45">
      <c r="A58" s="1" t="s">
        <v>67</v>
      </c>
      <c r="B58" s="1">
        <f>VLOOKUP(A58,[1]Sheet1!$H$14:$I$69,2,FALSE)</f>
        <v>8</v>
      </c>
      <c r="C58" s="2">
        <f>VLOOKUP(B58,AHEAD!$C$7:$CH$107,19,FALSE)</f>
        <v>84.6</v>
      </c>
      <c r="D58" s="3">
        <f>VLOOKUP($B58,AHEAD!$C$7:$CH$107,44,FALSE)</f>
        <v>84.2</v>
      </c>
      <c r="E58" s="3">
        <f>VLOOKUP($B58,'ATLAS medical Care'!$D$2:$K$107,7,FALSE)</f>
        <v>66.599999999999994</v>
      </c>
      <c r="F58" s="3">
        <f>VLOOKUP($B58,AHEAD!$C$7:$CH$107,62,FALSE)</f>
        <v>59.2</v>
      </c>
      <c r="G58" s="4">
        <f>VLOOKUP($B58,AHEAD!$C$7:$CH$107,73,FALSE)</f>
        <v>9.6999999999999993</v>
      </c>
      <c r="H58" s="2">
        <v>84.6</v>
      </c>
      <c r="I58" s="3">
        <v>84.2</v>
      </c>
      <c r="J58" s="3">
        <v>66.599999999999994</v>
      </c>
      <c r="K58" s="3">
        <v>59.2</v>
      </c>
      <c r="L58" s="3">
        <v>9.6999999999999993</v>
      </c>
      <c r="M58" s="2">
        <f t="shared" si="28"/>
        <v>0.15400000000000005</v>
      </c>
      <c r="N58" s="3">
        <f t="shared" si="3"/>
        <v>0.28256400000000004</v>
      </c>
      <c r="O58" s="3">
        <f t="shared" si="32"/>
        <v>0.56343599999999994</v>
      </c>
      <c r="P58" s="4">
        <f t="shared" si="0"/>
        <v>1</v>
      </c>
      <c r="Q58" s="2">
        <f t="shared" si="29"/>
        <v>0.19470000000000004</v>
      </c>
      <c r="R58" s="3">
        <f t="shared" si="4"/>
        <v>0.36105127540274601</v>
      </c>
      <c r="S58" s="31">
        <f t="shared" si="5"/>
        <v>0.48760575756449115</v>
      </c>
      <c r="T58" s="3"/>
      <c r="U58" s="3"/>
      <c r="V58" s="29">
        <f t="shared" si="6"/>
        <v>1.0433570329672373</v>
      </c>
      <c r="W58" s="2">
        <f t="shared" si="7"/>
        <v>0.18660917964609519</v>
      </c>
      <c r="X58" s="3">
        <f t="shared" si="8"/>
        <v>0.3460476749516323</v>
      </c>
      <c r="Y58" s="31">
        <f t="shared" si="9"/>
        <v>0.46734314540227245</v>
      </c>
      <c r="Z58" s="3">
        <f t="shared" si="33"/>
        <v>7.9444563984979955E-2</v>
      </c>
      <c r="AA58" s="3">
        <f t="shared" si="33"/>
        <v>0.3878985814172925</v>
      </c>
      <c r="AB58" s="5">
        <f t="shared" si="30"/>
        <v>0.99999999999999989</v>
      </c>
      <c r="AC58" s="2">
        <f t="shared" si="10"/>
        <v>0.13420000000000004</v>
      </c>
      <c r="AD58" s="3">
        <f t="shared" si="11"/>
        <v>0.32218340012101343</v>
      </c>
      <c r="AE58" s="31">
        <f t="shared" si="12"/>
        <v>0.55604575150642566</v>
      </c>
      <c r="AF58" s="3"/>
      <c r="AG58" s="3"/>
      <c r="AH58" s="5">
        <f t="shared" si="13"/>
        <v>1.0124291516274391</v>
      </c>
      <c r="AI58" s="2">
        <f t="shared" si="14"/>
        <v>0.13255248506453904</v>
      </c>
      <c r="AJ58" s="3">
        <f t="shared" si="15"/>
        <v>0.31822809487766784</v>
      </c>
      <c r="AK58" s="31">
        <f t="shared" si="16"/>
        <v>0.54921942005779323</v>
      </c>
      <c r="AL58" s="3">
        <f t="shared" si="34"/>
        <v>9.4999435807223934E-2</v>
      </c>
      <c r="AM58" s="3">
        <f t="shared" si="34"/>
        <v>0.45421998425056931</v>
      </c>
      <c r="AN58" s="5">
        <f t="shared" si="18"/>
        <v>1</v>
      </c>
      <c r="AO58" s="2">
        <f t="shared" si="19"/>
        <v>0.18040000000000006</v>
      </c>
      <c r="AP58" s="3">
        <f t="shared" si="20"/>
        <v>0.28938942790775146</v>
      </c>
      <c r="AQ58" s="31">
        <f t="shared" si="21"/>
        <v>0.53933958925782688</v>
      </c>
      <c r="AR58" s="3"/>
      <c r="AS58" s="3"/>
      <c r="AT58" s="5">
        <f t="shared" si="22"/>
        <v>1.0091290171655785</v>
      </c>
      <c r="AU58" s="2">
        <f t="shared" si="23"/>
        <v>0.178768023643502</v>
      </c>
      <c r="AV58" s="3">
        <f t="shared" si="24"/>
        <v>0.28677148608864972</v>
      </c>
      <c r="AW58" s="31">
        <f t="shared" si="25"/>
        <v>0.53446049026784825</v>
      </c>
      <c r="AX58" s="3">
        <f t="shared" si="35"/>
        <v>9.2446558119439942E-2</v>
      </c>
      <c r="AY58" s="3">
        <f t="shared" si="35"/>
        <v>0.44201393214840828</v>
      </c>
      <c r="AZ58" s="5">
        <f t="shared" si="27"/>
        <v>1</v>
      </c>
    </row>
    <row r="59" spans="1:52" ht="17.25" x14ac:dyDescent="0.45">
      <c r="A59" s="1" t="s">
        <v>68</v>
      </c>
      <c r="B59" s="1">
        <f>VLOOKUP(A59,[1]Sheet1!$H$14:$I$69,2,FALSE)</f>
        <v>9</v>
      </c>
      <c r="C59" s="2">
        <f>VLOOKUP(B59,AHEAD!$C$7:$CH$107,19,FALSE)</f>
        <v>89.2</v>
      </c>
      <c r="D59" s="3">
        <f>VLOOKUP($B59,AHEAD!$C$7:$CH$107,44,FALSE)</f>
        <v>83.6</v>
      </c>
      <c r="E59" s="3">
        <f>VLOOKUP($B59,'ATLAS medical Care'!$D$2:$K$107,7,FALSE)</f>
        <v>81</v>
      </c>
      <c r="F59" s="3">
        <f>VLOOKUP($B59,AHEAD!$C$7:$CH$107,62,FALSE)</f>
        <v>66.900000000000006</v>
      </c>
      <c r="G59" s="4">
        <f>VLOOKUP($B59,AHEAD!$C$7:$CH$107,73,FALSE)</f>
        <v>14.9</v>
      </c>
      <c r="H59" s="2">
        <v>89.2</v>
      </c>
      <c r="I59" s="3">
        <v>83.6</v>
      </c>
      <c r="J59" s="3">
        <v>81</v>
      </c>
      <c r="K59" s="3">
        <v>66.900000000000006</v>
      </c>
      <c r="L59" s="3">
        <v>14.9</v>
      </c>
      <c r="M59" s="2">
        <f t="shared" si="28"/>
        <v>0.10799999999999997</v>
      </c>
      <c r="N59" s="3">
        <f t="shared" si="3"/>
        <v>0.16947999999999999</v>
      </c>
      <c r="O59" s="3">
        <f t="shared" si="32"/>
        <v>0.72252000000000005</v>
      </c>
      <c r="P59" s="4">
        <f t="shared" si="0"/>
        <v>1</v>
      </c>
      <c r="Q59" s="2">
        <f t="shared" si="29"/>
        <v>0.13654285714285708</v>
      </c>
      <c r="R59" s="3">
        <f t="shared" si="4"/>
        <v>0.21655614358254197</v>
      </c>
      <c r="S59" s="31">
        <f t="shared" si="5"/>
        <v>0.62527937859046312</v>
      </c>
      <c r="T59" s="3"/>
      <c r="U59" s="3"/>
      <c r="V59" s="29">
        <f t="shared" si="6"/>
        <v>0.97837837931586213</v>
      </c>
      <c r="W59" s="2">
        <f t="shared" si="7"/>
        <v>0.13956037871394461</v>
      </c>
      <c r="X59" s="3">
        <f t="shared" si="8"/>
        <v>0.22134191449934773</v>
      </c>
      <c r="Y59" s="31">
        <f t="shared" si="9"/>
        <v>0.63909770678670763</v>
      </c>
      <c r="Z59" s="3">
        <f t="shared" si="33"/>
        <v>0.10864145362775587</v>
      </c>
      <c r="AA59" s="3">
        <f t="shared" si="33"/>
        <v>0.53045625315895173</v>
      </c>
      <c r="AB59" s="5">
        <f t="shared" si="30"/>
        <v>1</v>
      </c>
      <c r="AC59" s="2">
        <f t="shared" si="10"/>
        <v>9.4114285714285678E-2</v>
      </c>
      <c r="AD59" s="3">
        <f t="shared" si="11"/>
        <v>0.19324345158091386</v>
      </c>
      <c r="AE59" s="31">
        <f t="shared" si="12"/>
        <v>0.71304314310484729</v>
      </c>
      <c r="AF59" s="3"/>
      <c r="AG59" s="3"/>
      <c r="AH59" s="5">
        <f t="shared" si="13"/>
        <v>1.0004008804000468</v>
      </c>
      <c r="AI59" s="2">
        <f t="shared" si="14"/>
        <v>9.4076572260362909E-2</v>
      </c>
      <c r="AJ59" s="3">
        <f t="shared" si="15"/>
        <v>0.1931660151115005</v>
      </c>
      <c r="AK59" s="31">
        <f t="shared" si="16"/>
        <v>0.71275741262813663</v>
      </c>
      <c r="AL59" s="3">
        <f t="shared" si="34"/>
        <v>0.1232868860681666</v>
      </c>
      <c r="AM59" s="3">
        <f t="shared" si="34"/>
        <v>0.58947052655997001</v>
      </c>
      <c r="AN59" s="5">
        <f t="shared" si="18"/>
        <v>1</v>
      </c>
      <c r="AO59" s="2">
        <f t="shared" si="19"/>
        <v>0.12651428571428566</v>
      </c>
      <c r="AP59" s="3">
        <f t="shared" si="20"/>
        <v>0.17357384607312223</v>
      </c>
      <c r="AQ59" s="31">
        <f t="shared" si="21"/>
        <v>0.69162005983033592</v>
      </c>
      <c r="AR59" s="3"/>
      <c r="AS59" s="3"/>
      <c r="AT59" s="5">
        <f t="shared" si="22"/>
        <v>0.99170819161774382</v>
      </c>
      <c r="AU59" s="2">
        <f t="shared" si="23"/>
        <v>0.12757208903145864</v>
      </c>
      <c r="AV59" s="3">
        <f t="shared" si="24"/>
        <v>0.17502512083718541</v>
      </c>
      <c r="AW59" s="31">
        <f t="shared" si="25"/>
        <v>0.69740279013135598</v>
      </c>
      <c r="AX59" s="3">
        <f t="shared" si="35"/>
        <v>0.12063097037954514</v>
      </c>
      <c r="AY59" s="3">
        <f t="shared" si="35"/>
        <v>0.5767718197518108</v>
      </c>
      <c r="AZ59" s="5">
        <f t="shared" si="27"/>
        <v>1</v>
      </c>
    </row>
    <row r="60" spans="1:52" ht="17.25" x14ac:dyDescent="0.45">
      <c r="A60" s="1" t="s">
        <v>69</v>
      </c>
      <c r="B60" s="1">
        <f>VLOOKUP(A60,[1]Sheet1!$H$14:$I$69,2,FALSE)</f>
        <v>10</v>
      </c>
      <c r="C60" s="2">
        <f>VLOOKUP(B60,AHEAD!$C$7:$CH$107,19,FALSE)</f>
        <v>86.1</v>
      </c>
      <c r="D60" s="3">
        <f>VLOOKUP($B60,AHEAD!$C$7:$CH$107,44,FALSE)</f>
        <v>85.7</v>
      </c>
      <c r="E60" s="3">
        <f>VLOOKUP($B60,'ATLAS medical Care'!$D$2:$K$107,7,FALSE)</f>
        <v>80</v>
      </c>
      <c r="F60" s="3">
        <f>VLOOKUP($B60,AHEAD!$C$7:$CH$107,62,FALSE)</f>
        <v>67.8</v>
      </c>
      <c r="G60" s="4">
        <f>VLOOKUP($B60,AHEAD!$C$7:$CH$107,73,FALSE)</f>
        <v>5.9</v>
      </c>
      <c r="H60" s="2">
        <v>86.1</v>
      </c>
      <c r="I60" s="3">
        <v>85.7</v>
      </c>
      <c r="J60" s="3">
        <v>80</v>
      </c>
      <c r="K60" s="3">
        <v>67.8</v>
      </c>
      <c r="L60" s="3">
        <v>5.9</v>
      </c>
      <c r="M60" s="2">
        <f t="shared" si="28"/>
        <v>0.13900000000000007</v>
      </c>
      <c r="N60" s="3">
        <f t="shared" si="3"/>
        <v>0.17220000000000002</v>
      </c>
      <c r="O60" s="3">
        <f t="shared" si="32"/>
        <v>0.68879999999999986</v>
      </c>
      <c r="P60" s="4">
        <f t="shared" si="0"/>
        <v>1</v>
      </c>
      <c r="Q60" s="2">
        <f t="shared" si="29"/>
        <v>0.17573571428571436</v>
      </c>
      <c r="R60" s="3">
        <f t="shared" si="4"/>
        <v>0.22003167291074893</v>
      </c>
      <c r="S60" s="31">
        <f t="shared" si="5"/>
        <v>0.59609759726112899</v>
      </c>
      <c r="T60" s="3"/>
      <c r="U60" s="3"/>
      <c r="V60" s="29">
        <f t="shared" si="6"/>
        <v>0.9918649844575923</v>
      </c>
      <c r="W60" s="2">
        <f t="shared" si="7"/>
        <v>0.17717705236042439</v>
      </c>
      <c r="X60" s="3">
        <f t="shared" si="8"/>
        <v>0.2218363147793494</v>
      </c>
      <c r="Y60" s="31">
        <f t="shared" si="9"/>
        <v>0.60098663286022624</v>
      </c>
      <c r="Z60" s="3">
        <f t="shared" si="33"/>
        <v>0.10216287855743469</v>
      </c>
      <c r="AA60" s="3">
        <f t="shared" si="33"/>
        <v>0.49882375430279158</v>
      </c>
      <c r="AB60" s="5">
        <f t="shared" si="30"/>
        <v>1</v>
      </c>
      <c r="AC60" s="2">
        <f t="shared" si="10"/>
        <v>0.12112857142857147</v>
      </c>
      <c r="AD60" s="3">
        <f t="shared" si="11"/>
        <v>0.19634483338584713</v>
      </c>
      <c r="AE60" s="31">
        <f t="shared" si="12"/>
        <v>0.67976542790596617</v>
      </c>
      <c r="AF60" s="3"/>
      <c r="AG60" s="3"/>
      <c r="AH60" s="5">
        <f t="shared" si="13"/>
        <v>0.99723883272038472</v>
      </c>
      <c r="AI60" s="2">
        <f t="shared" si="14"/>
        <v>0.1214639537232448</v>
      </c>
      <c r="AJ60" s="3">
        <f t="shared" si="15"/>
        <v>0.19688847540186008</v>
      </c>
      <c r="AK60" s="31">
        <f t="shared" si="16"/>
        <v>0.68164757087489514</v>
      </c>
      <c r="AL60" s="3">
        <f t="shared" si="34"/>
        <v>0.1179057627744947</v>
      </c>
      <c r="AM60" s="3">
        <f t="shared" si="34"/>
        <v>0.56374180810040042</v>
      </c>
      <c r="AN60" s="5">
        <f t="shared" si="18"/>
        <v>1</v>
      </c>
      <c r="AO60" s="2">
        <f t="shared" si="19"/>
        <v>0.16282857142857149</v>
      </c>
      <c r="AP60" s="3">
        <f t="shared" si="20"/>
        <v>0.17635954858267439</v>
      </c>
      <c r="AQ60" s="31">
        <f t="shared" si="21"/>
        <v>0.65934215967881193</v>
      </c>
      <c r="AR60" s="3"/>
      <c r="AS60" s="3"/>
      <c r="AT60" s="5">
        <f t="shared" si="22"/>
        <v>0.99853027969005781</v>
      </c>
      <c r="AU60" s="2">
        <f t="shared" si="23"/>
        <v>0.16306823612711396</v>
      </c>
      <c r="AV60" s="3">
        <f t="shared" si="24"/>
        <v>0.17661912930413698</v>
      </c>
      <c r="AW60" s="31">
        <f t="shared" si="25"/>
        <v>0.66031263456874911</v>
      </c>
      <c r="AX60" s="3">
        <f t="shared" si="35"/>
        <v>0.11421542183233782</v>
      </c>
      <c r="AY60" s="3">
        <f t="shared" si="35"/>
        <v>0.54609721273641132</v>
      </c>
      <c r="AZ60" s="5">
        <f t="shared" si="27"/>
        <v>1</v>
      </c>
    </row>
    <row r="61" spans="1:52" ht="17.25" x14ac:dyDescent="0.45">
      <c r="A61" s="1" t="s">
        <v>70</v>
      </c>
      <c r="B61" s="1">
        <f>VLOOKUP(A61,[1]Sheet1!$H$14:$I$69,2,FALSE)</f>
        <v>11</v>
      </c>
      <c r="C61" s="2">
        <f>VLOOKUP(B61,AHEAD!$C$7:$CH$107,19,FALSE)</f>
        <v>93.7</v>
      </c>
      <c r="D61" s="3">
        <f>VLOOKUP($B61,AHEAD!$C$7:$CH$107,44,FALSE)</f>
        <v>79.599999999999994</v>
      </c>
      <c r="E61" s="3">
        <f>VLOOKUP($B61,'ATLAS medical Care'!$D$2:$K$107,7,FALSE)</f>
        <v>68.400000000000006</v>
      </c>
      <c r="F61" s="3">
        <f>VLOOKUP($B61,AHEAD!$C$7:$CH$107,62,FALSE)</f>
        <v>56</v>
      </c>
      <c r="G61" s="4">
        <f>VLOOKUP($B61,AHEAD!$C$7:$CH$107,73,FALSE)</f>
        <v>29.3</v>
      </c>
      <c r="H61" s="2">
        <v>93.7</v>
      </c>
      <c r="I61" s="3">
        <v>79.599999999999994</v>
      </c>
      <c r="J61" s="3">
        <v>68.400000000000006</v>
      </c>
      <c r="K61" s="3">
        <v>56</v>
      </c>
      <c r="L61" s="3">
        <v>29.3</v>
      </c>
      <c r="M61" s="2">
        <f t="shared" si="28"/>
        <v>6.2999999999999973E-2</v>
      </c>
      <c r="N61" s="3">
        <f t="shared" si="3"/>
        <v>0.29609199999999997</v>
      </c>
      <c r="O61" s="3">
        <f t="shared" si="32"/>
        <v>0.64090800000000003</v>
      </c>
      <c r="P61" s="4">
        <f t="shared" si="0"/>
        <v>1</v>
      </c>
      <c r="Q61" s="2">
        <f t="shared" si="29"/>
        <v>7.9649999999999957E-2</v>
      </c>
      <c r="R61" s="3">
        <f t="shared" si="4"/>
        <v>0.37833692273803404</v>
      </c>
      <c r="S61" s="31">
        <f t="shared" si="5"/>
        <v>0.55465115979302526</v>
      </c>
      <c r="T61" s="3"/>
      <c r="U61" s="3"/>
      <c r="V61" s="29">
        <f t="shared" si="6"/>
        <v>1.0126380825310592</v>
      </c>
      <c r="W61" s="2">
        <f t="shared" si="7"/>
        <v>7.8655939741982761E-2</v>
      </c>
      <c r="X61" s="3">
        <f t="shared" si="8"/>
        <v>0.37361514371688648</v>
      </c>
      <c r="Y61" s="31">
        <f t="shared" si="9"/>
        <v>0.54772891654113076</v>
      </c>
      <c r="Z61" s="3">
        <f t="shared" si="33"/>
        <v>9.3109496490250701E-2</v>
      </c>
      <c r="AA61" s="3">
        <f t="shared" si="33"/>
        <v>0.45461942005088007</v>
      </c>
      <c r="AB61" s="5">
        <f t="shared" si="30"/>
        <v>1</v>
      </c>
      <c r="AC61" s="2">
        <f t="shared" si="10"/>
        <v>5.489999999999997E-2</v>
      </c>
      <c r="AD61" s="3">
        <f t="shared" si="11"/>
        <v>0.33760821374496075</v>
      </c>
      <c r="AE61" s="31">
        <f t="shared" si="12"/>
        <v>0.63250159824093655</v>
      </c>
      <c r="AF61" s="3"/>
      <c r="AG61" s="3"/>
      <c r="AH61" s="5">
        <f t="shared" si="13"/>
        <v>1.0250098119858972</v>
      </c>
      <c r="AI61" s="2">
        <f t="shared" si="14"/>
        <v>5.3560462893164303E-2</v>
      </c>
      <c r="AJ61" s="3">
        <f t="shared" si="15"/>
        <v>0.32937071411137459</v>
      </c>
      <c r="AK61" s="31">
        <f t="shared" si="16"/>
        <v>0.61706882299546117</v>
      </c>
      <c r="AL61" s="3">
        <f t="shared" si="34"/>
        <v>0.10673546473034029</v>
      </c>
      <c r="AM61" s="3">
        <f t="shared" si="34"/>
        <v>0.51033335826512083</v>
      </c>
      <c r="AN61" s="5">
        <f t="shared" si="18"/>
        <v>1</v>
      </c>
      <c r="AO61" s="2">
        <f t="shared" si="19"/>
        <v>7.3799999999999963E-2</v>
      </c>
      <c r="AP61" s="3">
        <f t="shared" si="20"/>
        <v>0.30324420127143559</v>
      </c>
      <c r="AQ61" s="31">
        <f t="shared" si="21"/>
        <v>0.61349835202588288</v>
      </c>
      <c r="AR61" s="3"/>
      <c r="AS61" s="3"/>
      <c r="AT61" s="5">
        <f t="shared" si="22"/>
        <v>0.99054255329731844</v>
      </c>
      <c r="AU61" s="2">
        <f t="shared" si="23"/>
        <v>7.4504623505910472E-2</v>
      </c>
      <c r="AV61" s="3">
        <f t="shared" si="24"/>
        <v>0.30613949926936118</v>
      </c>
      <c r="AW61" s="31">
        <f t="shared" si="25"/>
        <v>0.61935587722472829</v>
      </c>
      <c r="AX61" s="3">
        <f t="shared" si="35"/>
        <v>0.10713106046768338</v>
      </c>
      <c r="AY61" s="3">
        <f t="shared" si="35"/>
        <v>0.5122248167570449</v>
      </c>
      <c r="AZ61" s="5">
        <f t="shared" si="27"/>
        <v>1</v>
      </c>
    </row>
    <row r="62" spans="1:52" ht="17.25" x14ac:dyDescent="0.45">
      <c r="A62" s="1" t="s">
        <v>71</v>
      </c>
      <c r="B62" s="1">
        <f>VLOOKUP(A62,[1]Sheet1!$H$14:$I$69,2,FALSE)</f>
        <v>12</v>
      </c>
      <c r="C62" s="2">
        <f>VLOOKUP(B62,AHEAD!$C$7:$CH$107,19,FALSE)</f>
        <v>86.4</v>
      </c>
      <c r="D62" s="3">
        <f>VLOOKUP($B62,AHEAD!$C$7:$CH$107,44,FALSE)</f>
        <v>77.7</v>
      </c>
      <c r="E62" s="3">
        <f>VLOOKUP($B62,'ATLAS medical Care'!$D$2:$K$107,7,FALSE)</f>
        <v>75.2</v>
      </c>
      <c r="F62" s="3">
        <f>VLOOKUP($B62,AHEAD!$C$7:$CH$107,62,FALSE)</f>
        <v>63.9</v>
      </c>
      <c r="G62" s="4">
        <f>VLOOKUP($B62,AHEAD!$C$7:$CH$107,73,FALSE)</f>
        <v>7</v>
      </c>
      <c r="H62" s="2">
        <v>86.4</v>
      </c>
      <c r="I62" s="3">
        <v>77.7</v>
      </c>
      <c r="J62" s="3">
        <v>75.2</v>
      </c>
      <c r="K62" s="3">
        <v>63.9</v>
      </c>
      <c r="L62" s="3">
        <v>7</v>
      </c>
      <c r="M62" s="2">
        <f t="shared" si="28"/>
        <v>0.13599999999999995</v>
      </c>
      <c r="N62" s="3">
        <f t="shared" si="3"/>
        <v>0.21427199999999999</v>
      </c>
      <c r="O62" s="3">
        <f t="shared" si="32"/>
        <v>0.64972800000000008</v>
      </c>
      <c r="P62" s="4">
        <f t="shared" si="0"/>
        <v>1</v>
      </c>
      <c r="Q62" s="2">
        <f t="shared" si="29"/>
        <v>0.17194285714285704</v>
      </c>
      <c r="R62" s="3">
        <f t="shared" si="4"/>
        <v>0.27378993390204409</v>
      </c>
      <c r="S62" s="31">
        <f t="shared" si="5"/>
        <v>0.562284116831125</v>
      </c>
      <c r="T62" s="3"/>
      <c r="U62" s="3"/>
      <c r="V62" s="29">
        <f t="shared" si="6"/>
        <v>1.0080169078760262</v>
      </c>
      <c r="W62" s="2">
        <f t="shared" si="7"/>
        <v>0.1705753701147282</v>
      </c>
      <c r="X62" s="3">
        <f t="shared" si="8"/>
        <v>0.27161244197673412</v>
      </c>
      <c r="Y62" s="31">
        <f t="shared" si="9"/>
        <v>0.5578121879085377</v>
      </c>
      <c r="Z62" s="3">
        <f t="shared" si="33"/>
        <v>9.4823571266369117E-2</v>
      </c>
      <c r="AA62" s="3">
        <f t="shared" si="33"/>
        <v>0.46298861664216856</v>
      </c>
      <c r="AB62" s="5">
        <f t="shared" si="30"/>
        <v>1</v>
      </c>
      <c r="AC62" s="2">
        <f t="shared" si="10"/>
        <v>0.11851428571428567</v>
      </c>
      <c r="AD62" s="3">
        <f t="shared" si="11"/>
        <v>0.24431591253921156</v>
      </c>
      <c r="AE62" s="31">
        <f t="shared" si="12"/>
        <v>0.64120591164704954</v>
      </c>
      <c r="AF62" s="3"/>
      <c r="AG62" s="3"/>
      <c r="AH62" s="5">
        <f t="shared" si="13"/>
        <v>1.0040361099005468</v>
      </c>
      <c r="AI62" s="2">
        <f t="shared" si="14"/>
        <v>0.11803787189090729</v>
      </c>
      <c r="AJ62" s="3">
        <f t="shared" si="15"/>
        <v>0.24333379061776161</v>
      </c>
      <c r="AK62" s="31">
        <f t="shared" si="16"/>
        <v>0.63862833749133108</v>
      </c>
      <c r="AL62" s="3">
        <f t="shared" si="34"/>
        <v>0.11046465135154496</v>
      </c>
      <c r="AM62" s="3">
        <f t="shared" si="34"/>
        <v>0.52816368613978615</v>
      </c>
      <c r="AN62" s="5">
        <f t="shared" si="18"/>
        <v>1</v>
      </c>
      <c r="AO62" s="2">
        <f t="shared" si="19"/>
        <v>0.15931428571428566</v>
      </c>
      <c r="AP62" s="3">
        <f t="shared" si="20"/>
        <v>0.21944781181130546</v>
      </c>
      <c r="AQ62" s="31">
        <f t="shared" si="21"/>
        <v>0.62194114797298972</v>
      </c>
      <c r="AR62" s="3"/>
      <c r="AS62" s="3"/>
      <c r="AT62" s="5">
        <f t="shared" si="22"/>
        <v>1.0007032454985807</v>
      </c>
      <c r="AU62" s="2">
        <f t="shared" si="23"/>
        <v>0.15920232739418214</v>
      </c>
      <c r="AV62" s="3">
        <f t="shared" si="24"/>
        <v>0.21929359457805087</v>
      </c>
      <c r="AW62" s="31">
        <f t="shared" si="25"/>
        <v>0.62150407802776719</v>
      </c>
      <c r="AX62" s="3">
        <f t="shared" si="35"/>
        <v>0.10750263848702553</v>
      </c>
      <c r="AY62" s="3">
        <f t="shared" si="35"/>
        <v>0.51400143954074162</v>
      </c>
      <c r="AZ62" s="5">
        <f t="shared" si="27"/>
        <v>1.0000000000000002</v>
      </c>
    </row>
    <row r="63" spans="1:52" ht="17.25" x14ac:dyDescent="0.45">
      <c r="A63" s="1" t="s">
        <v>72</v>
      </c>
      <c r="B63" s="1">
        <f>VLOOKUP(A63,[1]Sheet1!$H$14:$I$69,2,FALSE)</f>
        <v>13</v>
      </c>
      <c r="C63" s="2">
        <f>VLOOKUP(B63,AHEAD!$C$7:$CH$107,19,FALSE)</f>
        <v>82.6</v>
      </c>
      <c r="D63" s="3">
        <f>VLOOKUP($B63,AHEAD!$C$7:$CH$107,44,FALSE)</f>
        <v>76.3</v>
      </c>
      <c r="E63" s="3">
        <f>VLOOKUP($B63,'ATLAS medical Care'!$D$2:$K$107,7,FALSE)</f>
        <v>73.2</v>
      </c>
      <c r="F63" s="3">
        <f>VLOOKUP($B63,AHEAD!$C$7:$CH$107,62,FALSE)</f>
        <v>58.7</v>
      </c>
      <c r="G63" s="4">
        <f>VLOOKUP($B63,AHEAD!$C$7:$CH$107,73,FALSE)</f>
        <v>11.5</v>
      </c>
      <c r="H63" s="2">
        <v>82.6</v>
      </c>
      <c r="I63" s="3">
        <v>76.3</v>
      </c>
      <c r="J63" s="3">
        <v>73.2</v>
      </c>
      <c r="K63" s="3">
        <v>58.7</v>
      </c>
      <c r="L63" s="3">
        <v>11.5</v>
      </c>
      <c r="M63" s="2">
        <f t="shared" si="28"/>
        <v>0.17400000000000004</v>
      </c>
      <c r="N63" s="3">
        <f t="shared" si="3"/>
        <v>0.22136799999999995</v>
      </c>
      <c r="O63" s="3">
        <f t="shared" si="32"/>
        <v>0.60463200000000006</v>
      </c>
      <c r="P63" s="4">
        <f t="shared" si="0"/>
        <v>1</v>
      </c>
      <c r="Q63" s="2">
        <f t="shared" si="29"/>
        <v>0.21998571428571431</v>
      </c>
      <c r="R63" s="3">
        <f t="shared" si="4"/>
        <v>0.28285697659063097</v>
      </c>
      <c r="S63" s="31">
        <f t="shared" si="5"/>
        <v>0.52325737866897659</v>
      </c>
      <c r="T63" s="3"/>
      <c r="U63" s="3"/>
      <c r="V63" s="29">
        <f t="shared" si="6"/>
        <v>1.026100069545322</v>
      </c>
      <c r="W63" s="2">
        <f t="shared" si="7"/>
        <v>0.21439011731398946</v>
      </c>
      <c r="X63" s="3">
        <f t="shared" si="8"/>
        <v>0.2756621746609651</v>
      </c>
      <c r="Y63" s="31">
        <f t="shared" si="9"/>
        <v>0.50994770802504541</v>
      </c>
      <c r="Z63" s="3">
        <f t="shared" si="33"/>
        <v>8.6686995878195255E-2</v>
      </c>
      <c r="AA63" s="3">
        <f t="shared" si="33"/>
        <v>0.42326071214685013</v>
      </c>
      <c r="AB63" s="5">
        <f t="shared" si="30"/>
        <v>1</v>
      </c>
      <c r="AC63" s="2">
        <f t="shared" si="10"/>
        <v>0.15162857142857145</v>
      </c>
      <c r="AD63" s="3">
        <f t="shared" si="11"/>
        <v>0.25240687036561088</v>
      </c>
      <c r="AE63" s="31">
        <f t="shared" si="12"/>
        <v>0.59670140854477394</v>
      </c>
      <c r="AF63" s="3"/>
      <c r="AG63" s="3"/>
      <c r="AH63" s="5">
        <f t="shared" si="13"/>
        <v>1.0007368503389562</v>
      </c>
      <c r="AI63" s="2">
        <f t="shared" si="14"/>
        <v>0.1515169261301948</v>
      </c>
      <c r="AJ63" s="3">
        <f t="shared" si="15"/>
        <v>0.25222102122063256</v>
      </c>
      <c r="AK63" s="31">
        <f t="shared" si="16"/>
        <v>0.59626205264917265</v>
      </c>
      <c r="AL63" s="3">
        <f t="shared" si="34"/>
        <v>0.10313648157045878</v>
      </c>
      <c r="AM63" s="3">
        <f t="shared" si="34"/>
        <v>0.49312557107871385</v>
      </c>
      <c r="AN63" s="5">
        <f t="shared" si="18"/>
        <v>1</v>
      </c>
      <c r="AO63" s="2">
        <f t="shared" si="19"/>
        <v>0.20382857142857147</v>
      </c>
      <c r="AP63" s="3">
        <f t="shared" si="20"/>
        <v>0.22671521806416636</v>
      </c>
      <c r="AQ63" s="31">
        <f t="shared" si="21"/>
        <v>0.57877376406927927</v>
      </c>
      <c r="AR63" s="3"/>
      <c r="AS63" s="3"/>
      <c r="AT63" s="5">
        <f t="shared" si="22"/>
        <v>1.0093175535620171</v>
      </c>
      <c r="AU63" s="2">
        <f t="shared" si="23"/>
        <v>0.20194692018308122</v>
      </c>
      <c r="AV63" s="3">
        <f t="shared" si="24"/>
        <v>0.22462228786575436</v>
      </c>
      <c r="AW63" s="31">
        <f t="shared" si="25"/>
        <v>0.57343079195116442</v>
      </c>
      <c r="AX63" s="3">
        <f t="shared" si="35"/>
        <v>9.9187318802597818E-2</v>
      </c>
      <c r="AY63" s="3">
        <f t="shared" si="35"/>
        <v>0.47424347314856657</v>
      </c>
      <c r="AZ63" s="5">
        <f t="shared" si="27"/>
        <v>1</v>
      </c>
    </row>
    <row r="64" spans="1:52" ht="17.25" x14ac:dyDescent="0.45">
      <c r="A64" s="1" t="s">
        <v>73</v>
      </c>
      <c r="B64" s="1">
        <f>VLOOKUP(A64,[1]Sheet1!$H$14:$I$69,2,FALSE)</f>
        <v>15</v>
      </c>
      <c r="C64" s="2">
        <f>VLOOKUP(B64,AHEAD!$C$7:$CH$107,19,FALSE)</f>
        <v>90.7</v>
      </c>
      <c r="D64" s="3">
        <f>VLOOKUP($B64,AHEAD!$C$7:$CH$107,44,FALSE)</f>
        <v>85.7</v>
      </c>
      <c r="E64" s="3">
        <f>VLOOKUP($B64,'ATLAS medical Care'!$D$2:$K$107,7,FALSE)</f>
        <v>77.099999999999994</v>
      </c>
      <c r="F64" s="3">
        <f>VLOOKUP($B64,AHEAD!$C$7:$CH$107,62,FALSE)</f>
        <v>69.099999999999994</v>
      </c>
      <c r="G64" s="4">
        <f>VLOOKUP($B64,AHEAD!$C$7:$CH$107,73,FALSE)</f>
        <v>8.5</v>
      </c>
      <c r="H64" s="2">
        <v>90.7</v>
      </c>
      <c r="I64" s="3">
        <v>85.7</v>
      </c>
      <c r="J64" s="3">
        <v>77.099999999999994</v>
      </c>
      <c r="K64" s="3">
        <v>69.099999999999994</v>
      </c>
      <c r="L64" s="3">
        <v>8.5</v>
      </c>
      <c r="M64" s="2">
        <f t="shared" si="28"/>
        <v>9.2999999999999972E-2</v>
      </c>
      <c r="N64" s="3">
        <f t="shared" si="3"/>
        <v>0.20770300000000005</v>
      </c>
      <c r="O64" s="3">
        <f t="shared" si="32"/>
        <v>0.69929699999999995</v>
      </c>
      <c r="P64" s="4">
        <f t="shared" si="0"/>
        <v>1</v>
      </c>
      <c r="Q64" s="2">
        <f t="shared" si="29"/>
        <v>0.11757857142857137</v>
      </c>
      <c r="R64" s="3">
        <f t="shared" si="4"/>
        <v>0.26539627502079727</v>
      </c>
      <c r="S64" s="31">
        <f t="shared" si="5"/>
        <v>0.60518185463402407</v>
      </c>
      <c r="T64" s="3"/>
      <c r="U64" s="3"/>
      <c r="V64" s="29">
        <f t="shared" si="6"/>
        <v>0.98815670108339271</v>
      </c>
      <c r="W64" s="2">
        <f t="shared" si="7"/>
        <v>0.11898777926583999</v>
      </c>
      <c r="X64" s="3">
        <f t="shared" si="8"/>
        <v>0.26857711406482676</v>
      </c>
      <c r="Y64" s="31">
        <f t="shared" si="9"/>
        <v>0.61243510666933321</v>
      </c>
      <c r="Z64" s="3">
        <f t="shared" si="33"/>
        <v>0.10410902673357855</v>
      </c>
      <c r="AA64" s="3">
        <f t="shared" si="33"/>
        <v>0.50832607993575463</v>
      </c>
      <c r="AB64" s="5">
        <f t="shared" si="30"/>
        <v>0.99999999999999989</v>
      </c>
      <c r="AC64" s="2">
        <f t="shared" si="10"/>
        <v>8.1042857142857111E-2</v>
      </c>
      <c r="AD64" s="3">
        <f t="shared" si="11"/>
        <v>0.23682584743751808</v>
      </c>
      <c r="AE64" s="31">
        <f t="shared" si="12"/>
        <v>0.69012474511956812</v>
      </c>
      <c r="AF64" s="3"/>
      <c r="AG64" s="3"/>
      <c r="AH64" s="5">
        <f t="shared" si="13"/>
        <v>1.0079934496999434</v>
      </c>
      <c r="AI64" s="2">
        <f t="shared" si="14"/>
        <v>8.040018232953966E-2</v>
      </c>
      <c r="AJ64" s="3">
        <f t="shared" si="15"/>
        <v>0.23494780398425774</v>
      </c>
      <c r="AK64" s="31">
        <f t="shared" si="16"/>
        <v>0.68465201368620243</v>
      </c>
      <c r="AL64" s="3">
        <f t="shared" si="34"/>
        <v>0.11842544645931274</v>
      </c>
      <c r="AM64" s="3">
        <f t="shared" si="34"/>
        <v>0.56622656722688969</v>
      </c>
      <c r="AN64" s="5">
        <f t="shared" si="18"/>
        <v>0.99999999999999978</v>
      </c>
      <c r="AO64" s="2">
        <f t="shared" si="19"/>
        <v>0.10894285714285711</v>
      </c>
      <c r="AP64" s="3">
        <f t="shared" si="20"/>
        <v>0.21272013541967028</v>
      </c>
      <c r="AQ64" s="31">
        <f t="shared" si="21"/>
        <v>0.66939023553558974</v>
      </c>
      <c r="AR64" s="3"/>
      <c r="AS64" s="3"/>
      <c r="AT64" s="5">
        <f t="shared" si="22"/>
        <v>0.99105322809811713</v>
      </c>
      <c r="AU64" s="2">
        <f t="shared" si="23"/>
        <v>0.10992634306022506</v>
      </c>
      <c r="AV64" s="3">
        <f t="shared" si="24"/>
        <v>0.21464047478851495</v>
      </c>
      <c r="AW64" s="31">
        <f t="shared" si="25"/>
        <v>0.67543318215125991</v>
      </c>
      <c r="AX64" s="3">
        <f t="shared" si="35"/>
        <v>0.116830849176993</v>
      </c>
      <c r="AY64" s="3">
        <f t="shared" si="35"/>
        <v>0.55860233297426687</v>
      </c>
      <c r="AZ64" s="5">
        <f t="shared" si="27"/>
        <v>0.99999999999999978</v>
      </c>
    </row>
    <row r="65" spans="1:52" ht="17.25" x14ac:dyDescent="0.45">
      <c r="A65" s="1" t="s">
        <v>74</v>
      </c>
      <c r="B65" s="1">
        <f>VLOOKUP(A65,[1]Sheet1!$H$14:$I$69,2,FALSE)</f>
        <v>16</v>
      </c>
      <c r="C65" s="2">
        <f>VLOOKUP(B65,AHEAD!$C$7:$CH$107,19,FALSE)</f>
        <v>85.1</v>
      </c>
      <c r="D65" s="3">
        <f>VLOOKUP($B65,AHEAD!$C$7:$CH$107,44,FALSE)</f>
        <v>0</v>
      </c>
      <c r="E65" s="3" t="str">
        <f>VLOOKUP($B65,'ATLAS medical Care'!$D$2:$K$107,7,FALSE)</f>
        <v>Data not available</v>
      </c>
      <c r="F65" s="3">
        <f>VLOOKUP($B65,AHEAD!$C$7:$CH$107,62,FALSE)</f>
        <v>0</v>
      </c>
      <c r="G65" s="4">
        <f>VLOOKUP($B65,AHEAD!$C$7:$CH$107,73,FALSE)</f>
        <v>7</v>
      </c>
      <c r="H65" s="2">
        <v>85.1</v>
      </c>
      <c r="I65" s="3">
        <f>AVERAGE($D$99:$D$103,$D$92:$D$97,$D$84:$D$90,$D$82,$D$71:$D$80,$D$66:$D$68,$D$57:$D$64,$D$46:$D$54,$D$36:$D$44,$D$5:$D$32)</f>
        <v>80.244186046511643</v>
      </c>
      <c r="J65" s="3">
        <f>AVERAGE($E$99:$E$103,$E$92:$E$97,$E$84:$E$90,$E$82,$E$71:$E$80,$E$66:$E$68,$E$57:$E$64,$E$53:$E$54,$E$47:$E$51,$E$43:$E$45,$E$26:$E$41,$E$21:$E$24,$E$6:$E$19,$E$4)</f>
        <v>76.635294117647021</v>
      </c>
      <c r="K65" s="3">
        <f>AVERAGE($F$5:$F$32,$F$36:$F$44,$F$46:$F$54,$F$57:$F$64,$F$66:$F$68,$F$71:$F$80,$F$82,$F$84:$F$90,$F$92:$F$97,$F$99:$F$103)</f>
        <v>64.839534883720958</v>
      </c>
      <c r="L65" s="3">
        <v>7</v>
      </c>
      <c r="M65" s="2">
        <f t="shared" si="28"/>
        <v>0.14900000000000005</v>
      </c>
      <c r="N65" s="3">
        <f t="shared" si="3"/>
        <v>0.19883364705882384</v>
      </c>
      <c r="O65" s="3">
        <f t="shared" si="32"/>
        <v>0.65216635294117609</v>
      </c>
      <c r="P65" s="4">
        <f t="shared" si="0"/>
        <v>1</v>
      </c>
      <c r="Q65" s="2">
        <f t="shared" si="29"/>
        <v>0.18837857142857145</v>
      </c>
      <c r="R65" s="3">
        <f t="shared" si="4"/>
        <v>0.25406329845121034</v>
      </c>
      <c r="S65" s="31">
        <f t="shared" si="5"/>
        <v>0.56439430313993699</v>
      </c>
      <c r="T65" s="3"/>
      <c r="U65" s="3"/>
      <c r="V65" s="29">
        <f t="shared" si="6"/>
        <v>1.0068361730197188</v>
      </c>
      <c r="W65" s="2">
        <f t="shared" si="7"/>
        <v>0.18709952669219609</v>
      </c>
      <c r="X65" s="3">
        <f t="shared" si="8"/>
        <v>0.25233827037542733</v>
      </c>
      <c r="Y65" s="31">
        <f t="shared" si="9"/>
        <v>0.56056220293237657</v>
      </c>
      <c r="Z65" s="3">
        <f t="shared" si="33"/>
        <v>9.5291051632071216E-2</v>
      </c>
      <c r="AA65" s="3">
        <f t="shared" si="33"/>
        <v>0.46527115130030533</v>
      </c>
      <c r="AB65" s="5">
        <f t="shared" si="30"/>
        <v>1</v>
      </c>
      <c r="AC65" s="2">
        <f t="shared" si="10"/>
        <v>0.12984285714285718</v>
      </c>
      <c r="AD65" s="3">
        <f t="shared" si="11"/>
        <v>0.22671288793998315</v>
      </c>
      <c r="AE65" s="31">
        <f t="shared" si="12"/>
        <v>0.64361228219066779</v>
      </c>
      <c r="AF65" s="3"/>
      <c r="AG65" s="3"/>
      <c r="AH65" s="5">
        <f t="shared" si="13"/>
        <v>1.0001680272735081</v>
      </c>
      <c r="AI65" s="2">
        <f t="shared" si="14"/>
        <v>0.12982104366684585</v>
      </c>
      <c r="AJ65" s="3">
        <f t="shared" si="15"/>
        <v>0.22667480039130042</v>
      </c>
      <c r="AK65" s="31">
        <f t="shared" si="16"/>
        <v>0.64350415594185373</v>
      </c>
      <c r="AL65" s="3">
        <f t="shared" si="34"/>
        <v>0.11130803012691558</v>
      </c>
      <c r="AM65" s="3">
        <f t="shared" si="34"/>
        <v>0.53219612581493814</v>
      </c>
      <c r="AN65" s="5">
        <f t="shared" si="18"/>
        <v>1</v>
      </c>
      <c r="AO65" s="2">
        <f t="shared" si="19"/>
        <v>0.17454285714285719</v>
      </c>
      <c r="AP65" s="3">
        <f t="shared" si="20"/>
        <v>0.2036365402923401</v>
      </c>
      <c r="AQ65" s="31">
        <f t="shared" si="21"/>
        <v>0.62427522011917747</v>
      </c>
      <c r="AR65" s="3"/>
      <c r="AS65" s="3"/>
      <c r="AT65" s="5">
        <f t="shared" si="22"/>
        <v>1.0024546175543747</v>
      </c>
      <c r="AU65" s="2">
        <f t="shared" si="23"/>
        <v>0.17411547025308577</v>
      </c>
      <c r="AV65" s="3">
        <f t="shared" si="24"/>
        <v>0.20313791440169066</v>
      </c>
      <c r="AW65" s="31">
        <f t="shared" si="25"/>
        <v>0.62274661534522369</v>
      </c>
      <c r="AX65" s="3">
        <f t="shared" si="35"/>
        <v>0.10771756232223034</v>
      </c>
      <c r="AY65" s="3">
        <f t="shared" si="35"/>
        <v>0.51502905302299329</v>
      </c>
      <c r="AZ65" s="5">
        <f t="shared" si="27"/>
        <v>1</v>
      </c>
    </row>
    <row r="66" spans="1:52" ht="17.25" x14ac:dyDescent="0.45">
      <c r="A66" s="1" t="s">
        <v>75</v>
      </c>
      <c r="B66" s="1">
        <f>VLOOKUP(A66,[1]Sheet1!$H$14:$I$69,2,FALSE)</f>
        <v>17</v>
      </c>
      <c r="C66" s="2">
        <f>VLOOKUP(B66,AHEAD!$C$7:$CH$107,19,FALSE)</f>
        <v>86</v>
      </c>
      <c r="D66" s="3">
        <f>VLOOKUP($B66,AHEAD!$C$7:$CH$107,44,FALSE)</f>
        <v>81.8</v>
      </c>
      <c r="E66" s="3">
        <f>VLOOKUP($B66,'ATLAS medical Care'!$D$2:$K$107,7,FALSE)</f>
        <v>72.2</v>
      </c>
      <c r="F66" s="3">
        <f>VLOOKUP($B66,AHEAD!$C$7:$CH$107,62,FALSE)</f>
        <v>54.2</v>
      </c>
      <c r="G66" s="4">
        <f>VLOOKUP($B66,AHEAD!$C$7:$CH$107,73,FALSE)</f>
        <v>19.399999999999999</v>
      </c>
      <c r="H66" s="2">
        <v>86</v>
      </c>
      <c r="I66" s="3">
        <v>81.8</v>
      </c>
      <c r="J66" s="3">
        <v>72.2</v>
      </c>
      <c r="K66" s="3">
        <v>54.2</v>
      </c>
      <c r="L66" s="3">
        <v>19.399999999999999</v>
      </c>
      <c r="M66" s="2">
        <f t="shared" si="28"/>
        <v>0.14000000000000001</v>
      </c>
      <c r="N66" s="3">
        <f t="shared" si="3"/>
        <v>0.23907999999999996</v>
      </c>
      <c r="O66" s="3">
        <f t="shared" si="32"/>
        <v>0.62092000000000003</v>
      </c>
      <c r="P66" s="4">
        <f t="shared" si="0"/>
        <v>1</v>
      </c>
      <c r="Q66" s="2">
        <f t="shared" si="29"/>
        <v>0.17699999999999999</v>
      </c>
      <c r="R66" s="3">
        <f t="shared" si="4"/>
        <v>0.30548880580430804</v>
      </c>
      <c r="S66" s="31">
        <f t="shared" si="5"/>
        <v>0.53735325216518626</v>
      </c>
      <c r="T66" s="3"/>
      <c r="U66" s="3"/>
      <c r="V66" s="29">
        <f t="shared" si="6"/>
        <v>1.0198420579694942</v>
      </c>
      <c r="W66" s="2">
        <f t="shared" si="7"/>
        <v>0.17355628611003457</v>
      </c>
      <c r="X66" s="3">
        <f t="shared" si="8"/>
        <v>0.29954521233663994</v>
      </c>
      <c r="Y66" s="31">
        <f t="shared" si="9"/>
        <v>0.52689850155332552</v>
      </c>
      <c r="Z66" s="3">
        <f t="shared" si="33"/>
        <v>8.956849401142343E-2</v>
      </c>
      <c r="AA66" s="3">
        <f t="shared" si="33"/>
        <v>0.4373300075419021</v>
      </c>
      <c r="AB66" s="5">
        <f t="shared" si="30"/>
        <v>1</v>
      </c>
      <c r="AC66" s="2">
        <f t="shared" si="10"/>
        <v>0.122</v>
      </c>
      <c r="AD66" s="3">
        <f t="shared" si="11"/>
        <v>0.2726023389424409</v>
      </c>
      <c r="AE66" s="31">
        <f t="shared" si="12"/>
        <v>0.61277576872150497</v>
      </c>
      <c r="AF66" s="3"/>
      <c r="AG66" s="3"/>
      <c r="AH66" s="5">
        <f t="shared" si="13"/>
        <v>1.0073781076639459</v>
      </c>
      <c r="AI66" s="2">
        <f t="shared" si="14"/>
        <v>0.12110646347369138</v>
      </c>
      <c r="AJ66" s="3">
        <f t="shared" si="15"/>
        <v>0.27060578036045535</v>
      </c>
      <c r="AK66" s="31">
        <f t="shared" si="16"/>
        <v>0.60828775616585329</v>
      </c>
      <c r="AL66" s="3">
        <f t="shared" si="34"/>
        <v>0.10521658836848387</v>
      </c>
      <c r="AM66" s="3">
        <f t="shared" si="34"/>
        <v>0.50307116779736938</v>
      </c>
      <c r="AN66" s="5">
        <f t="shared" si="18"/>
        <v>1</v>
      </c>
      <c r="AO66" s="2">
        <f t="shared" si="19"/>
        <v>0.16400000000000001</v>
      </c>
      <c r="AP66" s="3">
        <f t="shared" si="20"/>
        <v>0.24485505734695576</v>
      </c>
      <c r="AQ66" s="31">
        <f t="shared" si="21"/>
        <v>0.59436517681150991</v>
      </c>
      <c r="AR66" s="3"/>
      <c r="AS66" s="3"/>
      <c r="AT66" s="5">
        <f t="shared" si="22"/>
        <v>1.0032202341584657</v>
      </c>
      <c r="AU66" s="2">
        <f t="shared" si="23"/>
        <v>0.16347357680396929</v>
      </c>
      <c r="AV66" s="3">
        <f t="shared" si="24"/>
        <v>0.24406909770151144</v>
      </c>
      <c r="AW66" s="31">
        <f t="shared" si="25"/>
        <v>0.59245732549451924</v>
      </c>
      <c r="AX66" s="3">
        <f t="shared" si="35"/>
        <v>0.10247837131453509</v>
      </c>
      <c r="AY66" s="3">
        <f t="shared" si="35"/>
        <v>0.48997895417998416</v>
      </c>
      <c r="AZ66" s="5">
        <f t="shared" si="27"/>
        <v>1</v>
      </c>
    </row>
    <row r="67" spans="1:52" ht="17.25" x14ac:dyDescent="0.45">
      <c r="A67" s="1" t="s">
        <v>76</v>
      </c>
      <c r="B67" s="1">
        <f>VLOOKUP(A67,[1]Sheet1!$H$14:$I$69,2,FALSE)</f>
        <v>18</v>
      </c>
      <c r="C67" s="2">
        <f>VLOOKUP(B67,AHEAD!$C$7:$CH$107,19,FALSE)</f>
        <v>81.7</v>
      </c>
      <c r="D67" s="3">
        <f>VLOOKUP($B67,AHEAD!$C$7:$CH$107,44,FALSE)</f>
        <v>67.5</v>
      </c>
      <c r="E67" s="3">
        <f>VLOOKUP($B67,'ATLAS medical Care'!$D$2:$K$107,7,FALSE)</f>
        <v>77.2</v>
      </c>
      <c r="F67" s="3">
        <f>VLOOKUP($B67,AHEAD!$C$7:$CH$107,62,FALSE)</f>
        <v>61.9</v>
      </c>
      <c r="G67" s="4">
        <f>VLOOKUP($B67,AHEAD!$C$7:$CH$107,73,FALSE)</f>
        <v>7.3</v>
      </c>
      <c r="H67" s="2">
        <v>81.7</v>
      </c>
      <c r="I67" s="3">
        <v>67.5</v>
      </c>
      <c r="J67" s="3">
        <v>77.2</v>
      </c>
      <c r="K67" s="3">
        <v>61.9</v>
      </c>
      <c r="L67" s="3">
        <v>7.3</v>
      </c>
      <c r="M67" s="2">
        <f t="shared" si="28"/>
        <v>0.18299999999999997</v>
      </c>
      <c r="N67" s="3">
        <f t="shared" si="3"/>
        <v>0.186276</v>
      </c>
      <c r="O67" s="3">
        <f t="shared" si="32"/>
        <v>0.63072400000000006</v>
      </c>
      <c r="P67" s="4">
        <f t="shared" si="0"/>
        <v>1</v>
      </c>
      <c r="Q67" s="2">
        <f t="shared" si="29"/>
        <v>0.23136428571428561</v>
      </c>
      <c r="R67" s="3">
        <f t="shared" si="4"/>
        <v>0.23801753718421986</v>
      </c>
      <c r="S67" s="31">
        <f t="shared" si="5"/>
        <v>0.54583777719937343</v>
      </c>
      <c r="T67" s="3"/>
      <c r="U67" s="3"/>
      <c r="V67" s="29">
        <f t="shared" si="6"/>
        <v>1.015219600097879</v>
      </c>
      <c r="W67" s="2">
        <f t="shared" si="7"/>
        <v>0.22789580273270865</v>
      </c>
      <c r="X67" s="3">
        <f t="shared" si="8"/>
        <v>0.23444931240617517</v>
      </c>
      <c r="Y67" s="31">
        <f t="shared" si="9"/>
        <v>0.53765488486111601</v>
      </c>
      <c r="Z67" s="3">
        <f t="shared" si="33"/>
        <v>9.139699238643903E-2</v>
      </c>
      <c r="AA67" s="3">
        <f t="shared" si="33"/>
        <v>0.44625789247467695</v>
      </c>
      <c r="AB67" s="5">
        <f t="shared" si="30"/>
        <v>0.99999999999999978</v>
      </c>
      <c r="AC67" s="2">
        <f t="shared" si="10"/>
        <v>0.15947142857142851</v>
      </c>
      <c r="AD67" s="3">
        <f t="shared" si="11"/>
        <v>0.21239448422637663</v>
      </c>
      <c r="AE67" s="31">
        <f t="shared" si="12"/>
        <v>0.62245117559605512</v>
      </c>
      <c r="AF67" s="3"/>
      <c r="AG67" s="3"/>
      <c r="AH67" s="5">
        <f t="shared" si="13"/>
        <v>0.99431708839386024</v>
      </c>
      <c r="AI67" s="2">
        <f t="shared" si="14"/>
        <v>0.16038287024617651</v>
      </c>
      <c r="AJ67" s="3">
        <f t="shared" si="15"/>
        <v>0.21360840189266139</v>
      </c>
      <c r="AK67" s="31">
        <f t="shared" si="16"/>
        <v>0.62600872786116213</v>
      </c>
      <c r="AL67" s="3">
        <f t="shared" si="34"/>
        <v>0.10828181558283287</v>
      </c>
      <c r="AM67" s="3">
        <f t="shared" si="34"/>
        <v>0.51772691227832923</v>
      </c>
      <c r="AN67" s="5">
        <f t="shared" si="18"/>
        <v>1</v>
      </c>
      <c r="AO67" s="2">
        <f t="shared" si="19"/>
        <v>0.21437142857142852</v>
      </c>
      <c r="AP67" s="3">
        <f t="shared" si="20"/>
        <v>0.19077555906960655</v>
      </c>
      <c r="AQ67" s="31">
        <f t="shared" si="21"/>
        <v>0.60374989012958646</v>
      </c>
      <c r="AR67" s="3"/>
      <c r="AS67" s="3"/>
      <c r="AT67" s="5">
        <f t="shared" si="22"/>
        <v>1.0088968777706215</v>
      </c>
      <c r="AU67" s="2">
        <f t="shared" si="23"/>
        <v>0.21248101098808939</v>
      </c>
      <c r="AV67" s="3">
        <f t="shared" si="24"/>
        <v>0.18909321980574159</v>
      </c>
      <c r="AW67" s="31">
        <f t="shared" si="25"/>
        <v>0.59842576920616897</v>
      </c>
      <c r="AX67" s="3">
        <f t="shared" si="35"/>
        <v>0.10351074337667782</v>
      </c>
      <c r="AY67" s="3">
        <f t="shared" si="35"/>
        <v>0.49491502582949115</v>
      </c>
      <c r="AZ67" s="5">
        <f t="shared" si="27"/>
        <v>1</v>
      </c>
    </row>
    <row r="68" spans="1:52" ht="17.25" x14ac:dyDescent="0.45">
      <c r="A68" s="1" t="s">
        <v>77</v>
      </c>
      <c r="B68" s="1">
        <f>VLOOKUP(A68,[1]Sheet1!$H$14:$I$69,2,FALSE)</f>
        <v>19</v>
      </c>
      <c r="C68" s="2">
        <f>VLOOKUP(B68,AHEAD!$C$7:$CH$107,19,FALSE)</f>
        <v>80.900000000000006</v>
      </c>
      <c r="D68" s="3">
        <f>VLOOKUP($B68,AHEAD!$C$7:$CH$107,44,FALSE)</f>
        <v>91.3</v>
      </c>
      <c r="E68" s="3">
        <f>VLOOKUP($B68,'ATLAS medical Care'!$D$2:$K$107,7,FALSE)</f>
        <v>87</v>
      </c>
      <c r="F68" s="3">
        <f>VLOOKUP($B68,AHEAD!$C$7:$CH$107,62,FALSE)</f>
        <v>79.599999999999994</v>
      </c>
      <c r="G68" s="4">
        <f>VLOOKUP($B68,AHEAD!$C$7:$CH$107,73,FALSE)</f>
        <v>18.8</v>
      </c>
      <c r="H68" s="2">
        <v>80.900000000000006</v>
      </c>
      <c r="I68" s="3">
        <v>91.3</v>
      </c>
      <c r="J68" s="3">
        <v>87</v>
      </c>
      <c r="K68" s="3">
        <v>79.599999999999994</v>
      </c>
      <c r="L68" s="3">
        <v>18.8</v>
      </c>
      <c r="M68" s="2">
        <f t="shared" si="28"/>
        <v>0.19099999999999995</v>
      </c>
      <c r="N68" s="3">
        <f t="shared" si="3"/>
        <v>0.10517000000000001</v>
      </c>
      <c r="O68" s="3">
        <f t="shared" si="32"/>
        <v>0.70383000000000007</v>
      </c>
      <c r="P68" s="4">
        <f t="shared" ref="P68:P103" si="36">SUM(M68:O68)</f>
        <v>1</v>
      </c>
      <c r="Q68" s="2">
        <f t="shared" si="29"/>
        <v>0.24147857142857132</v>
      </c>
      <c r="R68" s="3">
        <f t="shared" si="4"/>
        <v>0.13438287479688424</v>
      </c>
      <c r="S68" s="31">
        <f t="shared" si="5"/>
        <v>0.60910477915258499</v>
      </c>
      <c r="T68" s="3"/>
      <c r="U68" s="3"/>
      <c r="V68" s="29">
        <f t="shared" si="6"/>
        <v>0.98496622537804057</v>
      </c>
      <c r="W68" s="2">
        <f t="shared" si="7"/>
        <v>0.24516431650830389</v>
      </c>
      <c r="X68" s="3">
        <f t="shared" si="8"/>
        <v>0.13643399269381715</v>
      </c>
      <c r="Y68" s="31">
        <f t="shared" si="9"/>
        <v>0.61840169079787899</v>
      </c>
      <c r="Z68" s="3">
        <f t="shared" si="33"/>
        <v>0.10512329789436343</v>
      </c>
      <c r="AA68" s="3">
        <f t="shared" si="33"/>
        <v>0.51327839290351551</v>
      </c>
      <c r="AB68" s="5">
        <f t="shared" si="30"/>
        <v>1</v>
      </c>
      <c r="AC68" s="2">
        <f t="shared" si="10"/>
        <v>0.16644285714285709</v>
      </c>
      <c r="AD68" s="3">
        <f t="shared" si="11"/>
        <v>0.11991629574442243</v>
      </c>
      <c r="AE68" s="31">
        <f t="shared" si="12"/>
        <v>0.69459828850617933</v>
      </c>
      <c r="AF68" s="3"/>
      <c r="AG68" s="3"/>
      <c r="AH68" s="5">
        <f t="shared" si="13"/>
        <v>0.98095744139345886</v>
      </c>
      <c r="AI68" s="2">
        <f t="shared" si="14"/>
        <v>0.16967388198454716</v>
      </c>
      <c r="AJ68" s="3">
        <f t="shared" si="15"/>
        <v>0.12224413688536809</v>
      </c>
      <c r="AK68" s="31">
        <f t="shared" si="16"/>
        <v>0.70808198113008469</v>
      </c>
      <c r="AL68" s="3">
        <f t="shared" si="34"/>
        <v>0.12247816857157202</v>
      </c>
      <c r="AM68" s="3">
        <f t="shared" si="34"/>
        <v>0.58560381255851268</v>
      </c>
      <c r="AN68" s="5">
        <f t="shared" si="18"/>
        <v>1</v>
      </c>
      <c r="AO68" s="2">
        <f t="shared" si="19"/>
        <v>0.22374285714285705</v>
      </c>
      <c r="AP68" s="3">
        <f t="shared" si="20"/>
        <v>0.10771041651823382</v>
      </c>
      <c r="AQ68" s="31">
        <f t="shared" si="21"/>
        <v>0.67372937318051451</v>
      </c>
      <c r="AR68" s="3"/>
      <c r="AS68" s="3"/>
      <c r="AT68" s="5">
        <f t="shared" si="22"/>
        <v>1.0051826468416054</v>
      </c>
      <c r="AU68" s="2">
        <f t="shared" si="23"/>
        <v>0.2225892556401384</v>
      </c>
      <c r="AV68" s="3">
        <f t="shared" si="24"/>
        <v>0.10715506963502784</v>
      </c>
      <c r="AW68" s="31">
        <f t="shared" si="25"/>
        <v>0.67025567472483372</v>
      </c>
      <c r="AX68" s="3">
        <f t="shared" si="35"/>
        <v>0.11593528673612657</v>
      </c>
      <c r="AY68" s="3">
        <f t="shared" si="35"/>
        <v>0.55432038798870709</v>
      </c>
      <c r="AZ68" s="5">
        <f t="shared" si="27"/>
        <v>0.99999999999999989</v>
      </c>
    </row>
    <row r="69" spans="1:52" ht="17.25" x14ac:dyDescent="0.45">
      <c r="A69" s="1" t="s">
        <v>78</v>
      </c>
      <c r="B69" s="1">
        <f>VLOOKUP(A69,[1]Sheet1!$H$14:$I$69,2,FALSE)</f>
        <v>20</v>
      </c>
      <c r="C69" s="2">
        <f>VLOOKUP(B69,AHEAD!$C$7:$CH$107,19,FALSE)</f>
        <v>81.7</v>
      </c>
      <c r="D69" s="3">
        <f>VLOOKUP($B69,AHEAD!$C$7:$CH$107,44,FALSE)</f>
        <v>0</v>
      </c>
      <c r="E69" s="3" t="str">
        <f>VLOOKUP($B69,'ATLAS medical Care'!$D$2:$K$107,7,FALSE)</f>
        <v>Data not available</v>
      </c>
      <c r="F69" s="3">
        <f>VLOOKUP($B69,AHEAD!$C$7:$CH$107,62,FALSE)</f>
        <v>0</v>
      </c>
      <c r="G69" s="4">
        <f>VLOOKUP($B69,AHEAD!$C$7:$CH$107,73,FALSE)</f>
        <v>10</v>
      </c>
      <c r="H69" s="2">
        <v>81.7</v>
      </c>
      <c r="I69" s="3">
        <f>AVERAGE($D$99:$D$103,$D$92:$D$97,$D$84:$D$90,$D$82,$D$71:$D$80,$D$66:$D$68,$D$57:$D$64,$D$46:$D$54,$D$36:$D$44,$D$5:$D$32)</f>
        <v>80.244186046511643</v>
      </c>
      <c r="J69" s="3">
        <f>AVERAGE($E$99:$E$103,$E$92:$E$97,$E$84:$E$90,$E$82,$E$71:$E$80,$E$66:$E$68,$E$57:$E$64,$E$53:$E$54,$E$47:$E$51,$E$43:$E$45,$E$26:$E$41,$E$21:$E$24,$E$6:$E$19,$E$4)</f>
        <v>76.635294117647021</v>
      </c>
      <c r="K69" s="3">
        <f>AVERAGE($F$5:$F$32,$F$36:$F$44,$F$46:$F$54,$F$57:$F$64,$F$66:$F$68,$F$71:$F$80,$F$82,$F$84:$F$90,$F$92:$F$97,$F$99:$F$103)</f>
        <v>64.839534883720958</v>
      </c>
      <c r="L69" s="3">
        <v>10</v>
      </c>
      <c r="M69" s="2">
        <f t="shared" ref="M69:M102" si="37">(100-H69)/100</f>
        <v>0.18299999999999997</v>
      </c>
      <c r="N69" s="3">
        <f t="shared" ref="N69:N102" si="38">(H69/100)*((100-J69)/100)</f>
        <v>0.19088964705882386</v>
      </c>
      <c r="O69" s="3">
        <f t="shared" ref="O69:O102" si="39">1-SUM(M69:N69)</f>
        <v>0.62611035294117623</v>
      </c>
      <c r="P69" s="4">
        <f t="shared" si="36"/>
        <v>1</v>
      </c>
      <c r="Q69" s="2">
        <f t="shared" ref="Q69:Q103" si="40">M69*Q$3/M$3</f>
        <v>0.23136428571428561</v>
      </c>
      <c r="R69" s="3">
        <f t="shared" ref="R69:R103" si="41">N69*R$3/N$3</f>
        <v>0.24391270838382947</v>
      </c>
      <c r="S69" s="31">
        <f t="shared" ref="S69:S103" si="42">O69*S$3/O$3</f>
        <v>0.5418450595362263</v>
      </c>
      <c r="T69" s="3"/>
      <c r="U69" s="3"/>
      <c r="V69" s="29">
        <f t="shared" ref="V69:V103" si="43">SUM(Q69:S69)</f>
        <v>1.0171220536343415</v>
      </c>
      <c r="W69" s="2">
        <f t="shared" ref="W69:W101" si="44">Q69/SUM($Q69:$S69)</f>
        <v>0.22746954004938111</v>
      </c>
      <c r="X69" s="3">
        <f t="shared" ref="X69:X102" si="45">R69/SUM($Q69:$S69)</f>
        <v>0.23980672478026599</v>
      </c>
      <c r="Y69" s="31">
        <f t="shared" ref="Y69:Y103" si="46">S69/SUM($Q69:$S69)</f>
        <v>0.53272373517035276</v>
      </c>
      <c r="Z69" s="3">
        <f t="shared" ref="Z69:AA102" si="47">$Y69*(Z$3/SUM($Z$3:$AA$3))</f>
        <v>9.0558736725729283E-2</v>
      </c>
      <c r="AA69" s="3">
        <f t="shared" si="47"/>
        <v>0.44216499844462348</v>
      </c>
      <c r="AB69" s="5">
        <f t="shared" ref="AB69:AB101" si="48">SUM(W69:X69,Z69:AA69)</f>
        <v>0.99999999999999978</v>
      </c>
      <c r="AC69" s="2">
        <f t="shared" ref="AC69:AC102" si="49">M69*AC$3/M$3</f>
        <v>0.15947142857142851</v>
      </c>
      <c r="AD69" s="3">
        <f t="shared" ref="AD69:AD102" si="50">N69*AD$3/N$3</f>
        <v>0.21765502872733988</v>
      </c>
      <c r="AE69" s="31">
        <f t="shared" ref="AE69:AE102" si="51">O69*AE$3/O$3</f>
        <v>0.61789804294920769</v>
      </c>
      <c r="AF69" s="3"/>
      <c r="AG69" s="3"/>
      <c r="AH69" s="5">
        <f t="shared" ref="AH69:AH103" si="52">SUM(AC69:AE69)</f>
        <v>0.99502450024797606</v>
      </c>
      <c r="AI69" s="2">
        <f t="shared" ref="AI69:AI102" si="53">AC69/SUM($AC69:$AE69)</f>
        <v>0.16026884617583353</v>
      </c>
      <c r="AJ69" s="3">
        <f t="shared" ref="AJ69:AJ102" si="54">AD69/SUM($AC69:$AE69)</f>
        <v>0.21874338639209059</v>
      </c>
      <c r="AK69" s="31">
        <f t="shared" ref="AK69:AK102" si="55">AE69/SUM($AC69:$AE69)</f>
        <v>0.62098776743207584</v>
      </c>
      <c r="AL69" s="3">
        <f t="shared" ref="AL69:AM103" si="56">$AK69*(AL$3/SUM($AL$3:$AM$3))</f>
        <v>0.10741333134765524</v>
      </c>
      <c r="AM69" s="3">
        <f t="shared" si="56"/>
        <v>0.51357443608442055</v>
      </c>
      <c r="AN69" s="5">
        <f t="shared" ref="AN69:AN102" si="57">SUM(AI69:AJ69,AL69:AM69)</f>
        <v>1</v>
      </c>
      <c r="AO69" s="2">
        <f t="shared" ref="AO69:AO102" si="58">M69*AO$3/M$3</f>
        <v>0.21437142857142852</v>
      </c>
      <c r="AP69" s="3">
        <f t="shared" ref="AP69:AP102" si="59">N69*AP$3/N$3</f>
        <v>0.19550065031591293</v>
      </c>
      <c r="AQ69" s="31">
        <f t="shared" ref="AQ69:AQ102" si="60">O69*AQ$3/O$3</f>
        <v>0.5993335544504913</v>
      </c>
      <c r="AR69" s="3"/>
      <c r="AS69" s="3"/>
      <c r="AT69" s="5">
        <f t="shared" ref="AT69:AT103" si="61">SUM(AO69:AQ69)</f>
        <v>1.0092056333378328</v>
      </c>
      <c r="AU69" s="2">
        <f t="shared" ref="AU69:AU102" si="62">AO69/SUM($AO69:$AQ69)</f>
        <v>0.21241600471691724</v>
      </c>
      <c r="AV69" s="3">
        <f t="shared" ref="AV69:AV102" si="63">AP69/SUM($AO69:$AQ69)</f>
        <v>0.19371735933470446</v>
      </c>
      <c r="AW69" s="31">
        <f t="shared" ref="AW69:AW102" si="64">AQ69/SUM($AO69:$AQ69)</f>
        <v>0.5938666359483783</v>
      </c>
      <c r="AX69" s="3">
        <f t="shared" ref="AX69:AY103" si="65">$AW69*(AX$3/SUM($AX$3:$AY$3))</f>
        <v>0.10272214218844145</v>
      </c>
      <c r="AY69" s="3">
        <f t="shared" si="65"/>
        <v>0.49114449375993685</v>
      </c>
      <c r="AZ69" s="5">
        <f t="shared" ref="AZ69:AZ102" si="66">SUM(AU69:AV69,AX69:AY69)</f>
        <v>1</v>
      </c>
    </row>
    <row r="70" spans="1:52" ht="17.25" x14ac:dyDescent="0.45">
      <c r="A70" s="1" t="s">
        <v>79</v>
      </c>
      <c r="B70" s="1">
        <f>VLOOKUP(A70,[1]Sheet1!$H$14:$I$69,2,FALSE)</f>
        <v>21</v>
      </c>
      <c r="C70" s="2">
        <f>VLOOKUP(B70,AHEAD!$C$7:$CH$107,19,FALSE)</f>
        <v>81.3</v>
      </c>
      <c r="D70" s="3">
        <f>VLOOKUP($B70,AHEAD!$C$7:$CH$107,44,FALSE)</f>
        <v>0</v>
      </c>
      <c r="E70" s="3" t="str">
        <f>VLOOKUP($B70,'ATLAS medical Care'!$D$2:$K$107,7,FALSE)</f>
        <v>Data not available</v>
      </c>
      <c r="F70" s="3">
        <f>VLOOKUP($B70,AHEAD!$C$7:$CH$107,62,FALSE)</f>
        <v>0</v>
      </c>
      <c r="G70" s="4">
        <f>VLOOKUP($B70,AHEAD!$C$7:$CH$107,73,FALSE)</f>
        <v>5.9</v>
      </c>
      <c r="H70" s="2">
        <v>81.3</v>
      </c>
      <c r="I70" s="3">
        <f>AVERAGE($D$99:$D$103,$D$92:$D$97,$D$84:$D$90,$D$82,$D$71:$D$80,$D$66:$D$68,$D$57:$D$64,$D$46:$D$54,$D$36:$D$44,$D$5:$D$32)</f>
        <v>80.244186046511643</v>
      </c>
      <c r="J70" s="3">
        <f>AVERAGE($E$99:$E$103,$E$92:$E$97,$E$84:$E$90,$E$82,$E$71:$E$80,$E$66:$E$68,$E$57:$E$64,$E$53:$E$54,$E$47:$E$51,$E$43:$E$45,$E$26:$E$41,$E$21:$E$24,$E$6:$E$19,$E$4)</f>
        <v>76.635294117647021</v>
      </c>
      <c r="K70" s="3">
        <f>AVERAGE($F$5:$F$32,$F$36:$F$44,$F$46:$F$54,$F$57:$F$64,$F$66:$F$68,$F$71:$F$80,$F$82,$F$84:$F$90,$F$92:$F$97,$F$99:$F$103)</f>
        <v>64.839534883720958</v>
      </c>
      <c r="L70" s="3">
        <v>5.9</v>
      </c>
      <c r="M70" s="2">
        <f t="shared" si="37"/>
        <v>0.18700000000000003</v>
      </c>
      <c r="N70" s="3">
        <f t="shared" si="38"/>
        <v>0.1899550588235297</v>
      </c>
      <c r="O70" s="3">
        <f t="shared" si="39"/>
        <v>0.62304494117647025</v>
      </c>
      <c r="P70" s="4">
        <f t="shared" si="36"/>
        <v>1</v>
      </c>
      <c r="Q70" s="2">
        <f t="shared" si="40"/>
        <v>0.23642142857142856</v>
      </c>
      <c r="R70" s="3">
        <f t="shared" si="41"/>
        <v>0.24271852131707872</v>
      </c>
      <c r="S70" s="31">
        <f t="shared" si="42"/>
        <v>0.53919220734755435</v>
      </c>
      <c r="T70" s="3"/>
      <c r="U70" s="3"/>
      <c r="V70" s="29">
        <f t="shared" si="43"/>
        <v>1.0183321572360615</v>
      </c>
      <c r="W70" s="2">
        <f t="shared" si="44"/>
        <v>0.23216533710682305</v>
      </c>
      <c r="X70" s="3">
        <f t="shared" si="45"/>
        <v>0.23834906871237463</v>
      </c>
      <c r="Y70" s="31">
        <f t="shared" si="46"/>
        <v>0.52948559418080243</v>
      </c>
      <c r="Z70" s="3">
        <f t="shared" si="47"/>
        <v>9.000827888427472E-2</v>
      </c>
      <c r="AA70" s="3">
        <f t="shared" si="47"/>
        <v>0.43947731529652773</v>
      </c>
      <c r="AB70" s="5">
        <f t="shared" si="48"/>
        <v>1.0000000000000002</v>
      </c>
      <c r="AC70" s="2">
        <f t="shared" si="49"/>
        <v>0.16295714285714288</v>
      </c>
      <c r="AD70" s="3">
        <f t="shared" si="50"/>
        <v>0.21658939823173476</v>
      </c>
      <c r="AE70" s="31">
        <f t="shared" si="51"/>
        <v>0.61487283833256523</v>
      </c>
      <c r="AF70" s="3"/>
      <c r="AG70" s="3"/>
      <c r="AH70" s="5">
        <f t="shared" si="52"/>
        <v>0.99441937942144287</v>
      </c>
      <c r="AI70" s="2">
        <f t="shared" si="53"/>
        <v>0.1638716483501679</v>
      </c>
      <c r="AJ70" s="3">
        <f t="shared" si="54"/>
        <v>0.21780488465314032</v>
      </c>
      <c r="AK70" s="31">
        <f t="shared" si="55"/>
        <v>0.61832346699669172</v>
      </c>
      <c r="AL70" s="3">
        <f t="shared" si="56"/>
        <v>0.10695248267963874</v>
      </c>
      <c r="AM70" s="3">
        <f t="shared" si="56"/>
        <v>0.51137098431705297</v>
      </c>
      <c r="AN70" s="5">
        <f t="shared" si="57"/>
        <v>1</v>
      </c>
      <c r="AO70" s="2">
        <f t="shared" si="58"/>
        <v>0.21905714285714287</v>
      </c>
      <c r="AP70" s="3">
        <f t="shared" si="59"/>
        <v>0.19454348678927438</v>
      </c>
      <c r="AQ70" s="31">
        <f t="shared" si="60"/>
        <v>0.59639924084241047</v>
      </c>
      <c r="AR70" s="3"/>
      <c r="AS70" s="3"/>
      <c r="AT70" s="5">
        <f t="shared" si="61"/>
        <v>1.0099998704888278</v>
      </c>
      <c r="AU70" s="2">
        <f t="shared" si="62"/>
        <v>0.2168882880659399</v>
      </c>
      <c r="AV70" s="3">
        <f t="shared" si="63"/>
        <v>0.19261733835185313</v>
      </c>
      <c r="AW70" s="31">
        <f t="shared" si="64"/>
        <v>0.59049437358220691</v>
      </c>
      <c r="AX70" s="3">
        <f t="shared" si="65"/>
        <v>0.10213883611716941</v>
      </c>
      <c r="AY70" s="3">
        <f t="shared" si="65"/>
        <v>0.48835553746503746</v>
      </c>
      <c r="AZ70" s="5">
        <f t="shared" si="66"/>
        <v>0.99999999999999989</v>
      </c>
    </row>
    <row r="71" spans="1:52" ht="17.25" x14ac:dyDescent="0.45">
      <c r="A71" s="1" t="s">
        <v>80</v>
      </c>
      <c r="B71" s="1">
        <f>VLOOKUP(A71,[1]Sheet1!$H$14:$I$69,2,FALSE)</f>
        <v>22</v>
      </c>
      <c r="C71" s="2">
        <f>VLOOKUP(B71,AHEAD!$C$7:$CH$107,19,FALSE)</f>
        <v>82.3</v>
      </c>
      <c r="D71" s="3">
        <f>VLOOKUP($B71,AHEAD!$C$7:$CH$107,44,FALSE)</f>
        <v>79</v>
      </c>
      <c r="E71" s="3">
        <f>VLOOKUP($B71,'ATLAS medical Care'!$D$2:$K$107,7,FALSE)</f>
        <v>77.8</v>
      </c>
      <c r="F71" s="3">
        <f>VLOOKUP($B71,AHEAD!$C$7:$CH$107,62,FALSE)</f>
        <v>64.8</v>
      </c>
      <c r="G71" s="4">
        <f>VLOOKUP($B71,AHEAD!$C$7:$CH$107,73,FALSE)</f>
        <v>15.9</v>
      </c>
      <c r="H71" s="2">
        <v>82.3</v>
      </c>
      <c r="I71" s="3">
        <v>79</v>
      </c>
      <c r="J71" s="3">
        <v>77.8</v>
      </c>
      <c r="K71" s="3">
        <v>64.8</v>
      </c>
      <c r="L71" s="3">
        <v>15.9</v>
      </c>
      <c r="M71" s="2">
        <f t="shared" si="37"/>
        <v>0.17700000000000002</v>
      </c>
      <c r="N71" s="3">
        <f t="shared" si="38"/>
        <v>0.18270600000000001</v>
      </c>
      <c r="O71" s="3">
        <f t="shared" si="39"/>
        <v>0.64029399999999992</v>
      </c>
      <c r="P71" s="4">
        <f t="shared" si="36"/>
        <v>1</v>
      </c>
      <c r="Q71" s="2">
        <f t="shared" si="40"/>
        <v>0.22377857142857144</v>
      </c>
      <c r="R71" s="3">
        <f t="shared" si="41"/>
        <v>0.23345590494094826</v>
      </c>
      <c r="S71" s="31">
        <f t="shared" si="42"/>
        <v>0.55411979521010069</v>
      </c>
      <c r="T71" s="3"/>
      <c r="U71" s="3"/>
      <c r="V71" s="29">
        <f t="shared" si="43"/>
        <v>1.0113542715796204</v>
      </c>
      <c r="W71" s="2">
        <f t="shared" si="44"/>
        <v>0.2212662542860028</v>
      </c>
      <c r="X71" s="3">
        <f t="shared" si="45"/>
        <v>0.23083494231582832</v>
      </c>
      <c r="Y71" s="31">
        <f t="shared" si="46"/>
        <v>0.54789880339816877</v>
      </c>
      <c r="Z71" s="3">
        <f t="shared" si="47"/>
        <v>9.3138375885224056E-2</v>
      </c>
      <c r="AA71" s="3">
        <f t="shared" si="47"/>
        <v>0.45476042751294471</v>
      </c>
      <c r="AB71" s="5">
        <f t="shared" si="48"/>
        <v>0.99999999999999978</v>
      </c>
      <c r="AC71" s="2">
        <f t="shared" si="49"/>
        <v>0.15424285714285715</v>
      </c>
      <c r="AD71" s="3">
        <f t="shared" si="50"/>
        <v>0.20832392060740176</v>
      </c>
      <c r="AE71" s="31">
        <f t="shared" si="51"/>
        <v>0.63189565170676931</v>
      </c>
      <c r="AF71" s="3"/>
      <c r="AG71" s="3"/>
      <c r="AH71" s="5">
        <f t="shared" si="52"/>
        <v>0.99446242945702823</v>
      </c>
      <c r="AI71" s="2">
        <f t="shared" si="53"/>
        <v>0.1551017439915483</v>
      </c>
      <c r="AJ71" s="3">
        <f t="shared" si="54"/>
        <v>0.20948395277350562</v>
      </c>
      <c r="AK71" s="31">
        <f t="shared" si="55"/>
        <v>0.63541430323494608</v>
      </c>
      <c r="AL71" s="3">
        <f t="shared" si="56"/>
        <v>0.10990871427089778</v>
      </c>
      <c r="AM71" s="3">
        <f t="shared" si="56"/>
        <v>0.52550558896404831</v>
      </c>
      <c r="AN71" s="5">
        <f t="shared" si="57"/>
        <v>1</v>
      </c>
      <c r="AO71" s="2">
        <f t="shared" si="58"/>
        <v>0.20734285714285716</v>
      </c>
      <c r="AP71" s="3">
        <f t="shared" si="59"/>
        <v>0.18711932452581939</v>
      </c>
      <c r="AQ71" s="31">
        <f t="shared" si="60"/>
        <v>0.61291061090212728</v>
      </c>
      <c r="AR71" s="3"/>
      <c r="AS71" s="3"/>
      <c r="AT71" s="5">
        <f t="shared" si="61"/>
        <v>1.0073727925708038</v>
      </c>
      <c r="AU71" s="2">
        <f t="shared" si="62"/>
        <v>0.20582534953492299</v>
      </c>
      <c r="AV71" s="3">
        <f t="shared" si="63"/>
        <v>0.18574982956239369</v>
      </c>
      <c r="AW71" s="31">
        <f t="shared" si="64"/>
        <v>0.60842482090268335</v>
      </c>
      <c r="AX71" s="3">
        <f t="shared" si="65"/>
        <v>0.1052402966937768</v>
      </c>
      <c r="AY71" s="3">
        <f t="shared" si="65"/>
        <v>0.50318452420890658</v>
      </c>
      <c r="AZ71" s="5">
        <f t="shared" si="66"/>
        <v>1</v>
      </c>
    </row>
    <row r="72" spans="1:52" ht="17.25" x14ac:dyDescent="0.45">
      <c r="A72" s="1" t="s">
        <v>81</v>
      </c>
      <c r="B72" s="1">
        <f>VLOOKUP(A72,[1]Sheet1!$H$14:$I$69,2,FALSE)</f>
        <v>23</v>
      </c>
      <c r="C72" s="2">
        <f>VLOOKUP(B72,AHEAD!$C$7:$CH$107,19,FALSE)</f>
        <v>85.2</v>
      </c>
      <c r="D72" s="3">
        <f>VLOOKUP($B72,AHEAD!$C$7:$CH$107,44,FALSE)</f>
        <v>93.1</v>
      </c>
      <c r="E72" s="3">
        <f>VLOOKUP($B72,'ATLAS medical Care'!$D$2:$K$107,7,FALSE)</f>
        <v>85</v>
      </c>
      <c r="F72" s="3">
        <f>VLOOKUP($B72,AHEAD!$C$7:$CH$107,62,FALSE)</f>
        <v>79</v>
      </c>
      <c r="G72" s="4">
        <f>VLOOKUP($B72,AHEAD!$C$7:$CH$107,73,FALSE)</f>
        <v>9.6999999999999993</v>
      </c>
      <c r="H72" s="2">
        <v>85.2</v>
      </c>
      <c r="I72" s="3">
        <v>93.1</v>
      </c>
      <c r="J72" s="3">
        <v>85</v>
      </c>
      <c r="K72" s="3">
        <v>79</v>
      </c>
      <c r="L72" s="3">
        <v>9.6999999999999993</v>
      </c>
      <c r="M72" s="2">
        <f t="shared" si="37"/>
        <v>0.14799999999999996</v>
      </c>
      <c r="N72" s="3">
        <f t="shared" si="38"/>
        <v>0.1278</v>
      </c>
      <c r="O72" s="3">
        <f t="shared" si="39"/>
        <v>0.72420000000000007</v>
      </c>
      <c r="P72" s="4">
        <f t="shared" si="36"/>
        <v>1</v>
      </c>
      <c r="Q72" s="2">
        <f t="shared" si="40"/>
        <v>0.18711428571428565</v>
      </c>
      <c r="R72" s="3">
        <f t="shared" si="41"/>
        <v>0.1632987677003119</v>
      </c>
      <c r="S72" s="31">
        <f t="shared" si="42"/>
        <v>0.6267332751691489</v>
      </c>
      <c r="T72" s="3"/>
      <c r="U72" s="3"/>
      <c r="V72" s="29">
        <f t="shared" si="43"/>
        <v>0.9771463285837465</v>
      </c>
      <c r="W72" s="2">
        <f t="shared" si="44"/>
        <v>0.19149054777239435</v>
      </c>
      <c r="X72" s="3">
        <f t="shared" si="45"/>
        <v>0.16711802820463276</v>
      </c>
      <c r="Y72" s="31">
        <f t="shared" si="46"/>
        <v>0.64139142402297289</v>
      </c>
      <c r="Z72" s="3">
        <f t="shared" si="47"/>
        <v>0.10903136705118499</v>
      </c>
      <c r="AA72" s="3">
        <f t="shared" si="47"/>
        <v>0.5323600569717879</v>
      </c>
      <c r="AB72" s="5">
        <f t="shared" si="48"/>
        <v>1</v>
      </c>
      <c r="AC72" s="2">
        <f t="shared" si="49"/>
        <v>0.12897142857142851</v>
      </c>
      <c r="AD72" s="3">
        <f t="shared" si="50"/>
        <v>0.14571933627590744</v>
      </c>
      <c r="AE72" s="31">
        <f t="shared" si="51"/>
        <v>0.71470110756315453</v>
      </c>
      <c r="AF72" s="3"/>
      <c r="AG72" s="3"/>
      <c r="AH72" s="5">
        <f t="shared" si="52"/>
        <v>0.98939187241049042</v>
      </c>
      <c r="AI72" s="2">
        <f t="shared" si="53"/>
        <v>0.13035424301314591</v>
      </c>
      <c r="AJ72" s="3">
        <f t="shared" si="54"/>
        <v>0.14728171954848007</v>
      </c>
      <c r="AK72" s="31">
        <f t="shared" si="55"/>
        <v>0.72236403743837407</v>
      </c>
      <c r="AL72" s="3">
        <f t="shared" si="56"/>
        <v>0.12494856062601126</v>
      </c>
      <c r="AM72" s="3">
        <f t="shared" si="56"/>
        <v>0.59741547681236284</v>
      </c>
      <c r="AN72" s="5">
        <f t="shared" si="57"/>
        <v>1</v>
      </c>
      <c r="AO72" s="2">
        <f t="shared" si="58"/>
        <v>0.17337142857142851</v>
      </c>
      <c r="AP72" s="3">
        <f t="shared" si="59"/>
        <v>0.13088705173557363</v>
      </c>
      <c r="AQ72" s="31">
        <f t="shared" si="60"/>
        <v>0.69322821143930868</v>
      </c>
      <c r="AR72" s="3"/>
      <c r="AS72" s="3"/>
      <c r="AT72" s="5">
        <f t="shared" si="61"/>
        <v>0.99748669174631077</v>
      </c>
      <c r="AU72" s="2">
        <f t="shared" si="62"/>
        <v>0.17380826231165578</v>
      </c>
      <c r="AV72" s="3">
        <f t="shared" si="63"/>
        <v>0.13121684010282708</v>
      </c>
      <c r="AW72" s="31">
        <f t="shared" si="64"/>
        <v>0.69497489758551723</v>
      </c>
      <c r="AX72" s="3">
        <f t="shared" si="65"/>
        <v>0.12021101359427529</v>
      </c>
      <c r="AY72" s="3">
        <f t="shared" si="65"/>
        <v>0.5747638839912419</v>
      </c>
      <c r="AZ72" s="5">
        <f t="shared" si="66"/>
        <v>1</v>
      </c>
    </row>
    <row r="73" spans="1:52" ht="17.25" x14ac:dyDescent="0.45">
      <c r="A73" s="1" t="s">
        <v>82</v>
      </c>
      <c r="B73" s="1">
        <f>VLOOKUP(A73,[1]Sheet1!$H$14:$I$69,2,FALSE)</f>
        <v>24</v>
      </c>
      <c r="C73" s="2">
        <f>VLOOKUP(B73,AHEAD!$C$7:$CH$107,19,FALSE)</f>
        <v>88.2</v>
      </c>
      <c r="D73" s="3">
        <f>VLOOKUP($B73,AHEAD!$C$7:$CH$107,44,FALSE)</f>
        <v>85.2</v>
      </c>
      <c r="E73" s="3">
        <f>VLOOKUP($B73,'ATLAS medical Care'!$D$2:$K$107,7,FALSE)</f>
        <v>69.8</v>
      </c>
      <c r="F73" s="3">
        <f>VLOOKUP($B73,AHEAD!$C$7:$CH$107,62,FALSE)</f>
        <v>57.8</v>
      </c>
      <c r="G73" s="4">
        <f>VLOOKUP($B73,AHEAD!$C$7:$CH$107,73,FALSE)</f>
        <v>10</v>
      </c>
      <c r="H73" s="2">
        <v>88.2</v>
      </c>
      <c r="I73" s="3">
        <v>85.2</v>
      </c>
      <c r="J73" s="3">
        <v>69.8</v>
      </c>
      <c r="K73" s="3">
        <v>57.8</v>
      </c>
      <c r="L73" s="3">
        <v>10</v>
      </c>
      <c r="M73" s="2">
        <f t="shared" si="37"/>
        <v>0.11799999999999997</v>
      </c>
      <c r="N73" s="3">
        <f t="shared" si="38"/>
        <v>0.26636400000000005</v>
      </c>
      <c r="O73" s="3">
        <f t="shared" si="39"/>
        <v>0.61563599999999996</v>
      </c>
      <c r="P73" s="4">
        <f t="shared" si="36"/>
        <v>1</v>
      </c>
      <c r="Q73" s="2">
        <f t="shared" si="40"/>
        <v>0.1491857142857142</v>
      </c>
      <c r="R73" s="3">
        <f t="shared" si="41"/>
        <v>0.34035143160974879</v>
      </c>
      <c r="S73" s="31">
        <f t="shared" si="42"/>
        <v>0.53278040125936765</v>
      </c>
      <c r="T73" s="3"/>
      <c r="U73" s="3"/>
      <c r="V73" s="29">
        <f t="shared" si="43"/>
        <v>1.0223175471548307</v>
      </c>
      <c r="W73" s="2">
        <f t="shared" si="44"/>
        <v>0.14592893832342674</v>
      </c>
      <c r="X73" s="3">
        <f t="shared" si="45"/>
        <v>0.33292144163715731</v>
      </c>
      <c r="Y73" s="31">
        <f t="shared" si="46"/>
        <v>0.5211496200394159</v>
      </c>
      <c r="Z73" s="3">
        <f t="shared" si="47"/>
        <v>8.8591230538604682E-2</v>
      </c>
      <c r="AA73" s="3">
        <f t="shared" si="47"/>
        <v>0.43255838950081121</v>
      </c>
      <c r="AB73" s="5">
        <f t="shared" si="48"/>
        <v>1</v>
      </c>
      <c r="AC73" s="2">
        <f t="shared" si="49"/>
        <v>0.10282857142857139</v>
      </c>
      <c r="AD73" s="3">
        <f t="shared" si="50"/>
        <v>0.30371193495927873</v>
      </c>
      <c r="AE73" s="31">
        <f t="shared" si="51"/>
        <v>0.60756107574668616</v>
      </c>
      <c r="AF73" s="3"/>
      <c r="AG73" s="3"/>
      <c r="AH73" s="5">
        <f t="shared" si="52"/>
        <v>1.0141015821345363</v>
      </c>
      <c r="AI73" s="2">
        <f t="shared" si="53"/>
        <v>0.1013986894805274</v>
      </c>
      <c r="AJ73" s="3">
        <f t="shared" si="54"/>
        <v>0.29948867086866121</v>
      </c>
      <c r="AK73" s="31">
        <f t="shared" si="55"/>
        <v>0.59911263965081141</v>
      </c>
      <c r="AL73" s="3">
        <f t="shared" si="56"/>
        <v>0.1036295525489879</v>
      </c>
      <c r="AM73" s="3">
        <f t="shared" si="56"/>
        <v>0.49548308710182348</v>
      </c>
      <c r="AN73" s="5">
        <f t="shared" si="57"/>
        <v>1</v>
      </c>
      <c r="AO73" s="2">
        <f t="shared" si="58"/>
        <v>0.13822857142857137</v>
      </c>
      <c r="AP73" s="3">
        <f t="shared" si="59"/>
        <v>0.2727981114905661</v>
      </c>
      <c r="AQ73" s="31">
        <f t="shared" si="60"/>
        <v>0.58930715710805048</v>
      </c>
      <c r="AR73" s="3"/>
      <c r="AS73" s="3"/>
      <c r="AT73" s="5">
        <f t="shared" si="61"/>
        <v>1.0003338400271879</v>
      </c>
      <c r="AU73" s="2">
        <f t="shared" si="62"/>
        <v>0.13818244059884496</v>
      </c>
      <c r="AV73" s="3">
        <f t="shared" si="63"/>
        <v>0.2727070709545843</v>
      </c>
      <c r="AW73" s="31">
        <f t="shared" si="64"/>
        <v>0.58911048844657077</v>
      </c>
      <c r="AX73" s="3">
        <f t="shared" si="65"/>
        <v>0.10189946310466086</v>
      </c>
      <c r="AY73" s="3">
        <f t="shared" si="65"/>
        <v>0.48721102534190991</v>
      </c>
      <c r="AZ73" s="5">
        <f t="shared" si="66"/>
        <v>1</v>
      </c>
    </row>
    <row r="74" spans="1:52" ht="17.25" x14ac:dyDescent="0.45">
      <c r="A74" s="1" t="s">
        <v>83</v>
      </c>
      <c r="B74" s="1">
        <f>VLOOKUP(A74,[1]Sheet1!$H$14:$I$69,2,FALSE)</f>
        <v>25</v>
      </c>
      <c r="C74" s="2">
        <f>VLOOKUP(B74,AHEAD!$C$7:$CH$107,19,FALSE)</f>
        <v>89.7</v>
      </c>
      <c r="D74" s="3">
        <f>VLOOKUP($B74,AHEAD!$C$7:$CH$107,44,FALSE)</f>
        <v>87.3</v>
      </c>
      <c r="E74" s="3">
        <f>VLOOKUP($B74,'ATLAS medical Care'!$D$2:$K$107,7,FALSE)</f>
        <v>79.400000000000006</v>
      </c>
      <c r="F74" s="3">
        <f>VLOOKUP($B74,AHEAD!$C$7:$CH$107,62,FALSE)</f>
        <v>70.8</v>
      </c>
      <c r="G74" s="4">
        <f>VLOOKUP($B74,AHEAD!$C$7:$CH$107,73,FALSE)</f>
        <v>23.9</v>
      </c>
      <c r="H74" s="2">
        <v>89.7</v>
      </c>
      <c r="I74" s="3">
        <v>87.3</v>
      </c>
      <c r="J74" s="3">
        <v>79.400000000000006</v>
      </c>
      <c r="K74" s="3">
        <v>70.8</v>
      </c>
      <c r="L74" s="3">
        <v>23.9</v>
      </c>
      <c r="M74" s="2">
        <f t="shared" si="37"/>
        <v>0.10299999999999997</v>
      </c>
      <c r="N74" s="3">
        <f t="shared" si="38"/>
        <v>0.18478199999999995</v>
      </c>
      <c r="O74" s="3">
        <f t="shared" si="39"/>
        <v>0.71221800000000002</v>
      </c>
      <c r="P74" s="4">
        <f t="shared" si="36"/>
        <v>1</v>
      </c>
      <c r="Q74" s="2">
        <f t="shared" si="40"/>
        <v>0.13022142857142852</v>
      </c>
      <c r="R74" s="3">
        <f t="shared" si="41"/>
        <v>0.23610855158997673</v>
      </c>
      <c r="S74" s="31">
        <f t="shared" si="42"/>
        <v>0.61636387707045126</v>
      </c>
      <c r="T74" s="3"/>
      <c r="U74" s="3"/>
      <c r="V74" s="29">
        <f t="shared" si="43"/>
        <v>0.98269385723185654</v>
      </c>
      <c r="W74" s="2">
        <f t="shared" si="44"/>
        <v>0.13251474771425595</v>
      </c>
      <c r="X74" s="3">
        <f t="shared" si="45"/>
        <v>0.24026664037065346</v>
      </c>
      <c r="Y74" s="31">
        <f t="shared" si="46"/>
        <v>0.62721861191509054</v>
      </c>
      <c r="Z74" s="3">
        <f t="shared" si="47"/>
        <v>0.10662210334542853</v>
      </c>
      <c r="AA74" s="3">
        <f t="shared" si="47"/>
        <v>0.520596508569662</v>
      </c>
      <c r="AB74" s="5">
        <f t="shared" si="48"/>
        <v>1</v>
      </c>
      <c r="AC74" s="2">
        <f t="shared" si="49"/>
        <v>8.9757142857142813E-2</v>
      </c>
      <c r="AD74" s="3">
        <f t="shared" si="50"/>
        <v>0.21069100466146104</v>
      </c>
      <c r="AE74" s="31">
        <f t="shared" si="51"/>
        <v>0.70287626819444182</v>
      </c>
      <c r="AF74" s="3"/>
      <c r="AG74" s="3"/>
      <c r="AH74" s="5">
        <f t="shared" si="52"/>
        <v>1.0033244157130456</v>
      </c>
      <c r="AI74" s="2">
        <f t="shared" si="53"/>
        <v>8.9459741486858896E-2</v>
      </c>
      <c r="AJ74" s="3">
        <f t="shared" si="54"/>
        <v>0.20999290096187534</v>
      </c>
      <c r="AK74" s="31">
        <f t="shared" si="55"/>
        <v>0.70054735755126574</v>
      </c>
      <c r="AL74" s="3">
        <f t="shared" si="56"/>
        <v>0.12117489166098448</v>
      </c>
      <c r="AM74" s="3">
        <f t="shared" si="56"/>
        <v>0.57937246589028124</v>
      </c>
      <c r="AN74" s="5">
        <f t="shared" si="57"/>
        <v>1</v>
      </c>
      <c r="AO74" s="2">
        <f t="shared" si="58"/>
        <v>0.1206571428571428</v>
      </c>
      <c r="AP74" s="3">
        <f t="shared" si="59"/>
        <v>0.18924547100002162</v>
      </c>
      <c r="AQ74" s="31">
        <f t="shared" si="60"/>
        <v>0.68175864442817113</v>
      </c>
      <c r="AR74" s="3"/>
      <c r="AS74" s="3"/>
      <c r="AT74" s="5">
        <f t="shared" si="61"/>
        <v>0.99166125828533558</v>
      </c>
      <c r="AU74" s="2">
        <f t="shared" si="62"/>
        <v>0.12167173200430255</v>
      </c>
      <c r="AV74" s="3">
        <f t="shared" si="63"/>
        <v>0.19083680986715434</v>
      </c>
      <c r="AW74" s="31">
        <f t="shared" si="64"/>
        <v>0.68749145812854306</v>
      </c>
      <c r="AX74" s="3">
        <f t="shared" si="65"/>
        <v>0.11891659009003129</v>
      </c>
      <c r="AY74" s="3">
        <f t="shared" si="65"/>
        <v>0.56857486803851176</v>
      </c>
      <c r="AZ74" s="5">
        <f t="shared" si="66"/>
        <v>1</v>
      </c>
    </row>
    <row r="75" spans="1:52" ht="17.25" x14ac:dyDescent="0.45">
      <c r="A75" s="1" t="s">
        <v>84</v>
      </c>
      <c r="B75" s="1">
        <f>VLOOKUP(A75,[1]Sheet1!$H$14:$I$69,2,FALSE)</f>
        <v>26</v>
      </c>
      <c r="C75" s="2">
        <f>VLOOKUP(B75,AHEAD!$C$7:$CH$107,19,FALSE)</f>
        <v>83.6</v>
      </c>
      <c r="D75" s="3">
        <f>VLOOKUP($B75,AHEAD!$C$7:$CH$107,44,FALSE)</f>
        <v>82.7</v>
      </c>
      <c r="E75" s="3">
        <f>VLOOKUP($B75,'ATLAS medical Care'!$D$2:$K$107,7,FALSE)</f>
        <v>83.7</v>
      </c>
      <c r="F75" s="3">
        <f>VLOOKUP($B75,AHEAD!$C$7:$CH$107,62,FALSE)</f>
        <v>72.2</v>
      </c>
      <c r="G75" s="4">
        <f>VLOOKUP($B75,AHEAD!$C$7:$CH$107,73,FALSE)</f>
        <v>8.1</v>
      </c>
      <c r="H75" s="2">
        <v>83.6</v>
      </c>
      <c r="I75" s="3">
        <v>82.7</v>
      </c>
      <c r="J75" s="3">
        <v>83.7</v>
      </c>
      <c r="K75" s="3">
        <v>72.2</v>
      </c>
      <c r="L75" s="3">
        <v>8.1</v>
      </c>
      <c r="M75" s="2">
        <f t="shared" si="37"/>
        <v>0.16400000000000006</v>
      </c>
      <c r="N75" s="3">
        <f t="shared" si="38"/>
        <v>0.13626799999999997</v>
      </c>
      <c r="O75" s="3">
        <f t="shared" si="39"/>
        <v>0.69973200000000002</v>
      </c>
      <c r="P75" s="4">
        <f t="shared" si="36"/>
        <v>1</v>
      </c>
      <c r="Q75" s="2">
        <f t="shared" si="40"/>
        <v>0.20734285714285719</v>
      </c>
      <c r="R75" s="3">
        <f t="shared" si="41"/>
        <v>0.17411890827062676</v>
      </c>
      <c r="S75" s="31">
        <f t="shared" si="42"/>
        <v>0.60555830999814808</v>
      </c>
      <c r="T75" s="3"/>
      <c r="U75" s="3"/>
      <c r="V75" s="29">
        <f t="shared" si="43"/>
        <v>0.98702007541163206</v>
      </c>
      <c r="W75" s="2">
        <f t="shared" si="44"/>
        <v>0.21006954398205713</v>
      </c>
      <c r="X75" s="3">
        <f t="shared" si="45"/>
        <v>0.17640867962894402</v>
      </c>
      <c r="Y75" s="31">
        <f t="shared" si="46"/>
        <v>0.61352177638899885</v>
      </c>
      <c r="Z75" s="3">
        <f t="shared" si="47"/>
        <v>0.10429375181818465</v>
      </c>
      <c r="AA75" s="3">
        <f t="shared" si="47"/>
        <v>0.50922802457081418</v>
      </c>
      <c r="AB75" s="5">
        <f t="shared" si="48"/>
        <v>1</v>
      </c>
      <c r="AC75" s="2">
        <f t="shared" si="49"/>
        <v>0.14291428571428577</v>
      </c>
      <c r="AD75" s="3">
        <f t="shared" si="50"/>
        <v>0.15537466757155988</v>
      </c>
      <c r="AE75" s="31">
        <f t="shared" si="51"/>
        <v>0.6905540394882369</v>
      </c>
      <c r="AF75" s="3"/>
      <c r="AG75" s="3"/>
      <c r="AH75" s="5">
        <f t="shared" si="52"/>
        <v>0.9888429927740825</v>
      </c>
      <c r="AI75" s="2">
        <f t="shared" si="53"/>
        <v>0.14452677195330735</v>
      </c>
      <c r="AJ75" s="3">
        <f t="shared" si="54"/>
        <v>0.15712774293487641</v>
      </c>
      <c r="AK75" s="31">
        <f t="shared" si="55"/>
        <v>0.69834548511181627</v>
      </c>
      <c r="AL75" s="3">
        <f t="shared" si="56"/>
        <v>0.12079402996558929</v>
      </c>
      <c r="AM75" s="3">
        <f t="shared" si="56"/>
        <v>0.57755145514622697</v>
      </c>
      <c r="AN75" s="5">
        <f t="shared" si="57"/>
        <v>1</v>
      </c>
      <c r="AO75" s="2">
        <f t="shared" si="58"/>
        <v>0.19211428571428577</v>
      </c>
      <c r="AP75" s="3">
        <f t="shared" si="59"/>
        <v>0.13955959910722338</v>
      </c>
      <c r="AQ75" s="31">
        <f t="shared" si="60"/>
        <v>0.66980663193434165</v>
      </c>
      <c r="AR75" s="3"/>
      <c r="AS75" s="3"/>
      <c r="AT75" s="5">
        <f t="shared" si="61"/>
        <v>1.0014805167558509</v>
      </c>
      <c r="AU75" s="2">
        <f t="shared" si="62"/>
        <v>0.19183027777376219</v>
      </c>
      <c r="AV75" s="3">
        <f t="shared" si="63"/>
        <v>0.13935328423493071</v>
      </c>
      <c r="AW75" s="31">
        <f t="shared" si="64"/>
        <v>0.66881643799130697</v>
      </c>
      <c r="AX75" s="3">
        <f t="shared" si="65"/>
        <v>0.11568633946171358</v>
      </c>
      <c r="AY75" s="3">
        <f t="shared" si="65"/>
        <v>0.55313009852959338</v>
      </c>
      <c r="AZ75" s="5">
        <f t="shared" si="66"/>
        <v>0.99999999999999989</v>
      </c>
    </row>
    <row r="76" spans="1:52" ht="17.25" x14ac:dyDescent="0.45">
      <c r="A76" s="1" t="s">
        <v>85</v>
      </c>
      <c r="B76" s="1">
        <f>VLOOKUP(A76,[1]Sheet1!$H$14:$I$69,2,FALSE)</f>
        <v>27</v>
      </c>
      <c r="C76" s="2">
        <f>VLOOKUP(B76,AHEAD!$C$7:$CH$107,19,FALSE)</f>
        <v>85.3</v>
      </c>
      <c r="D76" s="3">
        <f>VLOOKUP($B76,AHEAD!$C$7:$CH$107,44,FALSE)</f>
        <v>87.6</v>
      </c>
      <c r="E76" s="3">
        <f>VLOOKUP($B76,'ATLAS medical Care'!$D$2:$K$107,7,FALSE)</f>
        <v>78.2</v>
      </c>
      <c r="F76" s="3">
        <f>VLOOKUP($B76,AHEAD!$C$7:$CH$107,62,FALSE)</f>
        <v>69.400000000000006</v>
      </c>
      <c r="G76" s="4">
        <f>VLOOKUP($B76,AHEAD!$C$7:$CH$107,73,FALSE)</f>
        <v>10.9</v>
      </c>
      <c r="H76" s="2">
        <v>85.3</v>
      </c>
      <c r="I76" s="3">
        <v>87.6</v>
      </c>
      <c r="J76" s="3">
        <v>78.2</v>
      </c>
      <c r="K76" s="3">
        <v>69.400000000000006</v>
      </c>
      <c r="L76" s="3">
        <v>10.9</v>
      </c>
      <c r="M76" s="2">
        <f t="shared" si="37"/>
        <v>0.14700000000000002</v>
      </c>
      <c r="N76" s="3">
        <f t="shared" si="38"/>
        <v>0.18595399999999998</v>
      </c>
      <c r="O76" s="3">
        <f t="shared" si="39"/>
        <v>0.66704600000000003</v>
      </c>
      <c r="P76" s="4">
        <f t="shared" si="36"/>
        <v>1</v>
      </c>
      <c r="Q76" s="2">
        <f t="shared" si="40"/>
        <v>0.18584999999999999</v>
      </c>
      <c r="R76" s="3">
        <f t="shared" si="41"/>
        <v>0.23760609584463066</v>
      </c>
      <c r="S76" s="31">
        <f t="shared" si="42"/>
        <v>0.57727136739640994</v>
      </c>
      <c r="T76" s="3"/>
      <c r="U76" s="3"/>
      <c r="V76" s="29">
        <f t="shared" si="43"/>
        <v>1.0007274632410406</v>
      </c>
      <c r="W76" s="2">
        <f t="shared" si="44"/>
        <v>0.18571489923749115</v>
      </c>
      <c r="X76" s="3">
        <f t="shared" si="45"/>
        <v>0.23743337179445387</v>
      </c>
      <c r="Y76" s="31">
        <f t="shared" si="46"/>
        <v>0.57685172896805503</v>
      </c>
      <c r="Z76" s="3">
        <f t="shared" si="47"/>
        <v>9.806013962695885E-2</v>
      </c>
      <c r="AA76" s="3">
        <f t="shared" si="47"/>
        <v>0.47879158934109617</v>
      </c>
      <c r="AB76" s="5">
        <f t="shared" si="48"/>
        <v>1</v>
      </c>
      <c r="AC76" s="2">
        <f t="shared" si="49"/>
        <v>0.12809999999999999</v>
      </c>
      <c r="AD76" s="3">
        <f t="shared" si="50"/>
        <v>0.21202733535093968</v>
      </c>
      <c r="AE76" s="31">
        <f t="shared" si="51"/>
        <v>0.65829676193809994</v>
      </c>
      <c r="AF76" s="3"/>
      <c r="AG76" s="3"/>
      <c r="AH76" s="5">
        <f t="shared" si="52"/>
        <v>0.99842409728903958</v>
      </c>
      <c r="AI76" s="2">
        <f t="shared" si="53"/>
        <v>0.12830219177183538</v>
      </c>
      <c r="AJ76" s="3">
        <f t="shared" si="54"/>
        <v>0.21236199719802901</v>
      </c>
      <c r="AK76" s="31">
        <f t="shared" si="55"/>
        <v>0.65933581103013561</v>
      </c>
      <c r="AL76" s="3">
        <f t="shared" si="56"/>
        <v>0.1140464589703878</v>
      </c>
      <c r="AM76" s="3">
        <f t="shared" si="56"/>
        <v>0.54528935205974782</v>
      </c>
      <c r="AN76" s="5">
        <f t="shared" si="57"/>
        <v>1</v>
      </c>
      <c r="AO76" s="2">
        <f t="shared" si="58"/>
        <v>0.17220000000000002</v>
      </c>
      <c r="AP76" s="3">
        <f t="shared" si="59"/>
        <v>0.19044578105193161</v>
      </c>
      <c r="AQ76" s="31">
        <f t="shared" si="60"/>
        <v>0.63851851080881672</v>
      </c>
      <c r="AR76" s="3"/>
      <c r="AS76" s="3"/>
      <c r="AT76" s="5">
        <f t="shared" si="61"/>
        <v>1.0011642918607484</v>
      </c>
      <c r="AU76" s="2">
        <f t="shared" si="62"/>
        <v>0.1719997421002219</v>
      </c>
      <c r="AV76" s="3">
        <f t="shared" si="63"/>
        <v>0.19022430444255262</v>
      </c>
      <c r="AW76" s="31">
        <f t="shared" si="64"/>
        <v>0.63777595345722538</v>
      </c>
      <c r="AX76" s="3">
        <f t="shared" si="65"/>
        <v>0.11031721300655234</v>
      </c>
      <c r="AY76" s="3">
        <f t="shared" si="65"/>
        <v>0.52745874045067298</v>
      </c>
      <c r="AZ76" s="5">
        <f t="shared" si="66"/>
        <v>0.99999999999999978</v>
      </c>
    </row>
    <row r="77" spans="1:52" ht="17.25" x14ac:dyDescent="0.45">
      <c r="A77" s="1" t="s">
        <v>86</v>
      </c>
      <c r="B77" s="1">
        <f>VLOOKUP(A77,[1]Sheet1!$H$14:$I$69,2,FALSE)</f>
        <v>28</v>
      </c>
      <c r="C77" s="2">
        <f>VLOOKUP(B77,AHEAD!$C$7:$CH$107,19,FALSE)</f>
        <v>83.1</v>
      </c>
      <c r="D77" s="3">
        <f>VLOOKUP($B77,AHEAD!$C$7:$CH$107,44,FALSE)</f>
        <v>70.3</v>
      </c>
      <c r="E77" s="3">
        <f>VLOOKUP($B77,'ATLAS medical Care'!$D$2:$K$107,7,FALSE)</f>
        <v>70.7</v>
      </c>
      <c r="F77" s="3">
        <f>VLOOKUP($B77,AHEAD!$C$7:$CH$107,62,FALSE)</f>
        <v>49.5</v>
      </c>
      <c r="G77" s="4">
        <f>VLOOKUP($B77,AHEAD!$C$7:$CH$107,73,FALSE)</f>
        <v>9.1999999999999993</v>
      </c>
      <c r="H77" s="2">
        <v>83.1</v>
      </c>
      <c r="I77" s="3">
        <v>70.3</v>
      </c>
      <c r="J77" s="3">
        <v>70.7</v>
      </c>
      <c r="K77" s="3">
        <v>49.5</v>
      </c>
      <c r="L77" s="3">
        <v>9.1999999999999993</v>
      </c>
      <c r="M77" s="2">
        <f t="shared" si="37"/>
        <v>0.16900000000000007</v>
      </c>
      <c r="N77" s="3">
        <f t="shared" si="38"/>
        <v>0.24348299999999998</v>
      </c>
      <c r="O77" s="3">
        <f t="shared" si="39"/>
        <v>0.58751699999999996</v>
      </c>
      <c r="P77" s="4">
        <f t="shared" si="36"/>
        <v>1</v>
      </c>
      <c r="Q77" s="2">
        <f t="shared" si="40"/>
        <v>0.21366428571428575</v>
      </c>
      <c r="R77" s="3">
        <f t="shared" si="41"/>
        <v>0.31111481890434306</v>
      </c>
      <c r="S77" s="31">
        <f t="shared" si="42"/>
        <v>0.5084458072736161</v>
      </c>
      <c r="T77" s="3"/>
      <c r="U77" s="3"/>
      <c r="V77" s="29">
        <f t="shared" si="43"/>
        <v>1.033224911892245</v>
      </c>
      <c r="W77" s="2">
        <f t="shared" si="44"/>
        <v>0.20679358700612593</v>
      </c>
      <c r="X77" s="3">
        <f t="shared" si="45"/>
        <v>0.30111045070967979</v>
      </c>
      <c r="Y77" s="31">
        <f t="shared" si="46"/>
        <v>0.49209596228419422</v>
      </c>
      <c r="Z77" s="3">
        <f t="shared" si="47"/>
        <v>8.365234313811519E-2</v>
      </c>
      <c r="AA77" s="3">
        <f t="shared" si="47"/>
        <v>0.40844361914607902</v>
      </c>
      <c r="AB77" s="5">
        <f t="shared" si="48"/>
        <v>1</v>
      </c>
      <c r="AC77" s="2">
        <f t="shared" si="49"/>
        <v>0.14727142857142861</v>
      </c>
      <c r="AD77" s="3">
        <f t="shared" si="50"/>
        <v>0.27762270073917661</v>
      </c>
      <c r="AE77" s="31">
        <f t="shared" si="51"/>
        <v>0.57981089562576882</v>
      </c>
      <c r="AF77" s="3"/>
      <c r="AG77" s="3"/>
      <c r="AH77" s="5">
        <f t="shared" si="52"/>
        <v>1.004705024936374</v>
      </c>
      <c r="AI77" s="2">
        <f t="shared" si="53"/>
        <v>0.14658175774601606</v>
      </c>
      <c r="AJ77" s="3">
        <f t="shared" si="54"/>
        <v>0.27632259603435139</v>
      </c>
      <c r="AK77" s="31">
        <f t="shared" si="55"/>
        <v>0.57709564621963261</v>
      </c>
      <c r="AL77" s="3">
        <f t="shared" si="56"/>
        <v>9.9821235002763395E-2</v>
      </c>
      <c r="AM77" s="3">
        <f t="shared" si="56"/>
        <v>0.4772744112168692</v>
      </c>
      <c r="AN77" s="5">
        <f t="shared" si="57"/>
        <v>1</v>
      </c>
      <c r="AO77" s="2">
        <f t="shared" si="58"/>
        <v>0.19797142857142863</v>
      </c>
      <c r="AP77" s="3">
        <f t="shared" si="59"/>
        <v>0.24936441328429323</v>
      </c>
      <c r="AQ77" s="31">
        <f t="shared" si="60"/>
        <v>0.56239071955286968</v>
      </c>
      <c r="AR77" s="3"/>
      <c r="AS77" s="3"/>
      <c r="AT77" s="5">
        <f t="shared" si="61"/>
        <v>1.0097265614085915</v>
      </c>
      <c r="AU77" s="2">
        <f t="shared" si="62"/>
        <v>0.1960643961819267</v>
      </c>
      <c r="AV77" s="3">
        <f t="shared" si="63"/>
        <v>0.24696231912174738</v>
      </c>
      <c r="AW77" s="31">
        <f t="shared" si="64"/>
        <v>0.5569732846963259</v>
      </c>
      <c r="AX77" s="3">
        <f t="shared" si="65"/>
        <v>9.6340635224223203E-2</v>
      </c>
      <c r="AY77" s="3">
        <f t="shared" si="65"/>
        <v>0.4606326494721027</v>
      </c>
      <c r="AZ77" s="5">
        <f t="shared" si="66"/>
        <v>1</v>
      </c>
    </row>
    <row r="78" spans="1:52" ht="17.25" x14ac:dyDescent="0.45">
      <c r="A78" s="1" t="s">
        <v>87</v>
      </c>
      <c r="B78" s="1">
        <f>VLOOKUP(A78,[1]Sheet1!$H$14:$I$69,2,FALSE)</f>
        <v>29</v>
      </c>
      <c r="C78" s="2">
        <f>VLOOKUP(B78,AHEAD!$C$7:$CH$107,19,FALSE)</f>
        <v>85.6</v>
      </c>
      <c r="D78" s="3">
        <f>VLOOKUP($B78,AHEAD!$C$7:$CH$107,44,FALSE)</f>
        <v>72.2</v>
      </c>
      <c r="E78" s="3">
        <f>VLOOKUP($B78,'ATLAS medical Care'!$D$2:$K$107,7,FALSE)</f>
        <v>80.099999999999994</v>
      </c>
      <c r="F78" s="3">
        <f>VLOOKUP($B78,AHEAD!$C$7:$CH$107,62,FALSE)</f>
        <v>66.3</v>
      </c>
      <c r="G78" s="4">
        <f>VLOOKUP($B78,AHEAD!$C$7:$CH$107,73,FALSE)</f>
        <v>10.199999999999999</v>
      </c>
      <c r="H78" s="2">
        <v>85.6</v>
      </c>
      <c r="I78" s="3">
        <v>72.2</v>
      </c>
      <c r="J78" s="3">
        <v>80.099999999999994</v>
      </c>
      <c r="K78" s="3">
        <v>66.3</v>
      </c>
      <c r="L78" s="3">
        <v>10.199999999999999</v>
      </c>
      <c r="M78" s="2">
        <f t="shared" si="37"/>
        <v>0.14400000000000004</v>
      </c>
      <c r="N78" s="3">
        <f t="shared" si="38"/>
        <v>0.17034400000000005</v>
      </c>
      <c r="O78" s="3">
        <f t="shared" si="39"/>
        <v>0.68565599999999993</v>
      </c>
      <c r="P78" s="4">
        <f t="shared" si="36"/>
        <v>1</v>
      </c>
      <c r="Q78" s="2">
        <f t="shared" si="40"/>
        <v>0.18205714285714289</v>
      </c>
      <c r="R78" s="3">
        <f t="shared" si="41"/>
        <v>0.21766013525150185</v>
      </c>
      <c r="S78" s="31">
        <f t="shared" si="42"/>
        <v>0.59337673366387444</v>
      </c>
      <c r="T78" s="3"/>
      <c r="U78" s="3"/>
      <c r="V78" s="29">
        <f t="shared" si="43"/>
        <v>0.99309401177251921</v>
      </c>
      <c r="W78" s="2">
        <f t="shared" si="44"/>
        <v>0.18332317051454075</v>
      </c>
      <c r="X78" s="3">
        <f t="shared" si="45"/>
        <v>0.21917374656505295</v>
      </c>
      <c r="Y78" s="31">
        <f t="shared" si="46"/>
        <v>0.59750308292040621</v>
      </c>
      <c r="Z78" s="3">
        <f t="shared" si="47"/>
        <v>0.1015707031745034</v>
      </c>
      <c r="AA78" s="3">
        <f t="shared" si="47"/>
        <v>0.49593237974590282</v>
      </c>
      <c r="AB78" s="5">
        <f t="shared" si="48"/>
        <v>0.99999999999999978</v>
      </c>
      <c r="AC78" s="2">
        <f t="shared" si="49"/>
        <v>0.12548571428571431</v>
      </c>
      <c r="AD78" s="3">
        <f t="shared" si="50"/>
        <v>0.19422859638953979</v>
      </c>
      <c r="AE78" s="31">
        <f t="shared" si="51"/>
        <v>0.67666266584827695</v>
      </c>
      <c r="AF78" s="3"/>
      <c r="AG78" s="3"/>
      <c r="AH78" s="5">
        <f t="shared" si="52"/>
        <v>0.99637697652353108</v>
      </c>
      <c r="AI78" s="2">
        <f t="shared" si="53"/>
        <v>0.12594200512696288</v>
      </c>
      <c r="AJ78" s="3">
        <f t="shared" si="54"/>
        <v>0.19493484992720803</v>
      </c>
      <c r="AK78" s="31">
        <f t="shared" si="55"/>
        <v>0.67912314494582904</v>
      </c>
      <c r="AL78" s="3">
        <f t="shared" si="56"/>
        <v>0.1174691084424735</v>
      </c>
      <c r="AM78" s="3">
        <f t="shared" si="56"/>
        <v>0.56165403650335555</v>
      </c>
      <c r="AN78" s="5">
        <f t="shared" si="57"/>
        <v>1</v>
      </c>
      <c r="AO78" s="2">
        <f t="shared" si="58"/>
        <v>0.16868571428571433</v>
      </c>
      <c r="AP78" s="3">
        <f t="shared" si="59"/>
        <v>0.17445871628203882</v>
      </c>
      <c r="AQ78" s="31">
        <f t="shared" si="60"/>
        <v>0.65633261881059168</v>
      </c>
      <c r="AR78" s="3"/>
      <c r="AS78" s="3"/>
      <c r="AT78" s="5">
        <f t="shared" si="61"/>
        <v>0.99947704937834481</v>
      </c>
      <c r="AU78" s="2">
        <f t="shared" si="62"/>
        <v>0.1687739747407242</v>
      </c>
      <c r="AV78" s="3">
        <f t="shared" si="63"/>
        <v>0.17454999731164286</v>
      </c>
      <c r="AW78" s="31">
        <f t="shared" si="64"/>
        <v>0.65667602794763291</v>
      </c>
      <c r="AX78" s="3">
        <f t="shared" si="65"/>
        <v>0.11358639167673536</v>
      </c>
      <c r="AY78" s="3">
        <f t="shared" si="65"/>
        <v>0.54308963627089757</v>
      </c>
      <c r="AZ78" s="5">
        <f t="shared" si="66"/>
        <v>1</v>
      </c>
    </row>
    <row r="79" spans="1:52" ht="17.25" x14ac:dyDescent="0.45">
      <c r="A79" s="1" t="s">
        <v>88</v>
      </c>
      <c r="B79" s="1">
        <f>VLOOKUP(A79,[1]Sheet1!$H$14:$I$69,2,FALSE)</f>
        <v>30</v>
      </c>
      <c r="C79" s="2">
        <f>VLOOKUP(B79,AHEAD!$C$7:$CH$107,19,FALSE)</f>
        <v>83.1</v>
      </c>
      <c r="D79" s="3">
        <f>VLOOKUP($B79,AHEAD!$C$7:$CH$107,44,FALSE)</f>
        <v>87.1</v>
      </c>
      <c r="E79" s="3">
        <f>VLOOKUP($B79,'ATLAS medical Care'!$D$2:$K$107,7,FALSE)</f>
        <v>88.3</v>
      </c>
      <c r="F79" s="3">
        <f>VLOOKUP($B79,AHEAD!$C$7:$CH$107,62,FALSE)</f>
        <v>79.599999999999994</v>
      </c>
      <c r="G79" s="4">
        <f>VLOOKUP($B79,AHEAD!$C$7:$CH$107,73,FALSE)</f>
        <v>4.5</v>
      </c>
      <c r="H79" s="2">
        <v>83.1</v>
      </c>
      <c r="I79" s="3">
        <v>87.1</v>
      </c>
      <c r="J79" s="3">
        <v>88.3</v>
      </c>
      <c r="K79" s="3">
        <v>79.599999999999994</v>
      </c>
      <c r="L79" s="3">
        <v>4.5</v>
      </c>
      <c r="M79" s="2">
        <f t="shared" si="37"/>
        <v>0.16900000000000007</v>
      </c>
      <c r="N79" s="3">
        <f t="shared" si="38"/>
        <v>9.7227000000000022E-2</v>
      </c>
      <c r="O79" s="3">
        <f t="shared" si="39"/>
        <v>0.7337729999999999</v>
      </c>
      <c r="P79" s="4">
        <f t="shared" si="36"/>
        <v>1</v>
      </c>
      <c r="Q79" s="2">
        <f t="shared" si="40"/>
        <v>0.21366428571428575</v>
      </c>
      <c r="R79" s="3">
        <f t="shared" si="41"/>
        <v>0.12423356249763873</v>
      </c>
      <c r="S79" s="31">
        <f t="shared" si="42"/>
        <v>0.63501788942376658</v>
      </c>
      <c r="T79" s="3"/>
      <c r="U79" s="3"/>
      <c r="V79" s="29">
        <f t="shared" si="43"/>
        <v>0.97291573763569106</v>
      </c>
      <c r="W79" s="2">
        <f t="shared" si="44"/>
        <v>0.21961232350246193</v>
      </c>
      <c r="X79" s="3">
        <f t="shared" si="45"/>
        <v>0.12769200629803984</v>
      </c>
      <c r="Y79" s="31">
        <f t="shared" si="46"/>
        <v>0.65269567019949826</v>
      </c>
      <c r="Z79" s="3">
        <f t="shared" si="47"/>
        <v>0.11095299769348298</v>
      </c>
      <c r="AA79" s="3">
        <f t="shared" si="47"/>
        <v>0.54174267250601527</v>
      </c>
      <c r="AB79" s="5">
        <f t="shared" si="48"/>
        <v>1</v>
      </c>
      <c r="AC79" s="2">
        <f t="shared" si="49"/>
        <v>0.14727142857142861</v>
      </c>
      <c r="AD79" s="3">
        <f t="shared" si="50"/>
        <v>0.11085957674567805</v>
      </c>
      <c r="AE79" s="31">
        <f t="shared" si="51"/>
        <v>0.72414854432468723</v>
      </c>
      <c r="AF79" s="3"/>
      <c r="AG79" s="3"/>
      <c r="AH79" s="5">
        <f t="shared" si="52"/>
        <v>0.98227954964179387</v>
      </c>
      <c r="AI79" s="2">
        <f t="shared" si="53"/>
        <v>0.14992822422612159</v>
      </c>
      <c r="AJ79" s="3">
        <f t="shared" si="54"/>
        <v>0.1128594978752281</v>
      </c>
      <c r="AK79" s="31">
        <f t="shared" si="55"/>
        <v>0.73721227789865029</v>
      </c>
      <c r="AL79" s="3">
        <f t="shared" si="56"/>
        <v>0.12751688653536786</v>
      </c>
      <c r="AM79" s="3">
        <f t="shared" si="56"/>
        <v>0.60969539136328244</v>
      </c>
      <c r="AN79" s="5">
        <f t="shared" si="57"/>
        <v>1</v>
      </c>
      <c r="AO79" s="2">
        <f t="shared" si="58"/>
        <v>0.19797142857142863</v>
      </c>
      <c r="AP79" s="3">
        <f t="shared" si="59"/>
        <v>9.957555069714101E-2</v>
      </c>
      <c r="AQ79" s="31">
        <f t="shared" si="60"/>
        <v>0.70239180391115119</v>
      </c>
      <c r="AR79" s="3"/>
      <c r="AS79" s="3"/>
      <c r="AT79" s="5">
        <f t="shared" si="61"/>
        <v>0.99993878317972085</v>
      </c>
      <c r="AU79" s="2">
        <f t="shared" si="62"/>
        <v>0.19798354849473507</v>
      </c>
      <c r="AV79" s="3">
        <f t="shared" si="63"/>
        <v>9.9581646768914359E-2</v>
      </c>
      <c r="AW79" s="31">
        <f t="shared" si="64"/>
        <v>0.70243480473635056</v>
      </c>
      <c r="AX79" s="3">
        <f t="shared" si="65"/>
        <v>0.12150136667470508</v>
      </c>
      <c r="AY79" s="3">
        <f t="shared" si="65"/>
        <v>0.58093343806164544</v>
      </c>
      <c r="AZ79" s="5">
        <f t="shared" si="66"/>
        <v>1</v>
      </c>
    </row>
    <row r="80" spans="1:52" ht="17.25" x14ac:dyDescent="0.45">
      <c r="A80" s="1" t="s">
        <v>89</v>
      </c>
      <c r="B80" s="1">
        <f>VLOOKUP(A80,[1]Sheet1!$H$14:$I$69,2,FALSE)</f>
        <v>31</v>
      </c>
      <c r="C80" s="2">
        <f>VLOOKUP(B80,AHEAD!$C$7:$CH$107,19,FALSE)</f>
        <v>82.6</v>
      </c>
      <c r="D80" s="3">
        <f>VLOOKUP($B80,AHEAD!$C$7:$CH$107,44,FALSE)</f>
        <v>78.400000000000006</v>
      </c>
      <c r="E80" s="3">
        <f>VLOOKUP($B80,'ATLAS medical Care'!$D$2:$K$107,7,FALSE)</f>
        <v>76.099999999999994</v>
      </c>
      <c r="F80" s="3">
        <f>VLOOKUP($B80,AHEAD!$C$7:$CH$107,62,FALSE)</f>
        <v>64.7</v>
      </c>
      <c r="G80" s="4">
        <f>VLOOKUP($B80,AHEAD!$C$7:$CH$107,73,FALSE)</f>
        <v>13.9</v>
      </c>
      <c r="H80" s="2">
        <v>82.6</v>
      </c>
      <c r="I80" s="3">
        <v>78.400000000000006</v>
      </c>
      <c r="J80" s="3">
        <v>76.099999999999994</v>
      </c>
      <c r="K80" s="3">
        <v>64.7</v>
      </c>
      <c r="L80" s="3">
        <v>13.9</v>
      </c>
      <c r="M80" s="2">
        <f t="shared" si="37"/>
        <v>0.17400000000000004</v>
      </c>
      <c r="N80" s="3">
        <f t="shared" si="38"/>
        <v>0.19741400000000003</v>
      </c>
      <c r="O80" s="3">
        <f t="shared" si="39"/>
        <v>0.62858599999999987</v>
      </c>
      <c r="P80" s="4">
        <f t="shared" si="36"/>
        <v>1</v>
      </c>
      <c r="Q80" s="2">
        <f t="shared" si="40"/>
        <v>0.21998571428571431</v>
      </c>
      <c r="R80" s="3">
        <f t="shared" si="41"/>
        <v>0.25224931867597322</v>
      </c>
      <c r="S80" s="31">
        <f t="shared" si="42"/>
        <v>0.54398752072006973</v>
      </c>
      <c r="T80" s="3"/>
      <c r="U80" s="3"/>
      <c r="V80" s="29">
        <f t="shared" si="43"/>
        <v>1.0162225536817573</v>
      </c>
      <c r="W80" s="2">
        <f t="shared" si="44"/>
        <v>0.21647395394710514</v>
      </c>
      <c r="X80" s="3">
        <f t="shared" si="45"/>
        <v>0.24822251559176498</v>
      </c>
      <c r="Y80" s="31">
        <f t="shared" si="46"/>
        <v>0.53530353046112988</v>
      </c>
      <c r="Z80" s="3">
        <f t="shared" si="47"/>
        <v>9.0997281110219777E-2</v>
      </c>
      <c r="AA80" s="3">
        <f t="shared" si="47"/>
        <v>0.44430624935091012</v>
      </c>
      <c r="AB80" s="5">
        <f t="shared" si="48"/>
        <v>1</v>
      </c>
      <c r="AC80" s="2">
        <f t="shared" si="49"/>
        <v>0.15162857142857145</v>
      </c>
      <c r="AD80" s="3">
        <f t="shared" si="50"/>
        <v>0.22509418663201874</v>
      </c>
      <c r="AE80" s="31">
        <f t="shared" si="51"/>
        <v>0.62034121844613777</v>
      </c>
      <c r="AF80" s="3"/>
      <c r="AG80" s="3"/>
      <c r="AH80" s="5">
        <f t="shared" si="52"/>
        <v>0.99706397650672796</v>
      </c>
      <c r="AI80" s="2">
        <f t="shared" si="53"/>
        <v>0.15207506739919641</v>
      </c>
      <c r="AJ80" s="3">
        <f t="shared" si="54"/>
        <v>0.22575701453045111</v>
      </c>
      <c r="AK80" s="31">
        <f t="shared" si="55"/>
        <v>0.62216791807035243</v>
      </c>
      <c r="AL80" s="3">
        <f t="shared" si="56"/>
        <v>0.10761746405074141</v>
      </c>
      <c r="AM80" s="3">
        <f t="shared" si="56"/>
        <v>0.51455045401961097</v>
      </c>
      <c r="AN80" s="5">
        <f t="shared" si="57"/>
        <v>0.99999999999999989</v>
      </c>
      <c r="AO80" s="2">
        <f t="shared" si="58"/>
        <v>0.20382857142857147</v>
      </c>
      <c r="AP80" s="3">
        <f t="shared" si="59"/>
        <v>0.20218260118408873</v>
      </c>
      <c r="AQ80" s="31">
        <f t="shared" si="60"/>
        <v>0.6017033257605483</v>
      </c>
      <c r="AR80" s="3"/>
      <c r="AS80" s="3"/>
      <c r="AT80" s="5">
        <f t="shared" si="61"/>
        <v>1.0077144983732085</v>
      </c>
      <c r="AU80" s="2">
        <f t="shared" si="62"/>
        <v>0.2022681739298379</v>
      </c>
      <c r="AV80" s="3">
        <f t="shared" si="63"/>
        <v>0.2006348043126101</v>
      </c>
      <c r="AW80" s="31">
        <f t="shared" si="64"/>
        <v>0.59709702175755208</v>
      </c>
      <c r="AX80" s="3">
        <f t="shared" si="65"/>
        <v>0.10328090762553921</v>
      </c>
      <c r="AY80" s="3">
        <f t="shared" si="65"/>
        <v>0.49381611413201287</v>
      </c>
      <c r="AZ80" s="5">
        <f t="shared" si="66"/>
        <v>1</v>
      </c>
    </row>
    <row r="81" spans="1:52" ht="17.25" x14ac:dyDescent="0.45">
      <c r="A81" s="1" t="s">
        <v>90</v>
      </c>
      <c r="B81" s="1">
        <f>VLOOKUP(A81,[1]Sheet1!$H$14:$I$69,2,FALSE)</f>
        <v>32</v>
      </c>
      <c r="C81" s="2">
        <f>VLOOKUP(B81,AHEAD!$C$7:$CH$107,19,FALSE)</f>
        <v>77.599999999999994</v>
      </c>
      <c r="D81" s="3">
        <f>VLOOKUP($B81,AHEAD!$C$7:$CH$107,44,FALSE)</f>
        <v>0</v>
      </c>
      <c r="E81" s="3" t="str">
        <f>VLOOKUP($B81,'ATLAS medical Care'!$D$2:$K$107,7,FALSE)</f>
        <v>Data not available</v>
      </c>
      <c r="F81" s="3">
        <f>VLOOKUP($B81,AHEAD!$C$7:$CH$107,62,FALSE)</f>
        <v>0</v>
      </c>
      <c r="G81" s="4">
        <f>VLOOKUP($B81,AHEAD!$C$7:$CH$107,73,FALSE)</f>
        <v>10.4</v>
      </c>
      <c r="H81" s="2">
        <v>77.599999999999994</v>
      </c>
      <c r="I81" s="3">
        <f>AVERAGE($D$99:$D$103,$D$92:$D$97,$D$84:$D$90,$D$82,$D$71:$D$80,$D$66:$D$68,$D$57:$D$64,$D$46:$D$54,$D$36:$D$44,$D$5:$D$32)</f>
        <v>80.244186046511643</v>
      </c>
      <c r="J81" s="3">
        <f>AVERAGE($E$99:$E$103,$E$92:$E$97,$E$84:$E$90,$E$82,$E$71:$E$80,$E$66:$E$68,$E$57:$E$64,$E$53:$E$54,$E$47:$E$51,$E$43:$E$45,$E$26:$E$41,$E$21:$E$24,$E$6:$E$19,$E$4)</f>
        <v>76.635294117647021</v>
      </c>
      <c r="K81" s="3">
        <f>AVERAGE($F$5:$F$32,$F$36:$F$44,$F$46:$F$54,$F$57:$F$64,$F$66:$F$68,$F$71:$F$80,$F$82,$F$84:$F$90,$F$92:$F$97,$F$99:$F$103)</f>
        <v>64.839534883720958</v>
      </c>
      <c r="L81" s="3">
        <v>10.4</v>
      </c>
      <c r="M81" s="2">
        <f t="shared" si="37"/>
        <v>0.22400000000000006</v>
      </c>
      <c r="N81" s="3">
        <f t="shared" si="38"/>
        <v>0.18131011764705909</v>
      </c>
      <c r="O81" s="3">
        <f t="shared" si="39"/>
        <v>0.59468988235294085</v>
      </c>
      <c r="P81" s="4">
        <f t="shared" si="36"/>
        <v>1</v>
      </c>
      <c r="Q81" s="2">
        <f t="shared" si="40"/>
        <v>0.28320000000000006</v>
      </c>
      <c r="R81" s="3">
        <f t="shared" si="41"/>
        <v>0.23167229094963479</v>
      </c>
      <c r="S81" s="31">
        <f t="shared" si="42"/>
        <v>0.5146533246023397</v>
      </c>
      <c r="T81" s="3"/>
      <c r="U81" s="3"/>
      <c r="V81" s="29">
        <f t="shared" si="43"/>
        <v>1.0295256155519745</v>
      </c>
      <c r="W81" s="2">
        <f t="shared" si="44"/>
        <v>0.27507814834521038</v>
      </c>
      <c r="X81" s="3">
        <f t="shared" si="45"/>
        <v>0.22502819497640664</v>
      </c>
      <c r="Y81" s="31">
        <f t="shared" si="46"/>
        <v>0.49989365667838304</v>
      </c>
      <c r="Z81" s="3">
        <f t="shared" si="47"/>
        <v>8.4977888269843233E-2</v>
      </c>
      <c r="AA81" s="3">
        <f t="shared" si="47"/>
        <v>0.41491576840853983</v>
      </c>
      <c r="AB81" s="5">
        <f t="shared" si="48"/>
        <v>1</v>
      </c>
      <c r="AC81" s="2">
        <f t="shared" si="49"/>
        <v>0.19520000000000001</v>
      </c>
      <c r="AD81" s="3">
        <f t="shared" si="50"/>
        <v>0.20673231614738768</v>
      </c>
      <c r="AE81" s="31">
        <f t="shared" si="51"/>
        <v>0.58688969562862314</v>
      </c>
      <c r="AF81" s="3"/>
      <c r="AG81" s="3"/>
      <c r="AH81" s="5">
        <f t="shared" si="52"/>
        <v>0.98882201177601081</v>
      </c>
      <c r="AI81" s="2">
        <f t="shared" si="53"/>
        <v>0.19740660874792193</v>
      </c>
      <c r="AJ81" s="3">
        <f t="shared" si="54"/>
        <v>0.20906929021136814</v>
      </c>
      <c r="AK81" s="31">
        <f t="shared" si="55"/>
        <v>0.59352410104070996</v>
      </c>
      <c r="AL81" s="3">
        <f t="shared" si="56"/>
        <v>0.10266289333127368</v>
      </c>
      <c r="AM81" s="3">
        <f t="shared" si="56"/>
        <v>0.49086120770943625</v>
      </c>
      <c r="AN81" s="5">
        <f t="shared" si="57"/>
        <v>1</v>
      </c>
      <c r="AO81" s="2">
        <f t="shared" si="58"/>
        <v>0.26240000000000008</v>
      </c>
      <c r="AP81" s="3">
        <f t="shared" si="59"/>
        <v>0.1856897241678683</v>
      </c>
      <c r="AQ81" s="31">
        <f t="shared" si="60"/>
        <v>0.56925683996766363</v>
      </c>
      <c r="AR81" s="3"/>
      <c r="AS81" s="3"/>
      <c r="AT81" s="5">
        <f t="shared" si="61"/>
        <v>1.0173465641355319</v>
      </c>
      <c r="AU81" s="2">
        <f t="shared" si="62"/>
        <v>0.25792587231369751</v>
      </c>
      <c r="AV81" s="3">
        <f t="shared" si="63"/>
        <v>0.18252356739972292</v>
      </c>
      <c r="AW81" s="31">
        <f t="shared" si="64"/>
        <v>0.55955056028657968</v>
      </c>
      <c r="AX81" s="3">
        <f t="shared" si="65"/>
        <v>9.6786431053817276E-2</v>
      </c>
      <c r="AY81" s="3">
        <f t="shared" si="65"/>
        <v>0.46276412923276239</v>
      </c>
      <c r="AZ81" s="5">
        <f t="shared" si="66"/>
        <v>1</v>
      </c>
    </row>
    <row r="82" spans="1:52" ht="17.25" x14ac:dyDescent="0.45">
      <c r="A82" s="1" t="s">
        <v>91</v>
      </c>
      <c r="B82" s="1">
        <f>VLOOKUP(A82,[1]Sheet1!$H$14:$I$69,2,FALSE)</f>
        <v>33</v>
      </c>
      <c r="C82" s="2">
        <f>VLOOKUP(B82,AHEAD!$C$7:$CH$107,19,FALSE)</f>
        <v>83.4</v>
      </c>
      <c r="D82" s="3">
        <f>VLOOKUP($B82,AHEAD!$C$7:$CH$107,44,FALSE)</f>
        <v>81.8</v>
      </c>
      <c r="E82" s="3">
        <f>VLOOKUP($B82,'ATLAS medical Care'!$D$2:$K$107,7,FALSE)</f>
        <v>79.400000000000006</v>
      </c>
      <c r="F82" s="3">
        <f>VLOOKUP($B82,AHEAD!$C$7:$CH$107,62,FALSE)</f>
        <v>70.7</v>
      </c>
      <c r="G82" s="4">
        <f>VLOOKUP($B82,AHEAD!$C$7:$CH$107,73,FALSE)</f>
        <v>10.9</v>
      </c>
      <c r="H82" s="2">
        <v>83.4</v>
      </c>
      <c r="I82" s="3">
        <v>81.8</v>
      </c>
      <c r="J82" s="3">
        <v>79.400000000000006</v>
      </c>
      <c r="K82" s="3">
        <v>70.7</v>
      </c>
      <c r="L82" s="3">
        <v>10.9</v>
      </c>
      <c r="M82" s="2">
        <f t="shared" si="37"/>
        <v>0.16599999999999995</v>
      </c>
      <c r="N82" s="3">
        <f t="shared" si="38"/>
        <v>0.17180399999999996</v>
      </c>
      <c r="O82" s="3">
        <f t="shared" si="39"/>
        <v>0.66219600000000012</v>
      </c>
      <c r="P82" s="4">
        <f t="shared" si="36"/>
        <v>1</v>
      </c>
      <c r="Q82" s="2">
        <f t="shared" si="40"/>
        <v>0.20987142857142849</v>
      </c>
      <c r="R82" s="3">
        <f t="shared" si="41"/>
        <v>0.21952567672914225</v>
      </c>
      <c r="S82" s="31">
        <f t="shared" si="42"/>
        <v>0.57307410644008527</v>
      </c>
      <c r="T82" s="3"/>
      <c r="U82" s="3"/>
      <c r="V82" s="29">
        <f t="shared" si="43"/>
        <v>1.002471211740656</v>
      </c>
      <c r="W82" s="2">
        <f t="shared" si="44"/>
        <v>0.20935407033486286</v>
      </c>
      <c r="X82" s="3">
        <f t="shared" si="45"/>
        <v>0.21898451961325208</v>
      </c>
      <c r="Y82" s="31">
        <f t="shared" si="46"/>
        <v>0.57166141005188509</v>
      </c>
      <c r="Z82" s="3">
        <f t="shared" si="47"/>
        <v>9.7177827289023119E-2</v>
      </c>
      <c r="AA82" s="3">
        <f t="shared" si="47"/>
        <v>0.47448358276286196</v>
      </c>
      <c r="AB82" s="5">
        <f t="shared" si="48"/>
        <v>1</v>
      </c>
      <c r="AC82" s="2">
        <f t="shared" si="49"/>
        <v>0.14465714285714279</v>
      </c>
      <c r="AD82" s="3">
        <f t="shared" si="50"/>
        <v>0.19589330868189356</v>
      </c>
      <c r="AE82" s="31">
        <f t="shared" si="51"/>
        <v>0.65351037644834398</v>
      </c>
      <c r="AF82" s="3"/>
      <c r="AG82" s="3"/>
      <c r="AH82" s="5">
        <f t="shared" si="52"/>
        <v>0.99406082798738038</v>
      </c>
      <c r="AI82" s="2">
        <f t="shared" si="53"/>
        <v>0.1455214195996658</v>
      </c>
      <c r="AJ82" s="3">
        <f t="shared" si="54"/>
        <v>0.19706370391689998</v>
      </c>
      <c r="AK82" s="31">
        <f t="shared" si="55"/>
        <v>0.65741487648343422</v>
      </c>
      <c r="AL82" s="3">
        <f t="shared" si="56"/>
        <v>0.11371419158963852</v>
      </c>
      <c r="AM82" s="3">
        <f t="shared" si="56"/>
        <v>0.54370068489379564</v>
      </c>
      <c r="AN82" s="5">
        <f t="shared" si="57"/>
        <v>1</v>
      </c>
      <c r="AO82" s="2">
        <f t="shared" si="58"/>
        <v>0.1944571428571428</v>
      </c>
      <c r="AP82" s="3">
        <f t="shared" si="59"/>
        <v>0.17595398307025423</v>
      </c>
      <c r="AQ82" s="31">
        <f t="shared" si="60"/>
        <v>0.63387593027100864</v>
      </c>
      <c r="AR82" s="3"/>
      <c r="AS82" s="3"/>
      <c r="AT82" s="5">
        <f t="shared" si="61"/>
        <v>1.0042870561984056</v>
      </c>
      <c r="AU82" s="2">
        <f t="shared" si="62"/>
        <v>0.19362705280025644</v>
      </c>
      <c r="AV82" s="3">
        <f t="shared" si="63"/>
        <v>0.1752028784840706</v>
      </c>
      <c r="AW82" s="31">
        <f t="shared" si="64"/>
        <v>0.63117006871567305</v>
      </c>
      <c r="AX82" s="3">
        <f t="shared" si="65"/>
        <v>0.10917458166371129</v>
      </c>
      <c r="AY82" s="3">
        <f t="shared" si="65"/>
        <v>0.52199548705196175</v>
      </c>
      <c r="AZ82" s="5">
        <f t="shared" si="66"/>
        <v>1</v>
      </c>
    </row>
    <row r="83" spans="1:52" ht="17.25" x14ac:dyDescent="0.45">
      <c r="A83" s="1" t="s">
        <v>92</v>
      </c>
      <c r="B83" s="1">
        <f>VLOOKUP(A83,[1]Sheet1!$H$14:$I$69,2,FALSE)</f>
        <v>34</v>
      </c>
      <c r="C83" s="2">
        <f>VLOOKUP(B83,AHEAD!$C$7:$CH$107,19,FALSE)</f>
        <v>89.6</v>
      </c>
      <c r="D83" s="3">
        <f>VLOOKUP($B83,AHEAD!$C$7:$CH$107,44,FALSE)</f>
        <v>0</v>
      </c>
      <c r="E83" s="3" t="str">
        <f>VLOOKUP($B83,'ATLAS medical Care'!$D$2:$K$107,7,FALSE)</f>
        <v>Data not available</v>
      </c>
      <c r="F83" s="3">
        <f>VLOOKUP($B83,AHEAD!$C$7:$CH$107,62,FALSE)</f>
        <v>0</v>
      </c>
      <c r="G83" s="4">
        <f>VLOOKUP($B83,AHEAD!$C$7:$CH$107,73,FALSE)</f>
        <v>12.1</v>
      </c>
      <c r="H83" s="2">
        <v>89.6</v>
      </c>
      <c r="I83" s="3">
        <f>AVERAGE($D$99:$D$103,$D$92:$D$97,$D$84:$D$90,$D$82,$D$71:$D$80,$D$66:$D$68,$D$57:$D$64,$D$46:$D$54,$D$36:$D$44,$D$5:$D$32)</f>
        <v>80.244186046511643</v>
      </c>
      <c r="J83" s="3">
        <f>AVERAGE($E$99:$E$103,$E$92:$E$97,$E$84:$E$90,$E$82,$E$71:$E$80,$E$66:$E$68,$E$57:$E$64,$E$53:$E$54,$E$47:$E$51,$E$43:$E$45,$E$26:$E$41,$E$21:$E$24,$E$6:$E$19,$E$4)</f>
        <v>76.635294117647021</v>
      </c>
      <c r="K83" s="3">
        <f>AVERAGE($F$5:$F$32,$F$36:$F$44,$F$46:$F$54,$F$57:$F$64,$F$66:$F$68,$F$71:$F$80,$F$82,$F$84:$F$90,$F$92:$F$97,$F$99:$F$103)</f>
        <v>64.839534883720958</v>
      </c>
      <c r="L83" s="3">
        <v>12.1</v>
      </c>
      <c r="M83" s="2">
        <f t="shared" si="37"/>
        <v>0.10400000000000005</v>
      </c>
      <c r="N83" s="3">
        <f t="shared" si="38"/>
        <v>0.20934776470588268</v>
      </c>
      <c r="O83" s="3">
        <f t="shared" si="39"/>
        <v>0.68665223529411734</v>
      </c>
      <c r="P83" s="4">
        <f t="shared" si="36"/>
        <v>1</v>
      </c>
      <c r="Q83" s="2">
        <f t="shared" si="40"/>
        <v>0.13148571428571432</v>
      </c>
      <c r="R83" s="3">
        <f t="shared" si="41"/>
        <v>0.26749790295215564</v>
      </c>
      <c r="S83" s="31">
        <f t="shared" si="42"/>
        <v>0.59423889026249543</v>
      </c>
      <c r="T83" s="3"/>
      <c r="U83" s="3"/>
      <c r="V83" s="29">
        <f t="shared" si="43"/>
        <v>0.99322250750036534</v>
      </c>
      <c r="W83" s="2">
        <f t="shared" si="44"/>
        <v>0.13238293865955908</v>
      </c>
      <c r="X83" s="3">
        <f t="shared" si="45"/>
        <v>0.26932323918571416</v>
      </c>
      <c r="Y83" s="31">
        <f t="shared" si="46"/>
        <v>0.59829382215472682</v>
      </c>
      <c r="Z83" s="3">
        <f t="shared" si="47"/>
        <v>0.10170512246430029</v>
      </c>
      <c r="AA83" s="3">
        <f t="shared" si="47"/>
        <v>0.49658869969042652</v>
      </c>
      <c r="AB83" s="5">
        <f t="shared" si="48"/>
        <v>1</v>
      </c>
      <c r="AC83" s="2">
        <f t="shared" si="49"/>
        <v>9.0628571428571461E-2</v>
      </c>
      <c r="AD83" s="3">
        <f t="shared" si="50"/>
        <v>0.23870123101554042</v>
      </c>
      <c r="AE83" s="31">
        <f t="shared" si="51"/>
        <v>0.67764583412789481</v>
      </c>
      <c r="AF83" s="3"/>
      <c r="AG83" s="3"/>
      <c r="AH83" s="5">
        <f t="shared" si="52"/>
        <v>1.0069756365720066</v>
      </c>
      <c r="AI83" s="2">
        <f t="shared" si="53"/>
        <v>9.0000758843673187E-2</v>
      </c>
      <c r="AJ83" s="3">
        <f t="shared" si="54"/>
        <v>0.23704767260123419</v>
      </c>
      <c r="AK83" s="31">
        <f t="shared" si="55"/>
        <v>0.67295156855509264</v>
      </c>
      <c r="AL83" s="3">
        <f t="shared" si="56"/>
        <v>0.116401600168459</v>
      </c>
      <c r="AM83" s="3">
        <f t="shared" si="56"/>
        <v>0.55654996838663362</v>
      </c>
      <c r="AN83" s="5">
        <f t="shared" si="57"/>
        <v>1</v>
      </c>
      <c r="AO83" s="2">
        <f t="shared" si="58"/>
        <v>0.12182857142857148</v>
      </c>
      <c r="AP83" s="3">
        <f t="shared" si="59"/>
        <v>0.2144046299670232</v>
      </c>
      <c r="AQ83" s="31">
        <f t="shared" si="60"/>
        <v>0.65728624821008597</v>
      </c>
      <c r="AR83" s="3"/>
      <c r="AS83" s="3"/>
      <c r="AT83" s="5">
        <f t="shared" si="61"/>
        <v>0.99351944960568062</v>
      </c>
      <c r="AU83" s="2">
        <f t="shared" si="62"/>
        <v>0.12262323749869637</v>
      </c>
      <c r="AV83" s="3">
        <f t="shared" si="63"/>
        <v>0.21580315317643611</v>
      </c>
      <c r="AW83" s="31">
        <f t="shared" si="64"/>
        <v>0.66157360932486753</v>
      </c>
      <c r="AX83" s="3">
        <f t="shared" si="65"/>
        <v>0.11443353482329105</v>
      </c>
      <c r="AY83" s="3">
        <f t="shared" si="65"/>
        <v>0.54714007450157642</v>
      </c>
      <c r="AZ83" s="5">
        <f t="shared" si="66"/>
        <v>1</v>
      </c>
    </row>
    <row r="84" spans="1:52" ht="17.25" x14ac:dyDescent="0.45">
      <c r="A84" s="1" t="s">
        <v>93</v>
      </c>
      <c r="B84" s="1">
        <f>VLOOKUP(A84,[1]Sheet1!$H$14:$I$69,2,FALSE)</f>
        <v>35</v>
      </c>
      <c r="C84" s="2">
        <f>VLOOKUP(B84,AHEAD!$C$7:$CH$107,19,FALSE)</f>
        <v>82.5</v>
      </c>
      <c r="D84" s="3">
        <f>VLOOKUP($B84,AHEAD!$C$7:$CH$107,44,FALSE)</f>
        <v>83.6</v>
      </c>
      <c r="E84" s="3">
        <f>VLOOKUP($B84,'ATLAS medical Care'!$D$2:$K$107,7,FALSE)</f>
        <v>79.599999999999994</v>
      </c>
      <c r="F84" s="3">
        <f>VLOOKUP($B84,AHEAD!$C$7:$CH$107,62,FALSE)</f>
        <v>68.8</v>
      </c>
      <c r="G84" s="4">
        <f>VLOOKUP($B84,AHEAD!$C$7:$CH$107,73,FALSE)</f>
        <v>9.1999999999999993</v>
      </c>
      <c r="H84" s="2">
        <v>82.5</v>
      </c>
      <c r="I84" s="3">
        <v>83.6</v>
      </c>
      <c r="J84" s="3">
        <v>79.599999999999994</v>
      </c>
      <c r="K84" s="3">
        <v>68.8</v>
      </c>
      <c r="L84" s="3">
        <v>9.1999999999999993</v>
      </c>
      <c r="M84" s="2">
        <f t="shared" si="37"/>
        <v>0.17499999999999999</v>
      </c>
      <c r="N84" s="3">
        <f t="shared" si="38"/>
        <v>0.16830000000000006</v>
      </c>
      <c r="O84" s="3">
        <f t="shared" si="39"/>
        <v>0.65669999999999995</v>
      </c>
      <c r="P84" s="4">
        <f t="shared" si="36"/>
        <v>1</v>
      </c>
      <c r="Q84" s="2">
        <f t="shared" si="40"/>
        <v>0.22124999999999995</v>
      </c>
      <c r="R84" s="3">
        <f t="shared" si="41"/>
        <v>0.2150483771828052</v>
      </c>
      <c r="S84" s="31">
        <f t="shared" si="42"/>
        <v>0.5683177876326706</v>
      </c>
      <c r="T84" s="3"/>
      <c r="U84" s="3"/>
      <c r="V84" s="29">
        <f t="shared" si="43"/>
        <v>1.0046161648154759</v>
      </c>
      <c r="W84" s="2">
        <f t="shared" si="44"/>
        <v>0.22023336648244984</v>
      </c>
      <c r="X84" s="3">
        <f t="shared" si="45"/>
        <v>0.21406023983528522</v>
      </c>
      <c r="Y84" s="31">
        <f t="shared" si="46"/>
        <v>0.56570639368226483</v>
      </c>
      <c r="Z84" s="3">
        <f t="shared" si="47"/>
        <v>9.6165522553921717E-2</v>
      </c>
      <c r="AA84" s="3">
        <f t="shared" si="47"/>
        <v>0.46954087112834308</v>
      </c>
      <c r="AB84" s="5">
        <f t="shared" si="48"/>
        <v>0.99999999999999989</v>
      </c>
      <c r="AC84" s="2">
        <f t="shared" si="49"/>
        <v>0.15249999999999997</v>
      </c>
      <c r="AD84" s="3">
        <f t="shared" si="50"/>
        <v>0.19189799918024436</v>
      </c>
      <c r="AE84" s="31">
        <f t="shared" si="51"/>
        <v>0.64808646414902438</v>
      </c>
      <c r="AF84" s="3"/>
      <c r="AG84" s="3"/>
      <c r="AH84" s="5">
        <f t="shared" si="52"/>
        <v>0.99248446332926865</v>
      </c>
      <c r="AI84" s="2">
        <f t="shared" si="53"/>
        <v>0.15365479827103978</v>
      </c>
      <c r="AJ84" s="3">
        <f t="shared" si="54"/>
        <v>0.19335113673873189</v>
      </c>
      <c r="AK84" s="31">
        <f t="shared" si="55"/>
        <v>0.65299406499022838</v>
      </c>
      <c r="AL84" s="3">
        <f t="shared" si="56"/>
        <v>0.11294951615696637</v>
      </c>
      <c r="AM84" s="3">
        <f t="shared" si="56"/>
        <v>0.54004454883326203</v>
      </c>
      <c r="AN84" s="5">
        <f t="shared" si="57"/>
        <v>1</v>
      </c>
      <c r="AO84" s="2">
        <f t="shared" si="58"/>
        <v>0.20499999999999999</v>
      </c>
      <c r="AP84" s="3">
        <f t="shared" si="59"/>
        <v>0.17236534277853718</v>
      </c>
      <c r="AQ84" s="31">
        <f t="shared" si="60"/>
        <v>0.6286149771502263</v>
      </c>
      <c r="AR84" s="3"/>
      <c r="AS84" s="3"/>
      <c r="AT84" s="5">
        <f t="shared" si="61"/>
        <v>1.0059803199287636</v>
      </c>
      <c r="AU84" s="2">
        <f t="shared" si="62"/>
        <v>0.20378132249596756</v>
      </c>
      <c r="AV84" s="3">
        <f t="shared" si="63"/>
        <v>0.17134067075063941</v>
      </c>
      <c r="AW84" s="31">
        <f t="shared" si="64"/>
        <v>0.62487800675339289</v>
      </c>
      <c r="AX84" s="3">
        <f t="shared" si="65"/>
        <v>0.10808623279138298</v>
      </c>
      <c r="AY84" s="3">
        <f t="shared" si="65"/>
        <v>0.51679177396200993</v>
      </c>
      <c r="AZ84" s="5">
        <f t="shared" si="66"/>
        <v>0.99999999999999989</v>
      </c>
    </row>
    <row r="85" spans="1:52" ht="17.25" x14ac:dyDescent="0.45">
      <c r="A85" s="1" t="s">
        <v>94</v>
      </c>
      <c r="B85" s="1">
        <f>VLOOKUP(A85,[1]Sheet1!$H$14:$I$69,2,FALSE)</f>
        <v>36</v>
      </c>
      <c r="C85" s="2">
        <f>VLOOKUP(B85,AHEAD!$C$7:$CH$107,19,FALSE)</f>
        <v>90.8</v>
      </c>
      <c r="D85" s="3">
        <f>VLOOKUP($B85,AHEAD!$C$7:$CH$107,44,FALSE)</f>
        <v>84.5</v>
      </c>
      <c r="E85" s="3">
        <f>VLOOKUP($B85,'ATLAS medical Care'!$D$2:$K$107,7,FALSE)</f>
        <v>73.5</v>
      </c>
      <c r="F85" s="3">
        <f>VLOOKUP($B85,AHEAD!$C$7:$CH$107,62,FALSE)</f>
        <v>63.3</v>
      </c>
      <c r="G85" s="4">
        <f>VLOOKUP($B85,AHEAD!$C$7:$CH$107,73,FALSE)</f>
        <v>31.5</v>
      </c>
      <c r="H85" s="2">
        <v>90.8</v>
      </c>
      <c r="I85" s="3">
        <v>84.5</v>
      </c>
      <c r="J85" s="3">
        <v>73.5</v>
      </c>
      <c r="K85" s="3">
        <v>63.3</v>
      </c>
      <c r="L85" s="3">
        <v>31.5</v>
      </c>
      <c r="M85" s="2">
        <f t="shared" si="37"/>
        <v>9.2000000000000026E-2</v>
      </c>
      <c r="N85" s="3">
        <f t="shared" si="38"/>
        <v>0.24062</v>
      </c>
      <c r="O85" s="3">
        <f t="shared" si="39"/>
        <v>0.66737999999999997</v>
      </c>
      <c r="P85" s="4">
        <f t="shared" si="36"/>
        <v>1</v>
      </c>
      <c r="Q85" s="2">
        <f t="shared" si="40"/>
        <v>0.11631428571428573</v>
      </c>
      <c r="R85" s="3">
        <f t="shared" si="41"/>
        <v>0.30745656873277816</v>
      </c>
      <c r="S85" s="31">
        <f t="shared" si="42"/>
        <v>0.57756041588288665</v>
      </c>
      <c r="T85" s="3"/>
      <c r="U85" s="3"/>
      <c r="V85" s="29">
        <f t="shared" si="43"/>
        <v>1.0013312703299504</v>
      </c>
      <c r="W85" s="2">
        <f t="shared" si="44"/>
        <v>0.11615964582426234</v>
      </c>
      <c r="X85" s="3">
        <f t="shared" si="45"/>
        <v>0.30704780509997215</v>
      </c>
      <c r="Y85" s="31">
        <f t="shared" si="46"/>
        <v>0.5767925490757656</v>
      </c>
      <c r="Z85" s="3">
        <f t="shared" si="47"/>
        <v>9.8050079522759473E-2</v>
      </c>
      <c r="AA85" s="3">
        <f t="shared" si="47"/>
        <v>0.47874246955300614</v>
      </c>
      <c r="AB85" s="5">
        <f t="shared" si="48"/>
        <v>1</v>
      </c>
      <c r="AC85" s="2">
        <f t="shared" si="49"/>
        <v>8.0171428571428588E-2</v>
      </c>
      <c r="AD85" s="3">
        <f t="shared" si="50"/>
        <v>0.27435826834670463</v>
      </c>
      <c r="AE85" s="31">
        <f t="shared" si="51"/>
        <v>0.658626381062549</v>
      </c>
      <c r="AF85" s="3"/>
      <c r="AG85" s="3"/>
      <c r="AH85" s="5">
        <f t="shared" si="52"/>
        <v>1.0131560779806823</v>
      </c>
      <c r="AI85" s="2">
        <f t="shared" si="53"/>
        <v>7.9130383080974032E-2</v>
      </c>
      <c r="AJ85" s="3">
        <f t="shared" si="54"/>
        <v>0.27079565953305745</v>
      </c>
      <c r="AK85" s="31">
        <f t="shared" si="55"/>
        <v>0.65007395738596851</v>
      </c>
      <c r="AL85" s="3">
        <f t="shared" si="56"/>
        <v>0.1124444200792059</v>
      </c>
      <c r="AM85" s="3">
        <f t="shared" si="56"/>
        <v>0.53762953730676255</v>
      </c>
      <c r="AN85" s="5">
        <f t="shared" si="57"/>
        <v>1</v>
      </c>
      <c r="AO85" s="2">
        <f t="shared" si="58"/>
        <v>0.10777142857142859</v>
      </c>
      <c r="AP85" s="3">
        <f t="shared" si="59"/>
        <v>0.2464322565619228</v>
      </c>
      <c r="AQ85" s="31">
        <f t="shared" si="60"/>
        <v>0.63883822666441004</v>
      </c>
      <c r="AR85" s="3"/>
      <c r="AS85" s="3"/>
      <c r="AT85" s="5">
        <f t="shared" si="61"/>
        <v>0.99304191179776136</v>
      </c>
      <c r="AU85" s="2">
        <f t="shared" si="62"/>
        <v>0.10852656598987219</v>
      </c>
      <c r="AV85" s="3">
        <f t="shared" si="63"/>
        <v>0.24815896855329317</v>
      </c>
      <c r="AW85" s="31">
        <f t="shared" si="64"/>
        <v>0.64331446545683468</v>
      </c>
      <c r="AX85" s="3">
        <f t="shared" si="65"/>
        <v>0.11127521903466958</v>
      </c>
      <c r="AY85" s="3">
        <f t="shared" si="65"/>
        <v>0.53203924642216505</v>
      </c>
      <c r="AZ85" s="5">
        <f t="shared" si="66"/>
        <v>1</v>
      </c>
    </row>
    <row r="86" spans="1:52" ht="17.25" x14ac:dyDescent="0.45">
      <c r="A86" s="1" t="s">
        <v>95</v>
      </c>
      <c r="B86" s="1">
        <f>VLOOKUP(A86,[1]Sheet1!$H$14:$I$69,2,FALSE)</f>
        <v>37</v>
      </c>
      <c r="C86" s="2">
        <f>VLOOKUP(B86,AHEAD!$C$7:$CH$107,19,FALSE)</f>
        <v>86.2</v>
      </c>
      <c r="D86" s="3">
        <f>VLOOKUP($B86,AHEAD!$C$7:$CH$107,44,FALSE)</f>
        <v>75.2</v>
      </c>
      <c r="E86" s="3">
        <f>VLOOKUP($B86,'ATLAS medical Care'!$D$2:$K$107,7,FALSE)</f>
        <v>75.7</v>
      </c>
      <c r="F86" s="3">
        <f>VLOOKUP($B86,AHEAD!$C$7:$CH$107,62,FALSE)</f>
        <v>63.3</v>
      </c>
      <c r="G86" s="4">
        <f>VLOOKUP($B86,AHEAD!$C$7:$CH$107,73,FALSE)</f>
        <v>8.3000000000000007</v>
      </c>
      <c r="H86" s="2">
        <v>86.2</v>
      </c>
      <c r="I86" s="3">
        <v>75.2</v>
      </c>
      <c r="J86" s="3">
        <v>75.7</v>
      </c>
      <c r="K86" s="3">
        <v>63.3</v>
      </c>
      <c r="L86" s="3">
        <v>8.3000000000000007</v>
      </c>
      <c r="M86" s="2">
        <f t="shared" si="37"/>
        <v>0.13799999999999998</v>
      </c>
      <c r="N86" s="3">
        <f t="shared" si="38"/>
        <v>0.20946599999999996</v>
      </c>
      <c r="O86" s="3">
        <f t="shared" si="39"/>
        <v>0.65253400000000006</v>
      </c>
      <c r="P86" s="4">
        <f t="shared" si="36"/>
        <v>1</v>
      </c>
      <c r="Q86" s="2">
        <f t="shared" si="40"/>
        <v>0.17447142857142853</v>
      </c>
      <c r="R86" s="3">
        <f t="shared" si="41"/>
        <v>0.26764898024345485</v>
      </c>
      <c r="S86" s="31">
        <f t="shared" si="42"/>
        <v>0.56471247028338223</v>
      </c>
      <c r="T86" s="3"/>
      <c r="U86" s="3"/>
      <c r="V86" s="29">
        <f t="shared" si="43"/>
        <v>1.0068328790982655</v>
      </c>
      <c r="W86" s="2">
        <f t="shared" si="44"/>
        <v>0.17328737687597939</v>
      </c>
      <c r="X86" s="3">
        <f t="shared" si="45"/>
        <v>0.26583257837503804</v>
      </c>
      <c r="Y86" s="31">
        <f t="shared" si="46"/>
        <v>0.56088004474898268</v>
      </c>
      <c r="Z86" s="3">
        <f t="shared" si="47"/>
        <v>9.5345082176404403E-2</v>
      </c>
      <c r="AA86" s="3">
        <f t="shared" si="47"/>
        <v>0.46553496257257826</v>
      </c>
      <c r="AB86" s="5">
        <f t="shared" si="48"/>
        <v>1</v>
      </c>
      <c r="AC86" s="2">
        <f t="shared" si="49"/>
        <v>0.12025714285714283</v>
      </c>
      <c r="AD86" s="3">
        <f t="shared" si="50"/>
        <v>0.23883604454123022</v>
      </c>
      <c r="AE86" s="31">
        <f t="shared" si="51"/>
        <v>0.64397510704586514</v>
      </c>
      <c r="AF86" s="3"/>
      <c r="AG86" s="3"/>
      <c r="AH86" s="5">
        <f t="shared" si="52"/>
        <v>1.0030682944442382</v>
      </c>
      <c r="AI86" s="2">
        <f t="shared" si="53"/>
        <v>0.11988928722323211</v>
      </c>
      <c r="AJ86" s="3">
        <f t="shared" si="54"/>
        <v>0.23810546686012057</v>
      </c>
      <c r="AK86" s="31">
        <f t="shared" si="55"/>
        <v>0.64200524591664732</v>
      </c>
      <c r="AL86" s="3">
        <f t="shared" si="56"/>
        <v>0.11104876105972671</v>
      </c>
      <c r="AM86" s="3">
        <f t="shared" si="56"/>
        <v>0.5309564848569206</v>
      </c>
      <c r="AN86" s="5">
        <f t="shared" si="57"/>
        <v>1</v>
      </c>
      <c r="AO86" s="2">
        <f t="shared" si="58"/>
        <v>0.16165714285714283</v>
      </c>
      <c r="AP86" s="3">
        <f t="shared" si="59"/>
        <v>0.21452572127420708</v>
      </c>
      <c r="AQ86" s="31">
        <f t="shared" si="60"/>
        <v>0.62462714405321429</v>
      </c>
      <c r="AR86" s="3"/>
      <c r="AS86" s="3"/>
      <c r="AT86" s="5">
        <f t="shared" si="61"/>
        <v>1.0008100081845641</v>
      </c>
      <c r="AU86" s="2">
        <f t="shared" si="62"/>
        <v>0.16152630522788583</v>
      </c>
      <c r="AV86" s="3">
        <f t="shared" si="63"/>
        <v>0.21435209432342664</v>
      </c>
      <c r="AW86" s="31">
        <f t="shared" si="64"/>
        <v>0.62412160044868759</v>
      </c>
      <c r="AX86" s="3">
        <f t="shared" si="65"/>
        <v>0.10795539588073537</v>
      </c>
      <c r="AY86" s="3">
        <f t="shared" si="65"/>
        <v>0.51616620456795215</v>
      </c>
      <c r="AZ86" s="5">
        <f t="shared" si="66"/>
        <v>1</v>
      </c>
    </row>
    <row r="87" spans="1:52" ht="17.25" x14ac:dyDescent="0.45">
      <c r="A87" s="1" t="s">
        <v>96</v>
      </c>
      <c r="B87" s="1">
        <f>VLOOKUP(A87,[1]Sheet1!$H$14:$I$69,2,FALSE)</f>
        <v>38</v>
      </c>
      <c r="C87" s="2">
        <f>VLOOKUP(B87,AHEAD!$C$7:$CH$107,19,FALSE)</f>
        <v>0</v>
      </c>
      <c r="D87" s="3">
        <f>VLOOKUP($B87,AHEAD!$C$7:$CH$107,44,FALSE)</f>
        <v>89.2</v>
      </c>
      <c r="E87" s="3">
        <f>VLOOKUP($B87,'ATLAS medical Care'!$D$2:$K$107,7,FALSE)</f>
        <v>85.3</v>
      </c>
      <c r="F87" s="3">
        <f>VLOOKUP($B87,AHEAD!$C$7:$CH$107,62,FALSE)</f>
        <v>77.5</v>
      </c>
      <c r="G87" s="4">
        <f>VLOOKUP($B87,AHEAD!$C$7:$CH$107,73,FALSE)</f>
        <v>9</v>
      </c>
      <c r="H87" s="2">
        <f>AVERAGE($C$99:$C$102,$C$95:$C$97,$C$88:$C$93,$C$4:$C$86)</f>
        <v>85.471875000000054</v>
      </c>
      <c r="I87" s="3">
        <v>89.2</v>
      </c>
      <c r="J87" s="3">
        <v>85.3</v>
      </c>
      <c r="K87" s="3">
        <v>77.5</v>
      </c>
      <c r="L87" s="3">
        <v>9</v>
      </c>
      <c r="M87" s="2">
        <f t="shared" si="37"/>
        <v>0.14528124999999947</v>
      </c>
      <c r="N87" s="3">
        <f t="shared" si="38"/>
        <v>0.1256436562500001</v>
      </c>
      <c r="O87" s="3">
        <f t="shared" si="39"/>
        <v>0.72907509375000046</v>
      </c>
      <c r="P87" s="4">
        <f t="shared" si="36"/>
        <v>1</v>
      </c>
      <c r="Q87" s="2">
        <f t="shared" si="40"/>
        <v>0.18367700892857072</v>
      </c>
      <c r="R87" s="3">
        <f t="shared" si="41"/>
        <v>0.16054346036765735</v>
      </c>
      <c r="S87" s="31">
        <f t="shared" si="42"/>
        <v>0.6309522526238498</v>
      </c>
      <c r="T87" s="3"/>
      <c r="U87" s="3"/>
      <c r="V87" s="29">
        <f t="shared" si="43"/>
        <v>0.97517272192007787</v>
      </c>
      <c r="W87" s="2">
        <f t="shared" si="44"/>
        <v>0.18835330890605481</v>
      </c>
      <c r="X87" s="3">
        <f t="shared" si="45"/>
        <v>0.1646307948929841</v>
      </c>
      <c r="Y87" s="31">
        <f t="shared" si="46"/>
        <v>0.64701589620096112</v>
      </c>
      <c r="Z87" s="3">
        <f t="shared" si="47"/>
        <v>0.10998748194068723</v>
      </c>
      <c r="AA87" s="3">
        <f t="shared" si="47"/>
        <v>0.53702841426027392</v>
      </c>
      <c r="AB87" s="5">
        <f t="shared" si="48"/>
        <v>1</v>
      </c>
      <c r="AC87" s="2">
        <f t="shared" si="49"/>
        <v>0.12660223214285668</v>
      </c>
      <c r="AD87" s="3">
        <f t="shared" si="50"/>
        <v>0.14326064316141066</v>
      </c>
      <c r="AE87" s="31">
        <f t="shared" si="51"/>
        <v>0.71951225766340243</v>
      </c>
      <c r="AF87" s="3"/>
      <c r="AG87" s="3"/>
      <c r="AH87" s="5">
        <f t="shared" si="52"/>
        <v>0.98937513296766977</v>
      </c>
      <c r="AI87" s="2">
        <f t="shared" si="53"/>
        <v>0.12796180935244278</v>
      </c>
      <c r="AJ87" s="3">
        <f t="shared" si="54"/>
        <v>0.14479911449936558</v>
      </c>
      <c r="AK87" s="31">
        <f t="shared" si="55"/>
        <v>0.72723907614819161</v>
      </c>
      <c r="AL87" s="3">
        <f t="shared" si="56"/>
        <v>0.12579180452827951</v>
      </c>
      <c r="AM87" s="3">
        <f t="shared" si="56"/>
        <v>0.60144727161991207</v>
      </c>
      <c r="AN87" s="5">
        <f t="shared" si="57"/>
        <v>1</v>
      </c>
      <c r="AO87" s="2">
        <f t="shared" si="58"/>
        <v>0.17018660714285649</v>
      </c>
      <c r="AP87" s="3">
        <f t="shared" si="59"/>
        <v>0.12867862078122375</v>
      </c>
      <c r="AQ87" s="31">
        <f t="shared" si="60"/>
        <v>0.69789481254523478</v>
      </c>
      <c r="AR87" s="3"/>
      <c r="AS87" s="3"/>
      <c r="AT87" s="5">
        <f t="shared" si="61"/>
        <v>0.99676004046931499</v>
      </c>
      <c r="AU87" s="2">
        <f t="shared" si="62"/>
        <v>0.17073979717598406</v>
      </c>
      <c r="AV87" s="3">
        <f t="shared" si="63"/>
        <v>0.12909688947867196</v>
      </c>
      <c r="AW87" s="31">
        <f t="shared" si="64"/>
        <v>0.70016331334534399</v>
      </c>
      <c r="AX87" s="3">
        <f t="shared" si="65"/>
        <v>0.12110846286849247</v>
      </c>
      <c r="AY87" s="3">
        <f t="shared" si="65"/>
        <v>0.57905485047685146</v>
      </c>
      <c r="AZ87" s="5">
        <f t="shared" si="66"/>
        <v>1</v>
      </c>
    </row>
    <row r="88" spans="1:52" ht="17.25" x14ac:dyDescent="0.45">
      <c r="A88" s="1" t="s">
        <v>97</v>
      </c>
      <c r="B88" s="1">
        <f>VLOOKUP(A88,[1]Sheet1!$H$14:$I$69,2,FALSE)</f>
        <v>39</v>
      </c>
      <c r="C88" s="2">
        <f>VLOOKUP(B88,AHEAD!$C$7:$CH$107,19,FALSE)</f>
        <v>83.3</v>
      </c>
      <c r="D88" s="3">
        <f>VLOOKUP($B88,AHEAD!$C$7:$CH$107,44,FALSE)</f>
        <v>83.3</v>
      </c>
      <c r="E88" s="3">
        <f>VLOOKUP($B88,'ATLAS medical Care'!$D$2:$K$107,7,FALSE)</f>
        <v>69.099999999999994</v>
      </c>
      <c r="F88" s="3">
        <f>VLOOKUP($B88,AHEAD!$C$7:$CH$107,62,FALSE)</f>
        <v>54.8</v>
      </c>
      <c r="G88" s="4">
        <f>VLOOKUP($B88,AHEAD!$C$7:$CH$107,73,FALSE)</f>
        <v>8.9</v>
      </c>
      <c r="H88" s="2">
        <v>83.3</v>
      </c>
      <c r="I88" s="3">
        <v>83.3</v>
      </c>
      <c r="J88" s="3">
        <v>69.099999999999994</v>
      </c>
      <c r="K88" s="3">
        <v>54.8</v>
      </c>
      <c r="L88" s="3">
        <v>8.9</v>
      </c>
      <c r="M88" s="2">
        <f t="shared" si="37"/>
        <v>0.16700000000000004</v>
      </c>
      <c r="N88" s="3">
        <f t="shared" si="38"/>
        <v>0.25739700000000004</v>
      </c>
      <c r="O88" s="3">
        <f t="shared" si="39"/>
        <v>0.57560299999999986</v>
      </c>
      <c r="P88" s="4">
        <f t="shared" si="36"/>
        <v>1</v>
      </c>
      <c r="Q88" s="2">
        <f t="shared" si="40"/>
        <v>0.21113571428571432</v>
      </c>
      <c r="R88" s="3">
        <f t="shared" si="41"/>
        <v>0.32889368473988412</v>
      </c>
      <c r="S88" s="31">
        <f t="shared" si="42"/>
        <v>0.49813525736977005</v>
      </c>
      <c r="T88" s="3"/>
      <c r="U88" s="3"/>
      <c r="V88" s="29">
        <f t="shared" si="43"/>
        <v>1.0381646563953684</v>
      </c>
      <c r="W88" s="2">
        <f t="shared" si="44"/>
        <v>0.20337401488777582</v>
      </c>
      <c r="X88" s="3">
        <f t="shared" si="45"/>
        <v>0.31680300683885954</v>
      </c>
      <c r="Y88" s="31">
        <f t="shared" si="46"/>
        <v>0.47982297827336479</v>
      </c>
      <c r="Z88" s="3">
        <f t="shared" si="47"/>
        <v>8.1566034880195384E-2</v>
      </c>
      <c r="AA88" s="3">
        <f t="shared" si="47"/>
        <v>0.39825694339316942</v>
      </c>
      <c r="AB88" s="5">
        <f t="shared" si="48"/>
        <v>1.0000000000000002</v>
      </c>
      <c r="AC88" s="2">
        <f t="shared" si="49"/>
        <v>0.14552857142857145</v>
      </c>
      <c r="AD88" s="3">
        <f t="shared" si="50"/>
        <v>0.29348763692808882</v>
      </c>
      <c r="AE88" s="31">
        <f t="shared" si="51"/>
        <v>0.56805316434227326</v>
      </c>
      <c r="AF88" s="3"/>
      <c r="AG88" s="3"/>
      <c r="AH88" s="5">
        <f t="shared" si="52"/>
        <v>1.0070693726989335</v>
      </c>
      <c r="AI88" s="2">
        <f t="shared" si="53"/>
        <v>0.14450699760489855</v>
      </c>
      <c r="AJ88" s="3">
        <f t="shared" si="54"/>
        <v>0.2914274278260946</v>
      </c>
      <c r="AK88" s="31">
        <f t="shared" si="55"/>
        <v>0.56406557456900686</v>
      </c>
      <c r="AL88" s="3">
        <f t="shared" si="56"/>
        <v>9.7567400906352714E-2</v>
      </c>
      <c r="AM88" s="3">
        <f t="shared" si="56"/>
        <v>0.46649817366265411</v>
      </c>
      <c r="AN88" s="5">
        <f t="shared" si="57"/>
        <v>1</v>
      </c>
      <c r="AO88" s="2">
        <f t="shared" si="58"/>
        <v>0.19562857142857146</v>
      </c>
      <c r="AP88" s="3">
        <f t="shared" si="59"/>
        <v>0.26361451060705365</v>
      </c>
      <c r="AQ88" s="31">
        <f t="shared" si="60"/>
        <v>0.55098624439257138</v>
      </c>
      <c r="AR88" s="3"/>
      <c r="AS88" s="3"/>
      <c r="AT88" s="5">
        <f t="shared" si="61"/>
        <v>1.0102293264281965</v>
      </c>
      <c r="AU88" s="2">
        <f t="shared" si="62"/>
        <v>0.19364768603604385</v>
      </c>
      <c r="AV88" s="3">
        <f t="shared" si="63"/>
        <v>0.26094521680448407</v>
      </c>
      <c r="AW88" s="31">
        <f t="shared" si="64"/>
        <v>0.545407097159472</v>
      </c>
      <c r="AX88" s="3">
        <f t="shared" si="65"/>
        <v>9.4340011702341825E-2</v>
      </c>
      <c r="AY88" s="3">
        <f t="shared" si="65"/>
        <v>0.45106708545713015</v>
      </c>
      <c r="AZ88" s="5">
        <f t="shared" si="66"/>
        <v>0.99999999999999989</v>
      </c>
    </row>
    <row r="89" spans="1:52" ht="17.25" x14ac:dyDescent="0.45">
      <c r="A89" s="1" t="s">
        <v>98</v>
      </c>
      <c r="B89" s="1">
        <v>40</v>
      </c>
      <c r="C89" s="2">
        <f>VLOOKUP(B89,AHEAD!$C$7:$CH$107,19,FALSE)</f>
        <v>83</v>
      </c>
      <c r="D89" s="3">
        <f>VLOOKUP($B89,AHEAD!$C$7:$CH$107,44,FALSE)</f>
        <v>67.7</v>
      </c>
      <c r="E89" s="3">
        <f>VLOOKUP($B89,'ATLAS medical Care'!$D$2:$K$107,7,FALSE)</f>
        <v>76.2</v>
      </c>
      <c r="F89" s="3">
        <f>VLOOKUP($B89,AHEAD!$C$7:$CH$107,62,FALSE)</f>
        <v>59.6</v>
      </c>
      <c r="G89" s="4">
        <f>VLOOKUP($B89,AHEAD!$C$7:$CH$107,73,FALSE)</f>
        <v>5</v>
      </c>
      <c r="H89" s="2">
        <v>83</v>
      </c>
      <c r="I89" s="3">
        <v>67.7</v>
      </c>
      <c r="J89" s="3">
        <v>76.2</v>
      </c>
      <c r="K89" s="3">
        <v>59.6</v>
      </c>
      <c r="L89" s="3">
        <v>5</v>
      </c>
      <c r="M89" s="2">
        <f t="shared" si="37"/>
        <v>0.17</v>
      </c>
      <c r="N89" s="3">
        <f t="shared" si="38"/>
        <v>0.19753999999999997</v>
      </c>
      <c r="O89" s="3">
        <f t="shared" si="39"/>
        <v>0.63246000000000002</v>
      </c>
      <c r="P89" s="4">
        <f t="shared" si="36"/>
        <v>1</v>
      </c>
      <c r="Q89" s="2">
        <f t="shared" si="40"/>
        <v>0.21492857142857141</v>
      </c>
      <c r="R89" s="3">
        <f t="shared" si="41"/>
        <v>0.25241031746102977</v>
      </c>
      <c r="S89" s="31">
        <f t="shared" si="42"/>
        <v>0.54734013699734863</v>
      </c>
      <c r="T89" s="3"/>
      <c r="U89" s="3"/>
      <c r="V89" s="29">
        <f t="shared" si="43"/>
        <v>1.0146790258869498</v>
      </c>
      <c r="W89" s="2">
        <f t="shared" si="44"/>
        <v>0.21181927086814312</v>
      </c>
      <c r="X89" s="3">
        <f t="shared" si="45"/>
        <v>0.24875878087693121</v>
      </c>
      <c r="Y89" s="31">
        <f t="shared" si="46"/>
        <v>0.53942194825492562</v>
      </c>
      <c r="Z89" s="3">
        <f t="shared" si="47"/>
        <v>9.16973789059293E-2</v>
      </c>
      <c r="AA89" s="3">
        <f t="shared" si="47"/>
        <v>0.44772456934899635</v>
      </c>
      <c r="AB89" s="5">
        <f t="shared" si="48"/>
        <v>1</v>
      </c>
      <c r="AC89" s="2">
        <f t="shared" si="49"/>
        <v>0.14814285714285713</v>
      </c>
      <c r="AD89" s="3">
        <f t="shared" si="50"/>
        <v>0.22523785358327661</v>
      </c>
      <c r="AE89" s="31">
        <f t="shared" si="51"/>
        <v>0.62416440553630592</v>
      </c>
      <c r="AF89" s="3"/>
      <c r="AG89" s="3"/>
      <c r="AH89" s="5">
        <f t="shared" si="52"/>
        <v>0.99754511626243969</v>
      </c>
      <c r="AI89" s="2">
        <f t="shared" si="53"/>
        <v>0.14850742560688643</v>
      </c>
      <c r="AJ89" s="3">
        <f t="shared" si="54"/>
        <v>0.22579214705314621</v>
      </c>
      <c r="AK89" s="31">
        <f t="shared" si="55"/>
        <v>0.62570042733996734</v>
      </c>
      <c r="AL89" s="3">
        <f t="shared" si="56"/>
        <v>0.10822848830687913</v>
      </c>
      <c r="AM89" s="3">
        <f t="shared" si="56"/>
        <v>0.51747193903308819</v>
      </c>
      <c r="AN89" s="5">
        <f t="shared" si="57"/>
        <v>1</v>
      </c>
      <c r="AO89" s="2">
        <f t="shared" si="58"/>
        <v>0.19914285714285715</v>
      </c>
      <c r="AP89" s="3">
        <f t="shared" si="59"/>
        <v>0.20231164475622232</v>
      </c>
      <c r="AQ89" s="31">
        <f t="shared" si="60"/>
        <v>0.6054116467921915</v>
      </c>
      <c r="AR89" s="3"/>
      <c r="AS89" s="3"/>
      <c r="AT89" s="5">
        <f t="shared" si="61"/>
        <v>1.0068661486912709</v>
      </c>
      <c r="AU89" s="2">
        <f t="shared" si="62"/>
        <v>0.19778483704284222</v>
      </c>
      <c r="AV89" s="3">
        <f t="shared" si="63"/>
        <v>0.2009320156598649</v>
      </c>
      <c r="AW89" s="31">
        <f t="shared" si="64"/>
        <v>0.60128314729729293</v>
      </c>
      <c r="AX89" s="3">
        <f t="shared" si="65"/>
        <v>0.10400498902173555</v>
      </c>
      <c r="AY89" s="3">
        <f t="shared" si="65"/>
        <v>0.49727815827555738</v>
      </c>
      <c r="AZ89" s="5">
        <f t="shared" si="66"/>
        <v>1</v>
      </c>
    </row>
    <row r="90" spans="1:52" ht="17.25" x14ac:dyDescent="0.45">
      <c r="A90" s="1" t="s">
        <v>99</v>
      </c>
      <c r="B90" s="1">
        <f>VLOOKUP(A90,[1]Sheet1!$H$14:$I$69,2,FALSE)</f>
        <v>41</v>
      </c>
      <c r="C90" s="2">
        <f>VLOOKUP(B90,AHEAD!$C$7:$CH$107,19,FALSE)</f>
        <v>85.7</v>
      </c>
      <c r="D90" s="3">
        <f>VLOOKUP($B90,AHEAD!$C$7:$CH$107,44,FALSE)</f>
        <v>78.8</v>
      </c>
      <c r="E90" s="3">
        <f>VLOOKUP($B90,'ATLAS medical Care'!$D$2:$K$107,7,FALSE)</f>
        <v>89.7</v>
      </c>
      <c r="F90" s="3">
        <f>VLOOKUP($B90,AHEAD!$C$7:$CH$107,62,FALSE)</f>
        <v>78.900000000000006</v>
      </c>
      <c r="G90" s="4">
        <f>VLOOKUP($B90,AHEAD!$C$7:$CH$107,73,FALSE)</f>
        <v>10</v>
      </c>
      <c r="H90" s="2">
        <v>85.7</v>
      </c>
      <c r="I90" s="3">
        <v>78.8</v>
      </c>
      <c r="J90" s="3">
        <v>89.7</v>
      </c>
      <c r="K90" s="3">
        <v>78.900000000000006</v>
      </c>
      <c r="L90" s="3">
        <v>10</v>
      </c>
      <c r="M90" s="2">
        <f t="shared" si="37"/>
        <v>0.14299999999999996</v>
      </c>
      <c r="N90" s="3">
        <f t="shared" si="38"/>
        <v>8.8270999999999974E-2</v>
      </c>
      <c r="O90" s="3">
        <f t="shared" si="39"/>
        <v>0.768729</v>
      </c>
      <c r="P90" s="4">
        <f t="shared" si="36"/>
        <v>1</v>
      </c>
      <c r="Q90" s="2">
        <f t="shared" si="40"/>
        <v>0.18079285714285709</v>
      </c>
      <c r="R90" s="3">
        <f t="shared" si="41"/>
        <v>0.11278987107726313</v>
      </c>
      <c r="S90" s="31">
        <f t="shared" si="42"/>
        <v>0.66526932323599086</v>
      </c>
      <c r="T90" s="3"/>
      <c r="U90" s="3"/>
      <c r="V90" s="29">
        <f t="shared" si="43"/>
        <v>0.95885205145611108</v>
      </c>
      <c r="W90" s="2">
        <f t="shared" si="44"/>
        <v>0.18855135875060741</v>
      </c>
      <c r="X90" s="3">
        <f t="shared" si="45"/>
        <v>0.11763010873886187</v>
      </c>
      <c r="Y90" s="31">
        <f t="shared" si="46"/>
        <v>0.69381853251053072</v>
      </c>
      <c r="Z90" s="3">
        <f t="shared" si="47"/>
        <v>0.11794355248872285</v>
      </c>
      <c r="AA90" s="3">
        <f t="shared" si="47"/>
        <v>0.57587498002180781</v>
      </c>
      <c r="AB90" s="5">
        <f t="shared" si="48"/>
        <v>1</v>
      </c>
      <c r="AC90" s="2">
        <f t="shared" si="49"/>
        <v>0.12461428571428568</v>
      </c>
      <c r="AD90" s="3">
        <f t="shared" si="50"/>
        <v>0.10064782106737577</v>
      </c>
      <c r="AE90" s="31">
        <f t="shared" si="51"/>
        <v>0.7586460476607515</v>
      </c>
      <c r="AF90" s="3"/>
      <c r="AG90" s="3"/>
      <c r="AH90" s="5">
        <f t="shared" si="52"/>
        <v>0.98390815444241297</v>
      </c>
      <c r="AI90" s="2">
        <f t="shared" si="53"/>
        <v>0.12665235586435949</v>
      </c>
      <c r="AJ90" s="3">
        <f t="shared" si="54"/>
        <v>0.10229391901362331</v>
      </c>
      <c r="AK90" s="31">
        <f t="shared" si="55"/>
        <v>0.7710537251220172</v>
      </c>
      <c r="AL90" s="3">
        <f t="shared" si="56"/>
        <v>0.13337050036566814</v>
      </c>
      <c r="AM90" s="3">
        <f t="shared" si="56"/>
        <v>0.63768322475634898</v>
      </c>
      <c r="AN90" s="5">
        <f t="shared" si="57"/>
        <v>0.99999999999999989</v>
      </c>
      <c r="AO90" s="2">
        <f t="shared" si="58"/>
        <v>0.16751428571428564</v>
      </c>
      <c r="AP90" s="3">
        <f t="shared" si="59"/>
        <v>9.0403215522306873E-2</v>
      </c>
      <c r="AQ90" s="31">
        <f t="shared" si="60"/>
        <v>0.73585284417499064</v>
      </c>
      <c r="AR90" s="3"/>
      <c r="AS90" s="3"/>
      <c r="AT90" s="5">
        <f t="shared" si="61"/>
        <v>0.99377034541158316</v>
      </c>
      <c r="AU90" s="2">
        <f t="shared" si="62"/>
        <v>0.16856438360002318</v>
      </c>
      <c r="AV90" s="3">
        <f t="shared" si="63"/>
        <v>9.0969926743854665E-2</v>
      </c>
      <c r="AW90" s="31">
        <f t="shared" si="64"/>
        <v>0.74046568965612214</v>
      </c>
      <c r="AX90" s="3">
        <f t="shared" si="65"/>
        <v>0.12807963481068538</v>
      </c>
      <c r="AY90" s="3">
        <f t="shared" si="65"/>
        <v>0.61238605484543673</v>
      </c>
      <c r="AZ90" s="5">
        <f t="shared" si="66"/>
        <v>1</v>
      </c>
    </row>
    <row r="91" spans="1:52" ht="17.25" x14ac:dyDescent="0.45">
      <c r="A91" s="1" t="s">
        <v>100</v>
      </c>
      <c r="B91" s="1">
        <f>VLOOKUP(A91,[1]Sheet1!$H$14:$I$69,2,FALSE)</f>
        <v>42</v>
      </c>
      <c r="C91" s="2">
        <f>VLOOKUP(B91,AHEAD!$C$7:$CH$107,19,FALSE)</f>
        <v>89</v>
      </c>
      <c r="D91" s="3">
        <f>VLOOKUP($B91,AHEAD!$C$7:$CH$107,44,FALSE)</f>
        <v>0</v>
      </c>
      <c r="E91" s="3" t="str">
        <f>VLOOKUP($B91,'ATLAS medical Care'!$D$2:$K$107,7,FALSE)</f>
        <v>Data not available</v>
      </c>
      <c r="F91" s="3">
        <f>VLOOKUP($B91,AHEAD!$C$7:$CH$107,62,FALSE)</f>
        <v>0</v>
      </c>
      <c r="G91" s="4">
        <f>VLOOKUP($B91,AHEAD!$C$7:$CH$107,73,FALSE)</f>
        <v>17.5</v>
      </c>
      <c r="H91" s="2">
        <v>89</v>
      </c>
      <c r="I91" s="3">
        <f>AVERAGE($D$99:$D$103,$D$92:$D$97,$D$84:$D$90,$D$82,$D$71:$D$80,$D$66:$D$68,$D$57:$D$64,$D$46:$D$54,$D$36:$D$44,$D$5:$D$32)</f>
        <v>80.244186046511643</v>
      </c>
      <c r="J91" s="3">
        <f>AVERAGE($E$99:$E$103,$E$92:$E$97,$E$84:$E$90,$E$82,$E$71:$E$80,$E$66:$E$68,$E$57:$E$64,$E$53:$E$54,$E$47:$E$51,$E$43:$E$45,$E$26:$E$41,$E$21:$E$24,$E$6:$E$19,$E$4)</f>
        <v>76.635294117647021</v>
      </c>
      <c r="K91" s="3">
        <f>AVERAGE($F$5:$F$32,$F$36:$F$44,$F$46:$F$54,$F$57:$F$64,$F$66:$F$68,$F$71:$F$80,$F$82,$F$84:$F$90,$F$92:$F$97,$F$99:$F$103)</f>
        <v>64.839534883720958</v>
      </c>
      <c r="L91" s="3">
        <v>17.5</v>
      </c>
      <c r="M91" s="2">
        <f t="shared" si="37"/>
        <v>0.11</v>
      </c>
      <c r="N91" s="3">
        <f t="shared" si="38"/>
        <v>0.20794588235294151</v>
      </c>
      <c r="O91" s="3">
        <f t="shared" si="39"/>
        <v>0.68205411764705848</v>
      </c>
      <c r="P91" s="4">
        <f t="shared" si="36"/>
        <v>1</v>
      </c>
      <c r="Q91" s="2">
        <f t="shared" si="40"/>
        <v>0.13907142857142854</v>
      </c>
      <c r="R91" s="3">
        <f t="shared" si="41"/>
        <v>0.26570662235202963</v>
      </c>
      <c r="S91" s="31">
        <f t="shared" si="42"/>
        <v>0.59025961197948751</v>
      </c>
      <c r="T91" s="3"/>
      <c r="U91" s="3"/>
      <c r="V91" s="29">
        <f t="shared" si="43"/>
        <v>0.99503766290294571</v>
      </c>
      <c r="W91" s="2">
        <f t="shared" si="44"/>
        <v>0.13976498956401143</v>
      </c>
      <c r="X91" s="3">
        <f t="shared" si="45"/>
        <v>0.26703172378103862</v>
      </c>
      <c r="Y91" s="31">
        <f t="shared" si="46"/>
        <v>0.59320328665494992</v>
      </c>
      <c r="Z91" s="3">
        <f t="shared" si="47"/>
        <v>0.10083977250205417</v>
      </c>
      <c r="AA91" s="3">
        <f t="shared" si="47"/>
        <v>0.49236351415289575</v>
      </c>
      <c r="AB91" s="5">
        <f t="shared" si="48"/>
        <v>1</v>
      </c>
      <c r="AC91" s="2">
        <f t="shared" si="49"/>
        <v>9.5857142857142849E-2</v>
      </c>
      <c r="AD91" s="3">
        <f t="shared" si="50"/>
        <v>0.2371027852721328</v>
      </c>
      <c r="AE91" s="31">
        <f t="shared" si="51"/>
        <v>0.67310802720293117</v>
      </c>
      <c r="AF91" s="3"/>
      <c r="AG91" s="3"/>
      <c r="AH91" s="5">
        <f t="shared" si="52"/>
        <v>1.0060679553322069</v>
      </c>
      <c r="AI91" s="2">
        <f t="shared" si="53"/>
        <v>9.5278994176382956E-2</v>
      </c>
      <c r="AJ91" s="3">
        <f t="shared" si="54"/>
        <v>0.2356727336513175</v>
      </c>
      <c r="AK91" s="31">
        <f t="shared" si="55"/>
        <v>0.66904827217229945</v>
      </c>
      <c r="AL91" s="3">
        <f t="shared" si="56"/>
        <v>0.11572644022215792</v>
      </c>
      <c r="AM91" s="3">
        <f t="shared" si="56"/>
        <v>0.55332183195014151</v>
      </c>
      <c r="AN91" s="5">
        <f t="shared" si="57"/>
        <v>0.99999999999999989</v>
      </c>
      <c r="AO91" s="2">
        <f t="shared" si="58"/>
        <v>0.12885714285714284</v>
      </c>
      <c r="AP91" s="3">
        <f t="shared" si="59"/>
        <v>0.21296888467706548</v>
      </c>
      <c r="AQ91" s="31">
        <f t="shared" si="60"/>
        <v>0.65288477779796483</v>
      </c>
      <c r="AR91" s="3"/>
      <c r="AS91" s="3"/>
      <c r="AT91" s="5">
        <f t="shared" si="61"/>
        <v>0.99471080533217315</v>
      </c>
      <c r="AU91" s="2">
        <f t="shared" si="62"/>
        <v>0.12954231739154815</v>
      </c>
      <c r="AV91" s="3">
        <f t="shared" si="63"/>
        <v>0.21410130817463752</v>
      </c>
      <c r="AW91" s="31">
        <f t="shared" si="64"/>
        <v>0.65635637443381434</v>
      </c>
      <c r="AX91" s="3">
        <f t="shared" si="65"/>
        <v>0.11353110065395366</v>
      </c>
      <c r="AY91" s="3">
        <f t="shared" si="65"/>
        <v>0.54282527377986067</v>
      </c>
      <c r="AZ91" s="5">
        <f t="shared" si="66"/>
        <v>1</v>
      </c>
    </row>
    <row r="92" spans="1:52" ht="17.25" x14ac:dyDescent="0.45">
      <c r="A92" s="1" t="s">
        <v>101</v>
      </c>
      <c r="B92" s="1">
        <f>VLOOKUP(A92,[1]Sheet1!$H$14:$I$69,2,FALSE)</f>
        <v>44</v>
      </c>
      <c r="C92" s="2">
        <f>VLOOKUP(B92,AHEAD!$C$7:$CH$107,19,FALSE)</f>
        <v>86.6</v>
      </c>
      <c r="D92" s="3">
        <f>VLOOKUP($B92,AHEAD!$C$7:$CH$107,44,FALSE)</f>
        <v>91.7</v>
      </c>
      <c r="E92" s="3">
        <f>VLOOKUP($B92,'ATLAS medical Care'!$D$2:$K$107,7,FALSE)</f>
        <v>83.8</v>
      </c>
      <c r="F92" s="3">
        <f>VLOOKUP($B92,AHEAD!$C$7:$CH$107,62,FALSE)</f>
        <v>76.8</v>
      </c>
      <c r="G92" s="4">
        <f>VLOOKUP($B92,AHEAD!$C$7:$CH$107,73,FALSE)</f>
        <v>15.1</v>
      </c>
      <c r="H92" s="2">
        <v>86.6</v>
      </c>
      <c r="I92" s="3">
        <v>91.7</v>
      </c>
      <c r="J92" s="3">
        <v>83.8</v>
      </c>
      <c r="K92" s="3">
        <v>76.8</v>
      </c>
      <c r="L92" s="3">
        <v>15.1</v>
      </c>
      <c r="M92" s="2">
        <f t="shared" si="37"/>
        <v>0.13400000000000006</v>
      </c>
      <c r="N92" s="3">
        <f t="shared" si="38"/>
        <v>0.14029200000000003</v>
      </c>
      <c r="O92" s="3">
        <f t="shared" si="39"/>
        <v>0.72570799999999991</v>
      </c>
      <c r="P92" s="4">
        <f t="shared" si="36"/>
        <v>1</v>
      </c>
      <c r="Q92" s="2">
        <f t="shared" si="40"/>
        <v>0.16941428571428577</v>
      </c>
      <c r="R92" s="3">
        <f t="shared" si="41"/>
        <v>0.17926064724735652</v>
      </c>
      <c r="S92" s="31">
        <f t="shared" si="42"/>
        <v>0.62803832043144514</v>
      </c>
      <c r="T92" s="3"/>
      <c r="U92" s="3"/>
      <c r="V92" s="29">
        <f t="shared" si="43"/>
        <v>0.97671325339308745</v>
      </c>
      <c r="W92" s="2">
        <f t="shared" si="44"/>
        <v>0.17345345230623527</v>
      </c>
      <c r="X92" s="3">
        <f t="shared" si="45"/>
        <v>0.18353457027905343</v>
      </c>
      <c r="Y92" s="31">
        <f t="shared" si="46"/>
        <v>0.64301197741471128</v>
      </c>
      <c r="Z92" s="3">
        <f t="shared" si="47"/>
        <v>0.10930684805243134</v>
      </c>
      <c r="AA92" s="3">
        <f t="shared" si="47"/>
        <v>0.53370512936227998</v>
      </c>
      <c r="AB92" s="5">
        <f t="shared" si="48"/>
        <v>1</v>
      </c>
      <c r="AC92" s="2">
        <f t="shared" si="49"/>
        <v>0.11677142857142862</v>
      </c>
      <c r="AD92" s="3">
        <f t="shared" si="50"/>
        <v>0.15996288830062294</v>
      </c>
      <c r="AE92" s="31">
        <f t="shared" si="51"/>
        <v>0.71618932804120639</v>
      </c>
      <c r="AF92" s="3"/>
      <c r="AG92" s="3"/>
      <c r="AH92" s="5">
        <f t="shared" si="52"/>
        <v>0.99292364491325791</v>
      </c>
      <c r="AI92" s="2">
        <f t="shared" si="53"/>
        <v>0.1176036336425746</v>
      </c>
      <c r="AJ92" s="3">
        <f t="shared" si="54"/>
        <v>0.16110290969513305</v>
      </c>
      <c r="AK92" s="31">
        <f t="shared" si="55"/>
        <v>0.72129345666229239</v>
      </c>
      <c r="AL92" s="3">
        <f t="shared" si="56"/>
        <v>0.12476338041205758</v>
      </c>
      <c r="AM92" s="3">
        <f t="shared" si="56"/>
        <v>0.5965300762502348</v>
      </c>
      <c r="AN92" s="5">
        <f t="shared" si="57"/>
        <v>1</v>
      </c>
      <c r="AO92" s="2">
        <f t="shared" si="58"/>
        <v>0.15697142857142865</v>
      </c>
      <c r="AP92" s="3">
        <f t="shared" si="59"/>
        <v>0.14368080017282553</v>
      </c>
      <c r="AQ92" s="31">
        <f t="shared" si="60"/>
        <v>0.69467171895498159</v>
      </c>
      <c r="AR92" s="3"/>
      <c r="AS92" s="3"/>
      <c r="AT92" s="5">
        <f t="shared" si="61"/>
        <v>0.99532394769923571</v>
      </c>
      <c r="AU92" s="2">
        <f t="shared" si="62"/>
        <v>0.15770888355924684</v>
      </c>
      <c r="AV92" s="3">
        <f t="shared" si="63"/>
        <v>0.14435581551609827</v>
      </c>
      <c r="AW92" s="31">
        <f t="shared" si="64"/>
        <v>0.69793530092465494</v>
      </c>
      <c r="AX92" s="3">
        <f t="shared" si="65"/>
        <v>0.12072307969519777</v>
      </c>
      <c r="AY92" s="3">
        <f t="shared" si="65"/>
        <v>0.57721222122945715</v>
      </c>
      <c r="AZ92" s="5">
        <f t="shared" si="66"/>
        <v>1</v>
      </c>
    </row>
    <row r="93" spans="1:52" ht="17.25" x14ac:dyDescent="0.45">
      <c r="A93" s="1" t="s">
        <v>102</v>
      </c>
      <c r="B93" s="1">
        <v>45</v>
      </c>
      <c r="C93" s="2">
        <f>VLOOKUP(B93,AHEAD!$C$7:$CH$107,19,FALSE)</f>
        <v>82.8</v>
      </c>
      <c r="D93" s="3">
        <f>VLOOKUP($B93,AHEAD!$C$7:$CH$107,44,FALSE)</f>
        <v>85</v>
      </c>
      <c r="E93" s="3">
        <f>VLOOKUP($B93,'ATLAS medical Care'!$D$2:$K$107,7,FALSE)</f>
        <v>78.5</v>
      </c>
      <c r="F93" s="3">
        <f>VLOOKUP($B93,AHEAD!$C$7:$CH$107,62,FALSE)</f>
        <v>66.400000000000006</v>
      </c>
      <c r="G93" s="4">
        <f>VLOOKUP($B93,AHEAD!$C$7:$CH$107,73,FALSE)</f>
        <v>6.9</v>
      </c>
      <c r="H93" s="2">
        <v>82.8</v>
      </c>
      <c r="I93" s="3">
        <v>85</v>
      </c>
      <c r="J93" s="3">
        <v>78.5</v>
      </c>
      <c r="K93" s="3">
        <v>66.400000000000006</v>
      </c>
      <c r="L93" s="3">
        <v>6.9</v>
      </c>
      <c r="M93" s="2">
        <f t="shared" si="37"/>
        <v>0.17200000000000004</v>
      </c>
      <c r="N93" s="3">
        <f t="shared" si="38"/>
        <v>0.17801999999999998</v>
      </c>
      <c r="O93" s="3">
        <f t="shared" si="39"/>
        <v>0.64998</v>
      </c>
      <c r="P93" s="4">
        <f t="shared" si="36"/>
        <v>1</v>
      </c>
      <c r="Q93" s="2">
        <f t="shared" si="40"/>
        <v>0.21745714285714288</v>
      </c>
      <c r="R93" s="3">
        <f t="shared" si="41"/>
        <v>0.22746828345860348</v>
      </c>
      <c r="S93" s="31">
        <f t="shared" si="42"/>
        <v>0.56250220131792794</v>
      </c>
      <c r="T93" s="3"/>
      <c r="U93" s="3"/>
      <c r="V93" s="29">
        <f t="shared" si="43"/>
        <v>1.0074276276336742</v>
      </c>
      <c r="W93" s="2">
        <f t="shared" si="44"/>
        <v>0.2158538607561552</v>
      </c>
      <c r="X93" s="3">
        <f t="shared" si="45"/>
        <v>0.22579119057207017</v>
      </c>
      <c r="Y93" s="31">
        <f t="shared" si="46"/>
        <v>0.55835494867177471</v>
      </c>
      <c r="Z93" s="3">
        <f t="shared" si="47"/>
        <v>9.4915836216882946E-2</v>
      </c>
      <c r="AA93" s="3">
        <f t="shared" si="47"/>
        <v>0.46343911245489178</v>
      </c>
      <c r="AB93" s="5">
        <f t="shared" si="48"/>
        <v>1</v>
      </c>
      <c r="AC93" s="2">
        <f t="shared" si="49"/>
        <v>0.14988571428571432</v>
      </c>
      <c r="AD93" s="3">
        <f t="shared" si="50"/>
        <v>0.20298087827728512</v>
      </c>
      <c r="AE93" s="31">
        <f t="shared" si="51"/>
        <v>0.64145460631579565</v>
      </c>
      <c r="AF93" s="3"/>
      <c r="AG93" s="3"/>
      <c r="AH93" s="5">
        <f t="shared" si="52"/>
        <v>0.99432119887879511</v>
      </c>
      <c r="AI93" s="2">
        <f t="shared" si="53"/>
        <v>0.15074174668580606</v>
      </c>
      <c r="AJ93" s="3">
        <f t="shared" si="54"/>
        <v>0.20414014958764637</v>
      </c>
      <c r="AK93" s="31">
        <f t="shared" si="55"/>
        <v>0.64511810372654754</v>
      </c>
      <c r="AL93" s="3">
        <f t="shared" si="56"/>
        <v>0.11158719747491667</v>
      </c>
      <c r="AM93" s="3">
        <f t="shared" si="56"/>
        <v>0.5335309062516308</v>
      </c>
      <c r="AN93" s="5">
        <f t="shared" si="57"/>
        <v>1</v>
      </c>
      <c r="AO93" s="2">
        <f t="shared" si="58"/>
        <v>0.20148571428571432</v>
      </c>
      <c r="AP93" s="3">
        <f t="shared" si="59"/>
        <v>0.18232013262884836</v>
      </c>
      <c r="AQ93" s="31">
        <f t="shared" si="60"/>
        <v>0.62218237071433546</v>
      </c>
      <c r="AR93" s="3"/>
      <c r="AS93" s="3"/>
      <c r="AT93" s="5">
        <f t="shared" si="61"/>
        <v>1.0059882176288981</v>
      </c>
      <c r="AU93" s="2">
        <f t="shared" si="62"/>
        <v>0.20028635599789993</v>
      </c>
      <c r="AV93" s="3">
        <f t="shared" si="63"/>
        <v>0.18123485885209936</v>
      </c>
      <c r="AW93" s="31">
        <f t="shared" si="64"/>
        <v>0.61847878515000076</v>
      </c>
      <c r="AX93" s="3">
        <f t="shared" si="65"/>
        <v>0.10697934833004386</v>
      </c>
      <c r="AY93" s="3">
        <f t="shared" si="65"/>
        <v>0.51149943681995691</v>
      </c>
      <c r="AZ93" s="5">
        <f t="shared" si="66"/>
        <v>1</v>
      </c>
    </row>
    <row r="94" spans="1:52" ht="17.25" x14ac:dyDescent="0.45">
      <c r="A94" s="1" t="s">
        <v>103</v>
      </c>
      <c r="B94" s="1">
        <f>VLOOKUP(A94,[1]Sheet1!$H$14:$I$69,2,FALSE)</f>
        <v>46</v>
      </c>
      <c r="C94" s="2">
        <f>VLOOKUP(B94,AHEAD!$C$7:$CH$107,19,FALSE)</f>
        <v>0</v>
      </c>
      <c r="D94" s="3">
        <f>VLOOKUP($B94,AHEAD!$C$7:$CH$107,44,FALSE)</f>
        <v>87.2</v>
      </c>
      <c r="E94" s="3">
        <f>VLOOKUP($B94,'ATLAS medical Care'!$D$2:$K$107,7,FALSE)</f>
        <v>67.900000000000006</v>
      </c>
      <c r="F94" s="3">
        <f>VLOOKUP($B94,AHEAD!$C$7:$CH$107,62,FALSE)</f>
        <v>55.6</v>
      </c>
      <c r="G94" s="4">
        <f>VLOOKUP($B94,AHEAD!$C$7:$CH$107,73,FALSE)</f>
        <v>6</v>
      </c>
      <c r="H94" s="2">
        <f>AVERAGE($C$99:$C$102,$C$95:$C$97,$C$88:$C$93,$C$4:$C$86)</f>
        <v>85.471875000000054</v>
      </c>
      <c r="I94" s="3">
        <v>87.2</v>
      </c>
      <c r="J94" s="3">
        <v>67.900000000000006</v>
      </c>
      <c r="K94" s="3">
        <v>55.6</v>
      </c>
      <c r="L94" s="3">
        <v>6</v>
      </c>
      <c r="M94" s="2">
        <f t="shared" si="37"/>
        <v>0.14528124999999947</v>
      </c>
      <c r="N94" s="3">
        <f t="shared" si="38"/>
        <v>0.27436471875000012</v>
      </c>
      <c r="O94" s="3">
        <f t="shared" si="39"/>
        <v>0.5803540312500004</v>
      </c>
      <c r="P94" s="4">
        <f t="shared" si="36"/>
        <v>1</v>
      </c>
      <c r="Q94" s="2">
        <f t="shared" si="40"/>
        <v>0.18367700892857072</v>
      </c>
      <c r="R94" s="3">
        <f t="shared" si="41"/>
        <v>0.35057449508855781</v>
      </c>
      <c r="S94" s="31">
        <f t="shared" si="42"/>
        <v>0.50224686932191565</v>
      </c>
      <c r="T94" s="3"/>
      <c r="U94" s="3"/>
      <c r="V94" s="29">
        <f t="shared" si="43"/>
        <v>1.036498373339044</v>
      </c>
      <c r="W94" s="2">
        <f t="shared" si="44"/>
        <v>0.17720916274751258</v>
      </c>
      <c r="X94" s="3">
        <f t="shared" si="45"/>
        <v>0.33822966258904397</v>
      </c>
      <c r="Y94" s="31">
        <f t="shared" si="46"/>
        <v>0.48456117466344356</v>
      </c>
      <c r="Z94" s="3">
        <f t="shared" si="47"/>
        <v>8.2371490036622252E-2</v>
      </c>
      <c r="AA94" s="3">
        <f t="shared" si="47"/>
        <v>0.40218968462682131</v>
      </c>
      <c r="AB94" s="5">
        <f t="shared" si="48"/>
        <v>1</v>
      </c>
      <c r="AC94" s="2">
        <f t="shared" si="49"/>
        <v>0.12660223214285668</v>
      </c>
      <c r="AD94" s="3">
        <f t="shared" si="50"/>
        <v>0.3128344656789987</v>
      </c>
      <c r="AE94" s="31">
        <f t="shared" si="51"/>
        <v>0.5727418791951352</v>
      </c>
      <c r="AF94" s="3"/>
      <c r="AG94" s="3"/>
      <c r="AH94" s="5">
        <f t="shared" si="52"/>
        <v>1.0121785770169907</v>
      </c>
      <c r="AI94" s="2">
        <f t="shared" si="53"/>
        <v>0.12507894853491994</v>
      </c>
      <c r="AJ94" s="3">
        <f t="shared" si="54"/>
        <v>0.30907042767192194</v>
      </c>
      <c r="AK94" s="31">
        <f t="shared" si="55"/>
        <v>0.56585062379315798</v>
      </c>
      <c r="AL94" s="3">
        <f t="shared" si="56"/>
        <v>9.7876163967142951E-2</v>
      </c>
      <c r="AM94" s="3">
        <f t="shared" si="56"/>
        <v>0.46797445982601499</v>
      </c>
      <c r="AN94" s="5">
        <f t="shared" si="57"/>
        <v>0.99999999999999978</v>
      </c>
      <c r="AO94" s="2">
        <f t="shared" si="58"/>
        <v>0.17018660714285649</v>
      </c>
      <c r="AP94" s="3">
        <f t="shared" si="59"/>
        <v>0.28099209027736605</v>
      </c>
      <c r="AQ94" s="31">
        <f t="shared" si="60"/>
        <v>0.55553408876695709</v>
      </c>
      <c r="AR94" s="3"/>
      <c r="AS94" s="3"/>
      <c r="AT94" s="5">
        <f t="shared" si="61"/>
        <v>1.0067127861871796</v>
      </c>
      <c r="AU94" s="2">
        <f t="shared" si="62"/>
        <v>0.16905179856453462</v>
      </c>
      <c r="AV94" s="3">
        <f t="shared" si="63"/>
        <v>0.27911842794963843</v>
      </c>
      <c r="AW94" s="31">
        <f t="shared" si="64"/>
        <v>0.55182977348582696</v>
      </c>
      <c r="AX94" s="3">
        <f t="shared" si="65"/>
        <v>9.5450953167798253E-2</v>
      </c>
      <c r="AY94" s="3">
        <f t="shared" si="65"/>
        <v>0.45637882031802868</v>
      </c>
      <c r="AZ94" s="5">
        <f t="shared" si="66"/>
        <v>1</v>
      </c>
    </row>
    <row r="95" spans="1:52" ht="17.25" x14ac:dyDescent="0.45">
      <c r="A95" s="1" t="s">
        <v>104</v>
      </c>
      <c r="B95" s="1">
        <f>VLOOKUP(A95,[1]Sheet1!$H$14:$I$69,2,FALSE)</f>
        <v>47</v>
      </c>
      <c r="C95" s="2">
        <f>VLOOKUP(B95,AHEAD!$C$7:$CH$107,19,FALSE)</f>
        <v>83.4</v>
      </c>
      <c r="D95" s="3">
        <f>VLOOKUP($B95,AHEAD!$C$7:$CH$107,44,FALSE)</f>
        <v>60.8</v>
      </c>
      <c r="E95" s="3">
        <f>VLOOKUP($B95,'ATLAS medical Care'!$D$2:$K$107,7,FALSE)</f>
        <v>80</v>
      </c>
      <c r="F95" s="3">
        <f>VLOOKUP($B95,AHEAD!$C$7:$CH$107,62,FALSE)</f>
        <v>57.6</v>
      </c>
      <c r="G95" s="4">
        <f>VLOOKUP($B95,AHEAD!$C$7:$CH$107,73,FALSE)</f>
        <v>7.9</v>
      </c>
      <c r="H95" s="2">
        <v>83.4</v>
      </c>
      <c r="I95" s="3">
        <v>60.8</v>
      </c>
      <c r="J95" s="3">
        <v>80</v>
      </c>
      <c r="K95" s="3">
        <v>57.6</v>
      </c>
      <c r="L95" s="3">
        <v>7.9</v>
      </c>
      <c r="M95" s="2">
        <f t="shared" si="37"/>
        <v>0.16599999999999995</v>
      </c>
      <c r="N95" s="3">
        <f t="shared" si="38"/>
        <v>0.16680000000000003</v>
      </c>
      <c r="O95" s="3">
        <f t="shared" si="39"/>
        <v>0.66720000000000002</v>
      </c>
      <c r="P95" s="4">
        <f t="shared" si="36"/>
        <v>1</v>
      </c>
      <c r="Q95" s="2">
        <f t="shared" si="40"/>
        <v>0.20987142857142849</v>
      </c>
      <c r="R95" s="3">
        <f t="shared" si="41"/>
        <v>0.21313172497974986</v>
      </c>
      <c r="S95" s="31">
        <f t="shared" si="42"/>
        <v>0.57740464124945612</v>
      </c>
      <c r="T95" s="3"/>
      <c r="U95" s="3"/>
      <c r="V95" s="29">
        <f t="shared" si="43"/>
        <v>1.0004077948006345</v>
      </c>
      <c r="W95" s="2">
        <f t="shared" si="44"/>
        <v>0.20978587898073361</v>
      </c>
      <c r="X95" s="3">
        <f t="shared" si="45"/>
        <v>0.21304484639908636</v>
      </c>
      <c r="Y95" s="31">
        <f t="shared" si="46"/>
        <v>0.57716927462018008</v>
      </c>
      <c r="Z95" s="3">
        <f t="shared" si="47"/>
        <v>9.8114119825719839E-2</v>
      </c>
      <c r="AA95" s="3">
        <f t="shared" si="47"/>
        <v>0.47905515479446026</v>
      </c>
      <c r="AB95" s="5">
        <f t="shared" si="48"/>
        <v>1</v>
      </c>
      <c r="AC95" s="2">
        <f t="shared" si="49"/>
        <v>0.14465714285714279</v>
      </c>
      <c r="AD95" s="3">
        <f t="shared" si="50"/>
        <v>0.19018767833193556</v>
      </c>
      <c r="AE95" s="31">
        <f t="shared" si="51"/>
        <v>0.65844874201344472</v>
      </c>
      <c r="AF95" s="3"/>
      <c r="AG95" s="3"/>
      <c r="AH95" s="5">
        <f t="shared" si="52"/>
        <v>0.99329356320252304</v>
      </c>
      <c r="AI95" s="2">
        <f t="shared" si="53"/>
        <v>0.14563382691290891</v>
      </c>
      <c r="AJ95" s="3">
        <f t="shared" si="54"/>
        <v>0.19147177166712206</v>
      </c>
      <c r="AK95" s="31">
        <f t="shared" si="55"/>
        <v>0.66289440141996903</v>
      </c>
      <c r="AL95" s="3">
        <f t="shared" si="56"/>
        <v>0.11466199452313211</v>
      </c>
      <c r="AM95" s="3">
        <f t="shared" si="56"/>
        <v>0.54823240689683694</v>
      </c>
      <c r="AN95" s="5">
        <f t="shared" si="57"/>
        <v>1</v>
      </c>
      <c r="AO95" s="2">
        <f t="shared" si="58"/>
        <v>0.1944571428571428</v>
      </c>
      <c r="AP95" s="3">
        <f t="shared" si="59"/>
        <v>0.17082910977694593</v>
      </c>
      <c r="AQ95" s="31">
        <f t="shared" si="60"/>
        <v>0.6386659247063059</v>
      </c>
      <c r="AR95" s="3"/>
      <c r="AS95" s="3"/>
      <c r="AT95" s="5">
        <f t="shared" si="61"/>
        <v>1.0039521773403948</v>
      </c>
      <c r="AU95" s="2">
        <f t="shared" si="62"/>
        <v>0.19369163914987075</v>
      </c>
      <c r="AV95" s="3">
        <f t="shared" si="63"/>
        <v>0.17015662063654802</v>
      </c>
      <c r="AW95" s="31">
        <f t="shared" si="64"/>
        <v>0.63615174021358112</v>
      </c>
      <c r="AX95" s="3">
        <f t="shared" si="65"/>
        <v>0.11003627002430931</v>
      </c>
      <c r="AY95" s="3">
        <f t="shared" si="65"/>
        <v>0.52611547018927185</v>
      </c>
      <c r="AZ95" s="5">
        <f t="shared" si="66"/>
        <v>1</v>
      </c>
    </row>
    <row r="96" spans="1:52" ht="17.25" x14ac:dyDescent="0.45">
      <c r="A96" s="1" t="s">
        <v>105</v>
      </c>
      <c r="B96" s="1">
        <f>VLOOKUP(A96,[1]Sheet1!$H$14:$I$69,2,FALSE)</f>
        <v>48</v>
      </c>
      <c r="C96" s="2">
        <f>VLOOKUP(B96,AHEAD!$C$7:$CH$107,19,FALSE)</f>
        <v>81.900000000000006</v>
      </c>
      <c r="D96" s="3">
        <f>VLOOKUP($B96,AHEAD!$C$7:$CH$107,44,FALSE)</f>
        <v>72.5</v>
      </c>
      <c r="E96" s="3">
        <f>VLOOKUP($B96,'ATLAS medical Care'!$D$2:$K$107,7,FALSE)</f>
        <v>76.3</v>
      </c>
      <c r="F96" s="3">
        <f>VLOOKUP($B96,AHEAD!$C$7:$CH$107,62,FALSE)</f>
        <v>61.3</v>
      </c>
      <c r="G96" s="4">
        <f>VLOOKUP($B96,AHEAD!$C$7:$CH$107,73,FALSE)</f>
        <v>9.5</v>
      </c>
      <c r="H96" s="2">
        <v>81.900000000000006</v>
      </c>
      <c r="I96" s="3">
        <v>72.5</v>
      </c>
      <c r="J96" s="3">
        <v>76.3</v>
      </c>
      <c r="K96" s="3">
        <v>61.3</v>
      </c>
      <c r="L96" s="3">
        <v>9.5</v>
      </c>
      <c r="M96" s="2">
        <f t="shared" si="37"/>
        <v>0.18099999999999994</v>
      </c>
      <c r="N96" s="3">
        <f t="shared" si="38"/>
        <v>0.19410300000000003</v>
      </c>
      <c r="O96" s="3">
        <f t="shared" si="39"/>
        <v>0.62489700000000004</v>
      </c>
      <c r="P96" s="4">
        <f t="shared" si="36"/>
        <v>1</v>
      </c>
      <c r="Q96" s="2">
        <f t="shared" si="40"/>
        <v>0.2288357142857142</v>
      </c>
      <c r="R96" s="3">
        <f t="shared" si="41"/>
        <v>0.24801862837976249</v>
      </c>
      <c r="S96" s="31">
        <f t="shared" si="42"/>
        <v>0.54079500614937259</v>
      </c>
      <c r="T96" s="3"/>
      <c r="U96" s="3"/>
      <c r="V96" s="29">
        <f t="shared" si="43"/>
        <v>1.0176493488148493</v>
      </c>
      <c r="W96" s="2">
        <f t="shared" si="44"/>
        <v>0.22486695889130714</v>
      </c>
      <c r="X96" s="3">
        <f t="shared" si="45"/>
        <v>0.24371717887758104</v>
      </c>
      <c r="Y96" s="31">
        <f t="shared" si="46"/>
        <v>0.53141586223111181</v>
      </c>
      <c r="Z96" s="3">
        <f t="shared" si="47"/>
        <v>9.0336408878561827E-2</v>
      </c>
      <c r="AA96" s="3">
        <f t="shared" si="47"/>
        <v>0.44107945335255</v>
      </c>
      <c r="AB96" s="5">
        <f t="shared" si="48"/>
        <v>1</v>
      </c>
      <c r="AC96" s="2">
        <f t="shared" si="49"/>
        <v>0.15772857142857136</v>
      </c>
      <c r="AD96" s="3">
        <f t="shared" si="50"/>
        <v>0.22131893841285183</v>
      </c>
      <c r="AE96" s="31">
        <f t="shared" si="51"/>
        <v>0.61670060482310485</v>
      </c>
      <c r="AF96" s="3"/>
      <c r="AG96" s="3"/>
      <c r="AH96" s="5">
        <f t="shared" si="52"/>
        <v>0.99574811466452806</v>
      </c>
      <c r="AI96" s="2">
        <f t="shared" si="53"/>
        <v>0.15840207890497568</v>
      </c>
      <c r="AJ96" s="3">
        <f t="shared" si="54"/>
        <v>0.22226397936732742</v>
      </c>
      <c r="AK96" s="31">
        <f t="shared" si="55"/>
        <v>0.61933394172769685</v>
      </c>
      <c r="AL96" s="3">
        <f t="shared" si="56"/>
        <v>0.10712726624671078</v>
      </c>
      <c r="AM96" s="3">
        <f t="shared" si="56"/>
        <v>0.51220667548098608</v>
      </c>
      <c r="AN96" s="5">
        <f t="shared" si="57"/>
        <v>1</v>
      </c>
      <c r="AO96" s="2">
        <f t="shared" si="58"/>
        <v>0.21202857142857134</v>
      </c>
      <c r="AP96" s="3">
        <f t="shared" si="59"/>
        <v>0.19879162287190966</v>
      </c>
      <c r="AQ96" s="31">
        <f t="shared" si="60"/>
        <v>0.5981720928525126</v>
      </c>
      <c r="AR96" s="3"/>
      <c r="AS96" s="3"/>
      <c r="AT96" s="5">
        <f t="shared" si="61"/>
        <v>1.0089922871529935</v>
      </c>
      <c r="AU96" s="2">
        <f t="shared" si="62"/>
        <v>0.21013894172257577</v>
      </c>
      <c r="AV96" s="3">
        <f t="shared" si="63"/>
        <v>0.19701996279161535</v>
      </c>
      <c r="AW96" s="31">
        <f t="shared" si="64"/>
        <v>0.59284109548580899</v>
      </c>
      <c r="AX96" s="3">
        <f t="shared" si="65"/>
        <v>0.10254475267564653</v>
      </c>
      <c r="AY96" s="3">
        <f t="shared" si="65"/>
        <v>0.49029634281016243</v>
      </c>
      <c r="AZ96" s="5">
        <f t="shared" si="66"/>
        <v>1</v>
      </c>
    </row>
    <row r="97" spans="1:52" ht="17.25" x14ac:dyDescent="0.45">
      <c r="A97" s="1" t="s">
        <v>106</v>
      </c>
      <c r="B97" s="1">
        <f>VLOOKUP(A97,[1]Sheet1!$H$14:$I$69,2,FALSE)</f>
        <v>49</v>
      </c>
      <c r="C97" s="2">
        <f>VLOOKUP(B97,AHEAD!$C$7:$CH$107,19,FALSE)</f>
        <v>80</v>
      </c>
      <c r="D97" s="3">
        <f>VLOOKUP($B97,AHEAD!$C$7:$CH$107,44,FALSE)</f>
        <v>91.2</v>
      </c>
      <c r="E97" s="3">
        <f>VLOOKUP($B97,'ATLAS medical Care'!$D$2:$K$107,7,FALSE)</f>
        <v>71.099999999999994</v>
      </c>
      <c r="F97" s="3">
        <f>VLOOKUP($B97,AHEAD!$C$7:$CH$107,62,FALSE)</f>
        <v>62.8</v>
      </c>
      <c r="G97" s="4">
        <f>VLOOKUP($B97,AHEAD!$C$7:$CH$107,73,FALSE)</f>
        <v>15.1</v>
      </c>
      <c r="H97" s="2">
        <v>80</v>
      </c>
      <c r="I97" s="3">
        <v>91.2</v>
      </c>
      <c r="J97" s="3">
        <v>71.099999999999994</v>
      </c>
      <c r="K97" s="3">
        <v>62.8</v>
      </c>
      <c r="L97" s="3">
        <v>15.1</v>
      </c>
      <c r="M97" s="2">
        <f t="shared" si="37"/>
        <v>0.2</v>
      </c>
      <c r="N97" s="3">
        <f t="shared" si="38"/>
        <v>0.23120000000000004</v>
      </c>
      <c r="O97" s="3">
        <f t="shared" si="39"/>
        <v>0.56879999999999997</v>
      </c>
      <c r="P97" s="4">
        <f t="shared" si="36"/>
        <v>1</v>
      </c>
      <c r="Q97" s="2">
        <f t="shared" si="40"/>
        <v>0.25285714285714284</v>
      </c>
      <c r="R97" s="3">
        <f t="shared" si="41"/>
        <v>0.29541999289759097</v>
      </c>
      <c r="S97" s="31">
        <f t="shared" si="42"/>
        <v>0.49224784164072333</v>
      </c>
      <c r="T97" s="3"/>
      <c r="U97" s="3"/>
      <c r="V97" s="29">
        <f t="shared" si="43"/>
        <v>1.040524977395457</v>
      </c>
      <c r="W97" s="2">
        <f t="shared" si="44"/>
        <v>0.24300920049999256</v>
      </c>
      <c r="X97" s="3">
        <f t="shared" si="45"/>
        <v>0.28391436949169463</v>
      </c>
      <c r="Y97" s="31">
        <f t="shared" si="46"/>
        <v>0.47307643000831295</v>
      </c>
      <c r="Z97" s="3">
        <f t="shared" si="47"/>
        <v>8.0419176109303783E-2</v>
      </c>
      <c r="AA97" s="3">
        <f t="shared" si="47"/>
        <v>0.39265725389900918</v>
      </c>
      <c r="AB97" s="5">
        <f t="shared" si="48"/>
        <v>1.0000000000000002</v>
      </c>
      <c r="AC97" s="2">
        <f t="shared" si="49"/>
        <v>0.17428571428571429</v>
      </c>
      <c r="AD97" s="3">
        <f t="shared" si="50"/>
        <v>0.26361745341932558</v>
      </c>
      <c r="AE97" s="31">
        <f t="shared" si="51"/>
        <v>0.56133939516973519</v>
      </c>
      <c r="AF97" s="3"/>
      <c r="AG97" s="3"/>
      <c r="AH97" s="5">
        <f t="shared" si="52"/>
        <v>0.99924256287477509</v>
      </c>
      <c r="AI97" s="2">
        <f t="shared" si="53"/>
        <v>0.17441782482153509</v>
      </c>
      <c r="AJ97" s="3">
        <f t="shared" si="54"/>
        <v>0.26381727842027691</v>
      </c>
      <c r="AK97" s="31">
        <f t="shared" si="55"/>
        <v>0.56176489675818797</v>
      </c>
      <c r="AL97" s="3">
        <f t="shared" si="56"/>
        <v>9.7169448674476078E-2</v>
      </c>
      <c r="AM97" s="3">
        <f t="shared" si="56"/>
        <v>0.46459544808371189</v>
      </c>
      <c r="AN97" s="5">
        <f t="shared" si="57"/>
        <v>1</v>
      </c>
      <c r="AO97" s="2">
        <f t="shared" si="58"/>
        <v>0.23428571428571429</v>
      </c>
      <c r="AP97" s="3">
        <f t="shared" si="59"/>
        <v>0.23678471331192985</v>
      </c>
      <c r="AQ97" s="31">
        <f t="shared" si="60"/>
        <v>0.54447418760933264</v>
      </c>
      <c r="AR97" s="3"/>
      <c r="AS97" s="3"/>
      <c r="AT97" s="5">
        <f t="shared" si="61"/>
        <v>1.0155446152069767</v>
      </c>
      <c r="AU97" s="2">
        <f t="shared" si="62"/>
        <v>0.23069957811549702</v>
      </c>
      <c r="AV97" s="3">
        <f t="shared" si="63"/>
        <v>0.23316032576635848</v>
      </c>
      <c r="AW97" s="31">
        <f t="shared" si="64"/>
        <v>0.53614009611814462</v>
      </c>
      <c r="AX97" s="3">
        <f t="shared" si="65"/>
        <v>9.2737082456944023E-2</v>
      </c>
      <c r="AY97" s="3">
        <f t="shared" si="65"/>
        <v>0.44340301366120055</v>
      </c>
      <c r="AZ97" s="5">
        <f t="shared" si="66"/>
        <v>1</v>
      </c>
    </row>
    <row r="98" spans="1:52" ht="17.25" x14ac:dyDescent="0.45">
      <c r="A98" s="1" t="s">
        <v>107</v>
      </c>
      <c r="B98" s="1">
        <f>VLOOKUP(A98,[1]Sheet1!$H$14:$I$69,2,FALSE)</f>
        <v>50</v>
      </c>
      <c r="C98" s="2">
        <f>VLOOKUP(B98,AHEAD!$C$7:$CH$107,19,FALSE)</f>
        <v>0</v>
      </c>
      <c r="D98" s="3">
        <f>VLOOKUP($B98,AHEAD!$C$7:$CH$107,44,FALSE)</f>
        <v>0</v>
      </c>
      <c r="E98" s="3" t="str">
        <f>VLOOKUP($B98,'ATLAS medical Care'!$D$2:$K$107,7,FALSE)</f>
        <v>Data not available</v>
      </c>
      <c r="F98" s="3">
        <f>VLOOKUP($B98,AHEAD!$C$7:$CH$107,62,FALSE)</f>
        <v>0</v>
      </c>
      <c r="G98" s="4">
        <f>VLOOKUP($B98,AHEAD!$C$7:$CH$107,73,FALSE)</f>
        <v>14.5</v>
      </c>
      <c r="H98" s="2">
        <f>AVERAGE($C$99:$C$102,$C$95:$C$97,$C$88:$C$93,$C$4:$C$86)</f>
        <v>85.471875000000054</v>
      </c>
      <c r="I98" s="3">
        <f>AVERAGE($D$99:$D$103,$D$92:$D$97,$D$84:$D$90,$D$82,$D$71:$D$80,$D$66:$D$68,$D$57:$D$64,$D$46:$D$54,$D$36:$D$44,$D$5:$D$32)</f>
        <v>80.244186046511643</v>
      </c>
      <c r="J98" s="3">
        <f>AVERAGE($E$99:$E$103,$E$92:$E$97,$E$84:$E$90,$E$82,$E$71:$E$80,$E$66:$E$68,$E$57:$E$64,$E$53:$E$54,$E$47:$E$51,$E$43:$E$45,$E$26:$E$41,$E$21:$E$24,$E$6:$E$19,$E$4)</f>
        <v>76.635294117647021</v>
      </c>
      <c r="K98" s="3">
        <f>AVERAGE($F$5:$F$32,$F$36:$F$44,$F$46:$F$54,$F$57:$F$64,$F$66:$F$68,$F$71:$F$80,$F$82,$F$84:$F$90,$F$92:$F$97,$F$99:$F$103)</f>
        <v>64.839534883720958</v>
      </c>
      <c r="L98" s="3">
        <v>14.5</v>
      </c>
      <c r="M98" s="2">
        <f t="shared" si="37"/>
        <v>0.14528124999999947</v>
      </c>
      <c r="N98" s="3">
        <f t="shared" si="38"/>
        <v>0.19970252205882397</v>
      </c>
      <c r="O98" s="3">
        <f t="shared" si="39"/>
        <v>0.65501622794117653</v>
      </c>
      <c r="P98" s="4">
        <f t="shared" si="36"/>
        <v>1</v>
      </c>
      <c r="Q98" s="2">
        <f t="shared" si="40"/>
        <v>0.18367700892857072</v>
      </c>
      <c r="R98" s="3">
        <f t="shared" si="41"/>
        <v>0.25517351923983028</v>
      </c>
      <c r="S98" s="31">
        <f t="shared" si="42"/>
        <v>0.5668606266590932</v>
      </c>
      <c r="T98" s="3"/>
      <c r="U98" s="3"/>
      <c r="V98" s="29">
        <f t="shared" si="43"/>
        <v>1.0057111548274942</v>
      </c>
      <c r="W98" s="2">
        <f t="shared" si="44"/>
        <v>0.18263395811700642</v>
      </c>
      <c r="X98" s="3">
        <f t="shared" si="45"/>
        <v>0.25372445956771678</v>
      </c>
      <c r="Y98" s="31">
        <f t="shared" si="46"/>
        <v>0.56364158231527683</v>
      </c>
      <c r="Z98" s="3">
        <f t="shared" si="47"/>
        <v>9.581452128135487E-2</v>
      </c>
      <c r="AA98" s="3">
        <f t="shared" si="47"/>
        <v>0.46782706103392196</v>
      </c>
      <c r="AB98" s="5">
        <f t="shared" si="48"/>
        <v>1</v>
      </c>
      <c r="AC98" s="2">
        <f t="shared" si="49"/>
        <v>0.12660223214285668</v>
      </c>
      <c r="AD98" s="3">
        <f t="shared" si="50"/>
        <v>0.22770359129136614</v>
      </c>
      <c r="AE98" s="31">
        <f t="shared" si="51"/>
        <v>0.64642477710770296</v>
      </c>
      <c r="AF98" s="3"/>
      <c r="AG98" s="3"/>
      <c r="AH98" s="5">
        <f t="shared" si="52"/>
        <v>1.0007306005419259</v>
      </c>
      <c r="AI98" s="2">
        <f t="shared" si="53"/>
        <v>0.12650980401148695</v>
      </c>
      <c r="AJ98" s="3">
        <f t="shared" si="54"/>
        <v>0.22753735237841011</v>
      </c>
      <c r="AK98" s="31">
        <f t="shared" si="55"/>
        <v>0.64595284361010286</v>
      </c>
      <c r="AL98" s="3">
        <f t="shared" si="56"/>
        <v>0.11173158388058164</v>
      </c>
      <c r="AM98" s="3">
        <f t="shared" si="56"/>
        <v>0.53422125972952117</v>
      </c>
      <c r="AN98" s="5">
        <f t="shared" si="57"/>
        <v>0.99999999999999978</v>
      </c>
      <c r="AO98" s="2">
        <f t="shared" si="58"/>
        <v>0.17018660714285649</v>
      </c>
      <c r="AP98" s="3">
        <f t="shared" si="59"/>
        <v>0.20452640325851196</v>
      </c>
      <c r="AQ98" s="31">
        <f t="shared" si="60"/>
        <v>0.62700321480169052</v>
      </c>
      <c r="AR98" s="3"/>
      <c r="AS98" s="3"/>
      <c r="AT98" s="5">
        <f t="shared" si="61"/>
        <v>1.0017162252030589</v>
      </c>
      <c r="AU98" s="2">
        <f t="shared" si="62"/>
        <v>0.16989502901219133</v>
      </c>
      <c r="AV98" s="3">
        <f t="shared" si="63"/>
        <v>0.20417599127642383</v>
      </c>
      <c r="AW98" s="31">
        <f t="shared" si="64"/>
        <v>0.62592897971138484</v>
      </c>
      <c r="AX98" s="3">
        <f t="shared" si="65"/>
        <v>0.10826802140702839</v>
      </c>
      <c r="AY98" s="3">
        <f t="shared" si="65"/>
        <v>0.51766095830435643</v>
      </c>
      <c r="AZ98" s="5">
        <f t="shared" si="66"/>
        <v>1</v>
      </c>
    </row>
    <row r="99" spans="1:52" ht="17.25" x14ac:dyDescent="0.45">
      <c r="A99" s="1" t="s">
        <v>108</v>
      </c>
      <c r="B99" s="1">
        <f>VLOOKUP(A99,[1]Sheet1!$H$14:$I$69,2,FALSE)</f>
        <v>51</v>
      </c>
      <c r="C99" s="2">
        <f>VLOOKUP(B99,AHEAD!$C$7:$CH$107,19,FALSE)</f>
        <v>86.3</v>
      </c>
      <c r="D99" s="3">
        <f>VLOOKUP($B99,AHEAD!$C$7:$CH$107,44,FALSE)</f>
        <v>76</v>
      </c>
      <c r="E99" s="3">
        <f>VLOOKUP($B99,'ATLAS medical Care'!$D$2:$K$107,7,FALSE)</f>
        <v>66.7</v>
      </c>
      <c r="F99" s="3">
        <f>VLOOKUP($B99,AHEAD!$C$7:$CH$107,62,FALSE)</f>
        <v>54.4</v>
      </c>
      <c r="G99" s="4">
        <f>VLOOKUP($B99,AHEAD!$C$7:$CH$107,73,FALSE)</f>
        <v>6.4</v>
      </c>
      <c r="H99" s="2">
        <v>86.3</v>
      </c>
      <c r="I99" s="3">
        <v>76</v>
      </c>
      <c r="J99" s="3">
        <v>66.7</v>
      </c>
      <c r="K99" s="3">
        <v>54.4</v>
      </c>
      <c r="L99" s="3">
        <v>6.4</v>
      </c>
      <c r="M99" s="2">
        <f t="shared" si="37"/>
        <v>0.13700000000000004</v>
      </c>
      <c r="N99" s="3">
        <f t="shared" si="38"/>
        <v>0.28737899999999994</v>
      </c>
      <c r="O99" s="3">
        <f t="shared" si="39"/>
        <v>0.57562100000000005</v>
      </c>
      <c r="P99" s="4">
        <f t="shared" si="36"/>
        <v>1</v>
      </c>
      <c r="Q99" s="2">
        <f t="shared" si="40"/>
        <v>0.17320714285714289</v>
      </c>
      <c r="R99" s="3">
        <f t="shared" si="41"/>
        <v>0.36720372897455339</v>
      </c>
      <c r="S99" s="31">
        <f t="shared" si="42"/>
        <v>0.49815083483311329</v>
      </c>
      <c r="T99" s="3"/>
      <c r="U99" s="3"/>
      <c r="V99" s="29">
        <f t="shared" si="43"/>
        <v>1.0385617066648094</v>
      </c>
      <c r="W99" s="2">
        <f t="shared" si="44"/>
        <v>0.16677597656991663</v>
      </c>
      <c r="X99" s="3">
        <f t="shared" si="45"/>
        <v>0.35356948616348954</v>
      </c>
      <c r="Y99" s="31">
        <f t="shared" si="46"/>
        <v>0.47965453726659402</v>
      </c>
      <c r="Z99" s="3">
        <f t="shared" si="47"/>
        <v>8.1537401268101689E-2</v>
      </c>
      <c r="AA99" s="3">
        <f t="shared" si="47"/>
        <v>0.3981171359984923</v>
      </c>
      <c r="AB99" s="5">
        <f t="shared" si="48"/>
        <v>1.0000000000000002</v>
      </c>
      <c r="AC99" s="2">
        <f t="shared" si="49"/>
        <v>0.1193857142857143</v>
      </c>
      <c r="AD99" s="3">
        <f t="shared" si="50"/>
        <v>0.3276735300440845</v>
      </c>
      <c r="AE99" s="31">
        <f t="shared" si="51"/>
        <v>0.56807092824718397</v>
      </c>
      <c r="AF99" s="3"/>
      <c r="AG99" s="3"/>
      <c r="AH99" s="5">
        <f t="shared" si="52"/>
        <v>1.0151301725769828</v>
      </c>
      <c r="AI99" s="2">
        <f t="shared" si="53"/>
        <v>0.11760631051153259</v>
      </c>
      <c r="AJ99" s="3">
        <f t="shared" si="54"/>
        <v>0.32278966668113224</v>
      </c>
      <c r="AK99" s="31">
        <f t="shared" si="55"/>
        <v>0.55960402280733512</v>
      </c>
      <c r="AL99" s="3">
        <f t="shared" si="56"/>
        <v>9.6795678558772691E-2</v>
      </c>
      <c r="AM99" s="3">
        <f t="shared" si="56"/>
        <v>0.46280834424856243</v>
      </c>
      <c r="AN99" s="5">
        <f t="shared" si="57"/>
        <v>1</v>
      </c>
      <c r="AO99" s="2">
        <f t="shared" si="58"/>
        <v>0.16048571428571434</v>
      </c>
      <c r="AP99" s="3">
        <f t="shared" si="59"/>
        <v>0.29432073584285928</v>
      </c>
      <c r="AQ99" s="31">
        <f t="shared" si="60"/>
        <v>0.55100347458838206</v>
      </c>
      <c r="AR99" s="3"/>
      <c r="AS99" s="3"/>
      <c r="AT99" s="5">
        <f t="shared" si="61"/>
        <v>1.0058099247169556</v>
      </c>
      <c r="AU99" s="2">
        <f t="shared" si="62"/>
        <v>0.15955869030709408</v>
      </c>
      <c r="AV99" s="3">
        <f t="shared" si="63"/>
        <v>0.29262063200030952</v>
      </c>
      <c r="AW99" s="31">
        <f t="shared" si="64"/>
        <v>0.54782067769259646</v>
      </c>
      <c r="AX99" s="3">
        <f t="shared" si="65"/>
        <v>9.4757492913945737E-2</v>
      </c>
      <c r="AY99" s="3">
        <f t="shared" si="65"/>
        <v>0.45306318477865071</v>
      </c>
      <c r="AZ99" s="5">
        <f t="shared" si="66"/>
        <v>1</v>
      </c>
    </row>
    <row r="100" spans="1:52" ht="17.25" x14ac:dyDescent="0.45">
      <c r="A100" s="1" t="s">
        <v>109</v>
      </c>
      <c r="B100" s="1">
        <f>VLOOKUP(A100,[1]Sheet1!$H$14:$I$69,2,FALSE)</f>
        <v>53</v>
      </c>
      <c r="C100" s="2">
        <f>VLOOKUP(B100,AHEAD!$C$7:$CH$107,19,FALSE)</f>
        <v>85.9</v>
      </c>
      <c r="D100" s="3">
        <f>VLOOKUP($B100,AHEAD!$C$7:$CH$107,44,FALSE)</f>
        <v>91.7</v>
      </c>
      <c r="E100" s="3">
        <f>VLOOKUP($B100,'ATLAS medical Care'!$D$2:$K$107,7,FALSE)</f>
        <v>86.4</v>
      </c>
      <c r="F100" s="3">
        <f>VLOOKUP($B100,AHEAD!$C$7:$CH$107,62,FALSE)</f>
        <v>78.8</v>
      </c>
      <c r="G100" s="4">
        <f>VLOOKUP($B100,AHEAD!$C$7:$CH$107,73,FALSE)</f>
        <v>19.5</v>
      </c>
      <c r="H100" s="2">
        <v>85.9</v>
      </c>
      <c r="I100" s="3">
        <v>91.7</v>
      </c>
      <c r="J100" s="3">
        <v>86.4</v>
      </c>
      <c r="K100" s="3">
        <v>78.8</v>
      </c>
      <c r="L100" s="3">
        <v>19.5</v>
      </c>
      <c r="M100" s="2">
        <f t="shared" si="37"/>
        <v>0.14099999999999993</v>
      </c>
      <c r="N100" s="3">
        <f t="shared" si="38"/>
        <v>0.11682399999999997</v>
      </c>
      <c r="O100" s="3">
        <f t="shared" si="39"/>
        <v>0.74217600000000017</v>
      </c>
      <c r="P100" s="4">
        <f t="shared" si="36"/>
        <v>1</v>
      </c>
      <c r="Q100" s="2">
        <f t="shared" si="40"/>
        <v>0.1782642857142856</v>
      </c>
      <c r="R100" s="3">
        <f t="shared" si="41"/>
        <v>0.14927398464648853</v>
      </c>
      <c r="S100" s="31">
        <f t="shared" si="42"/>
        <v>0.64228996856108578</v>
      </c>
      <c r="T100" s="3"/>
      <c r="U100" s="3"/>
      <c r="V100" s="29">
        <f t="shared" si="43"/>
        <v>0.96982823892185988</v>
      </c>
      <c r="W100" s="2">
        <f t="shared" si="44"/>
        <v>0.18381016200606687</v>
      </c>
      <c r="X100" s="3">
        <f t="shared" si="45"/>
        <v>0.15391796057870377</v>
      </c>
      <c r="Y100" s="31">
        <f t="shared" si="46"/>
        <v>0.66227187741522942</v>
      </c>
      <c r="Z100" s="3">
        <f t="shared" si="47"/>
        <v>0.11258087565503676</v>
      </c>
      <c r="AA100" s="3">
        <f t="shared" si="47"/>
        <v>0.5496910017601927</v>
      </c>
      <c r="AB100" s="5">
        <f t="shared" si="48"/>
        <v>1</v>
      </c>
      <c r="AC100" s="2">
        <f t="shared" si="49"/>
        <v>0.12287142857142851</v>
      </c>
      <c r="AD100" s="3">
        <f t="shared" si="50"/>
        <v>0.13320434852188268</v>
      </c>
      <c r="AE100" s="31">
        <f t="shared" si="51"/>
        <v>0.73244132726704203</v>
      </c>
      <c r="AF100" s="3"/>
      <c r="AG100" s="3"/>
      <c r="AH100" s="5">
        <f t="shared" si="52"/>
        <v>0.98851710436035323</v>
      </c>
      <c r="AI100" s="2">
        <f t="shared" si="53"/>
        <v>0.12429873800811549</v>
      </c>
      <c r="AJ100" s="3">
        <f t="shared" si="54"/>
        <v>0.13475168809352689</v>
      </c>
      <c r="AK100" s="31">
        <f t="shared" si="55"/>
        <v>0.74094957389835758</v>
      </c>
      <c r="AL100" s="3">
        <f t="shared" si="56"/>
        <v>0.12816333310744907</v>
      </c>
      <c r="AM100" s="3">
        <f t="shared" si="56"/>
        <v>0.61278624079090849</v>
      </c>
      <c r="AN100" s="5">
        <f t="shared" si="57"/>
        <v>0.99999999999999989</v>
      </c>
      <c r="AO100" s="2">
        <f t="shared" si="58"/>
        <v>0.16517142857142847</v>
      </c>
      <c r="AP100" s="3">
        <f t="shared" si="59"/>
        <v>0.11964592278526331</v>
      </c>
      <c r="AQ100" s="31">
        <f t="shared" si="60"/>
        <v>0.71043543365531669</v>
      </c>
      <c r="AR100" s="3"/>
      <c r="AS100" s="3"/>
      <c r="AT100" s="5">
        <f t="shared" si="61"/>
        <v>0.99525278501200853</v>
      </c>
      <c r="AU100" s="2">
        <f t="shared" si="62"/>
        <v>0.1659592729192268</v>
      </c>
      <c r="AV100" s="3">
        <f t="shared" si="63"/>
        <v>0.12021661691086821</v>
      </c>
      <c r="AW100" s="31">
        <f t="shared" si="64"/>
        <v>0.71382411016990499</v>
      </c>
      <c r="AX100" s="3">
        <f t="shared" si="65"/>
        <v>0.12347139459234494</v>
      </c>
      <c r="AY100" s="3">
        <f t="shared" si="65"/>
        <v>0.59035271557756008</v>
      </c>
      <c r="AZ100" s="5">
        <f t="shared" si="66"/>
        <v>1</v>
      </c>
    </row>
    <row r="101" spans="1:52" ht="17.25" x14ac:dyDescent="0.45">
      <c r="A101" s="1" t="s">
        <v>110</v>
      </c>
      <c r="B101" s="1">
        <f>VLOOKUP(A101,[1]Sheet1!$H$14:$I$69,2,FALSE)</f>
        <v>54</v>
      </c>
      <c r="C101" s="2">
        <f>VLOOKUP(B101,AHEAD!$C$7:$CH$107,19,FALSE)</f>
        <v>80.3</v>
      </c>
      <c r="D101" s="3">
        <f>VLOOKUP($B101,AHEAD!$C$7:$CH$107,44,FALSE)</f>
        <v>77.599999999999994</v>
      </c>
      <c r="E101" s="3">
        <f>VLOOKUP($B101,'ATLAS medical Care'!$D$2:$K$107,7,FALSE)</f>
        <v>72.5</v>
      </c>
      <c r="F101" s="3">
        <f>VLOOKUP($B101,AHEAD!$C$7:$CH$107,62,FALSE)</f>
        <v>59.2</v>
      </c>
      <c r="G101" s="4">
        <f>VLOOKUP($B101,AHEAD!$C$7:$CH$107,73,FALSE)</f>
        <v>6.6</v>
      </c>
      <c r="H101" s="2">
        <v>80.3</v>
      </c>
      <c r="I101" s="3">
        <v>77.599999999999994</v>
      </c>
      <c r="J101" s="3">
        <v>72.5</v>
      </c>
      <c r="K101" s="3">
        <v>59.2</v>
      </c>
      <c r="L101" s="3">
        <v>6.6</v>
      </c>
      <c r="M101" s="2">
        <f t="shared" si="37"/>
        <v>0.19700000000000004</v>
      </c>
      <c r="N101" s="3">
        <f t="shared" si="38"/>
        <v>0.22082499999999999</v>
      </c>
      <c r="O101" s="3">
        <f t="shared" si="39"/>
        <v>0.582175</v>
      </c>
      <c r="P101" s="4">
        <f t="shared" si="36"/>
        <v>1</v>
      </c>
      <c r="Q101" s="2">
        <f t="shared" si="40"/>
        <v>0.24906428571428571</v>
      </c>
      <c r="R101" s="3">
        <f t="shared" si="41"/>
        <v>0.28216314849312502</v>
      </c>
      <c r="S101" s="31">
        <f t="shared" si="42"/>
        <v>0.50382276231924772</v>
      </c>
      <c r="T101" s="3"/>
      <c r="U101" s="3"/>
      <c r="V101" s="29">
        <f t="shared" si="43"/>
        <v>1.0350501965266585</v>
      </c>
      <c r="W101" s="2">
        <f t="shared" si="44"/>
        <v>0.24063015161011167</v>
      </c>
      <c r="X101" s="3">
        <f t="shared" si="45"/>
        <v>0.27260817826998757</v>
      </c>
      <c r="Y101" s="31">
        <f t="shared" si="46"/>
        <v>0.48676167011990068</v>
      </c>
      <c r="Z101" s="3">
        <f t="shared" si="47"/>
        <v>8.2745556509638968E-2</v>
      </c>
      <c r="AA101" s="3">
        <f t="shared" si="47"/>
        <v>0.40401611361026168</v>
      </c>
      <c r="AB101" s="5">
        <f t="shared" si="48"/>
        <v>0.99999999999999989</v>
      </c>
      <c r="AC101" s="2">
        <f t="shared" si="49"/>
        <v>0.17167142857142859</v>
      </c>
      <c r="AD101" s="3">
        <f t="shared" si="50"/>
        <v>0.25178773421852318</v>
      </c>
      <c r="AE101" s="31">
        <f t="shared" si="51"/>
        <v>0.57453896340179433</v>
      </c>
      <c r="AF101" s="3"/>
      <c r="AG101" s="3"/>
      <c r="AH101" s="5">
        <f t="shared" si="52"/>
        <v>0.9979981261917461</v>
      </c>
      <c r="AI101" s="2">
        <f t="shared" si="53"/>
        <v>0.17201578246094346</v>
      </c>
      <c r="AJ101" s="3">
        <f t="shared" si="54"/>
        <v>0.25229279255194414</v>
      </c>
      <c r="AK101" s="31">
        <f t="shared" si="55"/>
        <v>0.57569142498711234</v>
      </c>
      <c r="AL101" s="3">
        <f t="shared" si="56"/>
        <v>9.9578344420300169E-2</v>
      </c>
      <c r="AM101" s="3">
        <f t="shared" si="56"/>
        <v>0.47611308056681217</v>
      </c>
      <c r="AN101" s="5">
        <f t="shared" si="57"/>
        <v>1</v>
      </c>
      <c r="AO101" s="2">
        <f t="shared" si="58"/>
        <v>0.23077142857142863</v>
      </c>
      <c r="AP101" s="3">
        <f t="shared" si="59"/>
        <v>0.22615910171759035</v>
      </c>
      <c r="AQ101" s="31">
        <f t="shared" si="60"/>
        <v>0.55727718032957674</v>
      </c>
      <c r="AR101" s="3"/>
      <c r="AS101" s="3"/>
      <c r="AT101" s="5">
        <f t="shared" si="61"/>
        <v>1.0142077106185958</v>
      </c>
      <c r="AU101" s="2">
        <f t="shared" si="62"/>
        <v>0.22753862562400967</v>
      </c>
      <c r="AV101" s="3">
        <f t="shared" si="63"/>
        <v>0.22299091137815261</v>
      </c>
      <c r="AW101" s="31">
        <f t="shared" si="64"/>
        <v>0.54947046299783764</v>
      </c>
      <c r="AX101" s="3">
        <f t="shared" si="65"/>
        <v>9.5042859140042527E-2</v>
      </c>
      <c r="AY101" s="3">
        <f t="shared" si="65"/>
        <v>0.45442760385779507</v>
      </c>
      <c r="AZ101" s="5">
        <f t="shared" si="66"/>
        <v>0.99999999999999978</v>
      </c>
    </row>
    <row r="102" spans="1:52" ht="17.25" x14ac:dyDescent="0.45">
      <c r="A102" s="1" t="s">
        <v>111</v>
      </c>
      <c r="B102" s="1">
        <f>VLOOKUP(A102,[1]Sheet1!$H$14:$I$69,2,FALSE)</f>
        <v>55</v>
      </c>
      <c r="C102" s="2">
        <f>VLOOKUP(B102,AHEAD!$C$7:$CH$107,19,FALSE)</f>
        <v>85.1</v>
      </c>
      <c r="D102" s="3">
        <f>VLOOKUP($B102,AHEAD!$C$7:$CH$107,44,FALSE)</f>
        <v>83.5</v>
      </c>
      <c r="E102" s="3">
        <f>VLOOKUP($B102,'ATLAS medical Care'!$D$2:$K$107,7,FALSE)</f>
        <v>82.6</v>
      </c>
      <c r="F102" s="3">
        <f>VLOOKUP($B102,AHEAD!$C$7:$CH$107,62,FALSE)</f>
        <v>74.8</v>
      </c>
      <c r="G102" s="4">
        <f>VLOOKUP($B102,AHEAD!$C$7:$CH$107,73,FALSE)</f>
        <v>10</v>
      </c>
      <c r="H102" s="2">
        <v>85.1</v>
      </c>
      <c r="I102" s="3">
        <v>83.5</v>
      </c>
      <c r="J102" s="3">
        <v>82.6</v>
      </c>
      <c r="K102" s="3">
        <v>74.8</v>
      </c>
      <c r="L102" s="3">
        <v>10</v>
      </c>
      <c r="M102" s="2">
        <f t="shared" si="37"/>
        <v>0.14900000000000005</v>
      </c>
      <c r="N102" s="3">
        <f t="shared" si="38"/>
        <v>0.14807400000000004</v>
      </c>
      <c r="O102" s="3">
        <f t="shared" si="39"/>
        <v>0.70292599999999994</v>
      </c>
      <c r="P102" s="4">
        <f t="shared" si="36"/>
        <v>1</v>
      </c>
      <c r="Q102" s="2">
        <f t="shared" si="40"/>
        <v>0.18837857142857145</v>
      </c>
      <c r="R102" s="3">
        <f t="shared" si="41"/>
        <v>0.18920423887680743</v>
      </c>
      <c r="S102" s="31">
        <f t="shared" si="42"/>
        <v>0.60832244432691118</v>
      </c>
      <c r="T102" s="3"/>
      <c r="U102" s="3"/>
      <c r="V102" s="29">
        <f t="shared" si="43"/>
        <v>0.98590525463229006</v>
      </c>
      <c r="W102" s="2">
        <f>Q102/SUM($Q102:$S102)</f>
        <v>0.1910716780780628</v>
      </c>
      <c r="X102" s="3">
        <f t="shared" si="45"/>
        <v>0.19190914947235405</v>
      </c>
      <c r="Y102" s="31">
        <f t="shared" si="46"/>
        <v>0.61701917244958315</v>
      </c>
      <c r="Z102" s="3">
        <f t="shared" si="47"/>
        <v>0.10488828092992918</v>
      </c>
      <c r="AA102" s="3">
        <f t="shared" si="47"/>
        <v>0.51213089151965396</v>
      </c>
      <c r="AB102" s="5">
        <f>SUM(W102:X102,Z102:AA102)</f>
        <v>1</v>
      </c>
      <c r="AC102" s="2">
        <f t="shared" si="49"/>
        <v>0.12984285714285718</v>
      </c>
      <c r="AD102" s="3">
        <f t="shared" si="50"/>
        <v>0.16883603286164886</v>
      </c>
      <c r="AE102" s="31">
        <f t="shared" si="51"/>
        <v>0.6937061457262329</v>
      </c>
      <c r="AF102" s="3"/>
      <c r="AG102" s="3"/>
      <c r="AH102" s="5">
        <f t="shared" si="52"/>
        <v>0.99238503573073888</v>
      </c>
      <c r="AI102" s="2">
        <f t="shared" si="53"/>
        <v>0.13083919292197699</v>
      </c>
      <c r="AJ102" s="3">
        <f t="shared" si="54"/>
        <v>0.17013157875494073</v>
      </c>
      <c r="AK102" s="31">
        <f t="shared" si="55"/>
        <v>0.69902922832308234</v>
      </c>
      <c r="AL102" s="3">
        <f t="shared" si="56"/>
        <v>0.1209122982149175</v>
      </c>
      <c r="AM102" s="3">
        <f t="shared" si="56"/>
        <v>0.57811693010816478</v>
      </c>
      <c r="AN102" s="5">
        <f t="shared" si="57"/>
        <v>1</v>
      </c>
      <c r="AO102" s="2">
        <f t="shared" si="58"/>
        <v>0.17454285714285719</v>
      </c>
      <c r="AP102" s="3">
        <f t="shared" si="59"/>
        <v>0.15165077698508089</v>
      </c>
      <c r="AQ102" s="31">
        <f t="shared" si="60"/>
        <v>0.67286403445759091</v>
      </c>
      <c r="AR102" s="3"/>
      <c r="AS102" s="3"/>
      <c r="AT102" s="5">
        <f t="shared" si="61"/>
        <v>0.99905766858552902</v>
      </c>
      <c r="AU102" s="2">
        <f t="shared" si="62"/>
        <v>0.17470748949855505</v>
      </c>
      <c r="AV102" s="3">
        <f t="shared" si="63"/>
        <v>0.15179381706742598</v>
      </c>
      <c r="AW102" s="31">
        <f t="shared" si="64"/>
        <v>0.67349869343401891</v>
      </c>
      <c r="AX102" s="3">
        <f t="shared" si="65"/>
        <v>0.11649623730785334</v>
      </c>
      <c r="AY102" s="3">
        <f t="shared" si="65"/>
        <v>0.5570024561261655</v>
      </c>
      <c r="AZ102" s="5">
        <f t="shared" si="66"/>
        <v>0.99999999999999989</v>
      </c>
    </row>
    <row r="103" spans="1:52" ht="17.25" x14ac:dyDescent="0.45">
      <c r="A103" s="1" t="s">
        <v>112</v>
      </c>
      <c r="B103" s="1">
        <f>VLOOKUP(A103,[1]Sheet1!$H$14:$I$69,2,FALSE)</f>
        <v>56</v>
      </c>
      <c r="C103" s="2">
        <f>VLOOKUP(B103,AHEAD!$C$7:$CH$107,19,FALSE)</f>
        <v>0</v>
      </c>
      <c r="D103" s="3">
        <f>VLOOKUP($B103,AHEAD!$C$7:$CH$107,44,FALSE)</f>
        <v>90</v>
      </c>
      <c r="E103" s="3">
        <f>VLOOKUP($B103,'ATLAS medical Care'!$D$2:$K$107,7,FALSE)</f>
        <v>84.9</v>
      </c>
      <c r="F103" s="3">
        <f>VLOOKUP($B103,AHEAD!$C$7:$CH$107,62,FALSE)</f>
        <v>77.2</v>
      </c>
      <c r="G103" s="4">
        <f>VLOOKUP($B103,AHEAD!$C$7:$CH$107,73,FALSE)</f>
        <v>3.5</v>
      </c>
      <c r="H103" s="2">
        <f>AVERAGE($C$99:$C$102,$C$95:$C$97,$C$88:$C$93,$C$4:$C$86)</f>
        <v>85.471875000000054</v>
      </c>
      <c r="I103" s="3">
        <v>90</v>
      </c>
      <c r="J103" s="3">
        <v>84.9</v>
      </c>
      <c r="K103" s="3">
        <v>77.2</v>
      </c>
      <c r="L103" s="3">
        <v>3.5</v>
      </c>
      <c r="M103" s="2">
        <f>(100-H103)/100</f>
        <v>0.14528124999999947</v>
      </c>
      <c r="N103" s="3">
        <f>(H103/100)*((100-J103)/100)</f>
        <v>0.12906253125000003</v>
      </c>
      <c r="O103" s="3">
        <f>1-SUM(M103:N103)</f>
        <v>0.72565621875000053</v>
      </c>
      <c r="P103" s="4">
        <f t="shared" si="36"/>
        <v>1</v>
      </c>
      <c r="Q103" s="2">
        <f t="shared" si="40"/>
        <v>0.18367700892857072</v>
      </c>
      <c r="R103" s="3">
        <f t="shared" si="41"/>
        <v>0.16491198990147105</v>
      </c>
      <c r="S103" s="31">
        <f t="shared" si="42"/>
        <v>0.62799350818012722</v>
      </c>
      <c r="T103" s="3"/>
      <c r="U103" s="3"/>
      <c r="V103" s="29">
        <f t="shared" si="43"/>
        <v>0.97658250701016902</v>
      </c>
      <c r="W103" s="2">
        <f>Q103/SUM($Q103:$S103)</f>
        <v>0.18808140388557884</v>
      </c>
      <c r="X103" s="3">
        <f t="shared" ref="X103" si="67">R103/SUM($Q103:$S103)</f>
        <v>0.16886641806267152</v>
      </c>
      <c r="Y103" s="31">
        <f t="shared" si="46"/>
        <v>0.64305217805174963</v>
      </c>
      <c r="Z103" s="3">
        <f>$Y103*(Z$3/SUM($Z$3:$AA$3))</f>
        <v>0.10931368183637115</v>
      </c>
      <c r="AA103" s="3">
        <f>$Y103*(AA$3/SUM($Z$3:$AA$3))</f>
        <v>0.5337384962153785</v>
      </c>
      <c r="AB103" s="5">
        <f t="shared" ref="AB103" si="68">SUM(W103:Y103)</f>
        <v>1</v>
      </c>
      <c r="AC103" s="2">
        <f>M103*AC$3/M$3</f>
        <v>0.12660223214285668</v>
      </c>
      <c r="AD103" s="3">
        <f>N103*AD$3/N$3</f>
        <v>0.14715889195491835</v>
      </c>
      <c r="AE103" s="31">
        <f>O103*AE$3/O$3</f>
        <v>0.71613822597447674</v>
      </c>
      <c r="AF103" s="3"/>
      <c r="AG103" s="3"/>
      <c r="AH103" s="5">
        <f t="shared" si="52"/>
        <v>0.98989935007225172</v>
      </c>
      <c r="AI103" s="2">
        <f>AC103/SUM($AC103:$AE103)</f>
        <v>0.12789404512046212</v>
      </c>
      <c r="AJ103" s="3">
        <f>AD103/SUM($AC103:$AE103)</f>
        <v>0.14866045921151214</v>
      </c>
      <c r="AK103" s="31">
        <f>AE103/SUM($AC103:$AE103)</f>
        <v>0.72344549566802585</v>
      </c>
      <c r="AL103" s="3">
        <f>$AK103*(AL$3/SUM($AL$3:$AM$3))</f>
        <v>0.12513562233197786</v>
      </c>
      <c r="AM103" s="3">
        <f t="shared" si="56"/>
        <v>0.59830987333604801</v>
      </c>
      <c r="AN103" s="5">
        <f t="shared" ref="AN103" si="69">SUM(AI103:AJ103,AL103:AM103)</f>
        <v>1</v>
      </c>
      <c r="AO103" s="2">
        <f>M103*AO$3/M$3</f>
        <v>0.17018660714285649</v>
      </c>
      <c r="AP103" s="3">
        <f>N103*AP$3/N$3</f>
        <v>0.1321800798501005</v>
      </c>
      <c r="AQ103" s="31">
        <f t="shared" ref="AQ103" si="70">O103*AQ$3/O$3</f>
        <v>0.69462215222849277</v>
      </c>
      <c r="AR103" s="3"/>
      <c r="AS103" s="3"/>
      <c r="AT103" s="5">
        <f t="shared" si="61"/>
        <v>0.99698883922144976</v>
      </c>
      <c r="AU103" s="2">
        <f>AO103/SUM($AO103:$AQ103)</f>
        <v>0.17070061413702034</v>
      </c>
      <c r="AV103" s="3">
        <f>AP103/SUM($AO103:$AQ103)</f>
        <v>0.13257929743057117</v>
      </c>
      <c r="AW103" s="31">
        <f>AQ103/SUM($AO103:$AQ103)</f>
        <v>0.69672008843240851</v>
      </c>
      <c r="AX103" s="3">
        <f t="shared" si="65"/>
        <v>0.12051288228240936</v>
      </c>
      <c r="AY103" s="3">
        <f t="shared" si="65"/>
        <v>0.5762072061499991</v>
      </c>
      <c r="AZ103" s="5">
        <f t="shared" ref="AZ103" si="71">SUM(AU103:AV103,AX103:AY103)</f>
        <v>1</v>
      </c>
    </row>
    <row r="104" spans="1:52" ht="17.25" x14ac:dyDescent="0.45">
      <c r="M104" s="2"/>
      <c r="N104" s="3"/>
      <c r="O104" s="3"/>
      <c r="P104" s="4"/>
      <c r="Q104" s="2"/>
      <c r="R104" s="3"/>
      <c r="S104" s="31"/>
      <c r="T104" s="3"/>
      <c r="U104" s="3"/>
      <c r="V104" s="29"/>
      <c r="AC104" s="2"/>
      <c r="AD104" s="3"/>
      <c r="AE104" s="31"/>
      <c r="AF104" s="3"/>
      <c r="AG104" s="3"/>
      <c r="AH104" s="5"/>
      <c r="AO104" s="2"/>
      <c r="AP104" s="3"/>
      <c r="AQ104" s="31"/>
      <c r="AR104" s="3"/>
      <c r="AS104" s="3"/>
      <c r="AT104" s="5"/>
    </row>
    <row r="105" spans="1:52" ht="17.25" x14ac:dyDescent="0.45">
      <c r="M105" s="2"/>
      <c r="N105" s="3"/>
      <c r="O105" s="3"/>
      <c r="P105" s="4"/>
      <c r="Q105" s="2"/>
      <c r="R105" s="3"/>
      <c r="S105" s="31"/>
      <c r="T105" s="3"/>
      <c r="U105" s="3"/>
      <c r="V105" s="29"/>
      <c r="AC105" s="2"/>
      <c r="AD105" s="3"/>
      <c r="AE105" s="31"/>
      <c r="AF105" s="3"/>
      <c r="AG105" s="3"/>
      <c r="AH105" s="5"/>
      <c r="AO105" s="2"/>
      <c r="AP105" s="3"/>
      <c r="AQ105" s="31"/>
      <c r="AR105" s="3"/>
      <c r="AS105" s="3"/>
      <c r="AT105" s="5"/>
    </row>
    <row r="106" spans="1:52" ht="17.25" x14ac:dyDescent="0.45">
      <c r="M106" s="2"/>
      <c r="N106" s="3"/>
      <c r="O106" s="3"/>
      <c r="P106" s="4"/>
    </row>
    <row r="107" spans="1:52" ht="17.25" x14ac:dyDescent="0.45">
      <c r="M107" s="2"/>
      <c r="N107" s="3"/>
      <c r="O107" s="3"/>
      <c r="P107" s="4"/>
    </row>
    <row r="108" spans="1:52" ht="17.25" x14ac:dyDescent="0.45">
      <c r="M108" s="2"/>
      <c r="N108" s="3"/>
      <c r="O108" s="3"/>
      <c r="P108" s="4"/>
    </row>
    <row r="109" spans="1:52" ht="17.25" x14ac:dyDescent="0.45">
      <c r="C109" s="10"/>
    </row>
  </sheetData>
  <mergeCells count="11">
    <mergeCell ref="A1:A2"/>
    <mergeCell ref="B1:B2"/>
    <mergeCell ref="C1:G1"/>
    <mergeCell ref="H1:L1"/>
    <mergeCell ref="M1:P1"/>
    <mergeCell ref="AU1:AZ1"/>
    <mergeCell ref="Q1:V1"/>
    <mergeCell ref="W1:AB1"/>
    <mergeCell ref="AC1:AH1"/>
    <mergeCell ref="AI1:AN1"/>
    <mergeCell ref="AO1:A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H4" sqref="H4:H5"/>
    </sheetView>
  </sheetViews>
  <sheetFormatPr defaultColWidth="11.3984375" defaultRowHeight="14.25" x14ac:dyDescent="0.45"/>
  <sheetData>
    <row r="1" spans="1:8" x14ac:dyDescent="0.45">
      <c r="B1" t="s">
        <v>227</v>
      </c>
      <c r="C1" t="s">
        <v>228</v>
      </c>
      <c r="D1" t="s">
        <v>229</v>
      </c>
    </row>
    <row r="2" spans="1:8" x14ac:dyDescent="0.45">
      <c r="A2" t="s">
        <v>222</v>
      </c>
      <c r="B2">
        <v>0.17699999999999999</v>
      </c>
      <c r="C2">
        <v>0.122</v>
      </c>
      <c r="D2">
        <v>0.16400000000000001</v>
      </c>
      <c r="F2">
        <v>0.17699999999999999</v>
      </c>
      <c r="G2">
        <v>0.122</v>
      </c>
      <c r="H2">
        <v>0.16400000000000001</v>
      </c>
    </row>
    <row r="3" spans="1:8" x14ac:dyDescent="0.45">
      <c r="A3" t="s">
        <v>223</v>
      </c>
      <c r="B3">
        <v>0.24400382000000001</v>
      </c>
      <c r="C3">
        <v>0.217736332</v>
      </c>
      <c r="D3">
        <v>0.195573678</v>
      </c>
      <c r="F3">
        <v>0.24400382000000001</v>
      </c>
      <c r="G3">
        <v>0.217736332</v>
      </c>
      <c r="H3">
        <v>0.195573678</v>
      </c>
    </row>
    <row r="4" spans="1:8" x14ac:dyDescent="0.45">
      <c r="A4" t="s">
        <v>224</v>
      </c>
      <c r="B4">
        <f>1-SUM(B2:B3,B5)</f>
        <v>9.8424678999999959E-2</v>
      </c>
      <c r="C4">
        <f t="shared" ref="C4:D4" si="0">1-SUM(C2:C3,C5)</f>
        <v>0.11420695199999997</v>
      </c>
      <c r="D4">
        <f t="shared" si="0"/>
        <v>8.9486122000000057E-2</v>
      </c>
      <c r="F4">
        <v>9.8424678999999959E-2</v>
      </c>
      <c r="G4">
        <v>0.11420695199999997</v>
      </c>
      <c r="H4">
        <v>8.9486122000000057E-2</v>
      </c>
    </row>
    <row r="5" spans="1:8" x14ac:dyDescent="0.45">
      <c r="A5" t="s">
        <v>225</v>
      </c>
      <c r="B5">
        <v>0.48057150100000001</v>
      </c>
      <c r="C5">
        <v>0.54605671600000005</v>
      </c>
      <c r="D5">
        <v>0.55094019999999999</v>
      </c>
      <c r="F5">
        <v>0.48057150100000001</v>
      </c>
      <c r="G5">
        <v>0.54605671600000005</v>
      </c>
      <c r="H5">
        <v>0.55094019999999999</v>
      </c>
    </row>
    <row r="6" spans="1:8" x14ac:dyDescent="0.45">
      <c r="B6" t="s">
        <v>227</v>
      </c>
      <c r="C6" t="s">
        <v>228</v>
      </c>
      <c r="D6" t="s">
        <v>229</v>
      </c>
    </row>
    <row r="7" spans="1:8" x14ac:dyDescent="0.45">
      <c r="A7" t="s">
        <v>226</v>
      </c>
      <c r="B7">
        <f>B4/SUM(B4:B5)</f>
        <v>0.16999193155298531</v>
      </c>
      <c r="C7">
        <f>C4/SUM(C4:C5)</f>
        <v>0.17297173467978852</v>
      </c>
      <c r="D7">
        <f>D4/SUM(D4:D5)</f>
        <v>0.13972898821607155</v>
      </c>
    </row>
    <row r="8" spans="1:8" x14ac:dyDescent="0.45">
      <c r="A8" t="s">
        <v>230</v>
      </c>
      <c r="B8">
        <f>B5/SUM(B4:B5)</f>
        <v>0.83000806844701469</v>
      </c>
      <c r="C8">
        <f t="shared" ref="C8:D8" si="1">C5/SUM(C4:C5)</f>
        <v>0.82702826532021145</v>
      </c>
      <c r="D8">
        <f t="shared" si="1"/>
        <v>0.8602710117839284</v>
      </c>
    </row>
    <row r="11" spans="1:8" x14ac:dyDescent="0.45">
      <c r="B11">
        <v>0.16999193155298531</v>
      </c>
      <c r="C11">
        <v>0.17297173467978852</v>
      </c>
      <c r="D11">
        <v>0.13972898821607155</v>
      </c>
    </row>
    <row r="12" spans="1:8" x14ac:dyDescent="0.45">
      <c r="B12">
        <v>0.83000806844701469</v>
      </c>
      <c r="C12">
        <v>0.82702826532021145</v>
      </c>
      <c r="D12">
        <v>0.8602710117839284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8"/>
  <sheetViews>
    <sheetView workbookViewId="0">
      <selection activeCell="K2" sqref="K2"/>
    </sheetView>
  </sheetViews>
  <sheetFormatPr defaultColWidth="11.3984375" defaultRowHeight="14.25" x14ac:dyDescent="0.45"/>
  <cols>
    <col min="1" max="1" width="21.86328125" bestFit="1" customWidth="1"/>
    <col min="3" max="3" width="22.265625" bestFit="1" customWidth="1"/>
    <col min="9" max="10" width="14.73046875" bestFit="1" customWidth="1"/>
    <col min="11" max="11" width="9.73046875" bestFit="1" customWidth="1"/>
  </cols>
  <sheetData>
    <row r="1" spans="1:11" x14ac:dyDescent="0.45">
      <c r="A1" t="s">
        <v>152</v>
      </c>
      <c r="B1" t="s">
        <v>153</v>
      </c>
      <c r="C1" t="s">
        <v>154</v>
      </c>
      <c r="D1" t="s">
        <v>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1" x14ac:dyDescent="0.45">
      <c r="A2" t="s">
        <v>162</v>
      </c>
      <c r="B2">
        <v>2017</v>
      </c>
      <c r="C2" t="s">
        <v>62</v>
      </c>
      <c r="D2">
        <v>1</v>
      </c>
      <c r="E2" t="s">
        <v>163</v>
      </c>
      <c r="F2" t="s">
        <v>164</v>
      </c>
      <c r="G2" t="s">
        <v>165</v>
      </c>
      <c r="H2" t="s">
        <v>166</v>
      </c>
      <c r="I2" s="22">
        <v>9395</v>
      </c>
      <c r="J2">
        <v>75.7</v>
      </c>
      <c r="K2" s="22">
        <v>12403</v>
      </c>
    </row>
    <row r="3" spans="1:11" x14ac:dyDescent="0.45">
      <c r="A3" t="s">
        <v>162</v>
      </c>
      <c r="B3">
        <v>2017</v>
      </c>
      <c r="C3" t="s">
        <v>63</v>
      </c>
      <c r="D3">
        <v>2</v>
      </c>
      <c r="E3" t="s">
        <v>163</v>
      </c>
      <c r="F3" t="s">
        <v>164</v>
      </c>
      <c r="G3" t="s">
        <v>165</v>
      </c>
      <c r="H3" t="s">
        <v>166</v>
      </c>
      <c r="I3">
        <v>609</v>
      </c>
      <c r="J3">
        <v>88.9</v>
      </c>
      <c r="K3">
        <v>685</v>
      </c>
    </row>
    <row r="4" spans="1:11" x14ac:dyDescent="0.45">
      <c r="A4" t="s">
        <v>162</v>
      </c>
      <c r="B4">
        <v>2017</v>
      </c>
      <c r="C4" t="s">
        <v>64</v>
      </c>
      <c r="D4">
        <v>4</v>
      </c>
      <c r="E4" t="s">
        <v>163</v>
      </c>
      <c r="F4" t="s">
        <v>164</v>
      </c>
      <c r="G4" t="s">
        <v>165</v>
      </c>
      <c r="H4" t="s">
        <v>166</v>
      </c>
      <c r="I4" t="s">
        <v>167</v>
      </c>
      <c r="J4" t="s">
        <v>167</v>
      </c>
      <c r="K4" t="s">
        <v>168</v>
      </c>
    </row>
    <row r="5" spans="1:11" x14ac:dyDescent="0.45">
      <c r="A5" t="s">
        <v>162</v>
      </c>
      <c r="B5">
        <v>2017</v>
      </c>
      <c r="C5" t="s">
        <v>65</v>
      </c>
      <c r="D5">
        <v>5</v>
      </c>
      <c r="E5" t="s">
        <v>163</v>
      </c>
      <c r="F5" t="s">
        <v>164</v>
      </c>
      <c r="G5" t="s">
        <v>165</v>
      </c>
      <c r="H5" t="s">
        <v>166</v>
      </c>
      <c r="I5" t="s">
        <v>167</v>
      </c>
      <c r="J5" t="s">
        <v>167</v>
      </c>
      <c r="K5" t="s">
        <v>168</v>
      </c>
    </row>
    <row r="6" spans="1:11" x14ac:dyDescent="0.45">
      <c r="A6" t="s">
        <v>162</v>
      </c>
      <c r="B6">
        <v>2017</v>
      </c>
      <c r="C6" t="s">
        <v>66</v>
      </c>
      <c r="D6">
        <v>6</v>
      </c>
      <c r="E6" t="s">
        <v>163</v>
      </c>
      <c r="F6" t="s">
        <v>164</v>
      </c>
      <c r="G6" t="s">
        <v>165</v>
      </c>
      <c r="H6" t="s">
        <v>166</v>
      </c>
      <c r="I6" s="22">
        <v>94542</v>
      </c>
      <c r="J6">
        <v>76.599999999999994</v>
      </c>
      <c r="K6" s="22">
        <v>123480</v>
      </c>
    </row>
    <row r="7" spans="1:11" x14ac:dyDescent="0.45">
      <c r="A7" t="s">
        <v>162</v>
      </c>
      <c r="B7">
        <v>2017</v>
      </c>
      <c r="C7" t="s">
        <v>67</v>
      </c>
      <c r="D7">
        <v>8</v>
      </c>
      <c r="E7" t="s">
        <v>163</v>
      </c>
      <c r="F7" t="s">
        <v>164</v>
      </c>
      <c r="G7" t="s">
        <v>165</v>
      </c>
      <c r="H7" t="s">
        <v>166</v>
      </c>
      <c r="I7" s="22">
        <v>7834</v>
      </c>
      <c r="J7">
        <v>66.599999999999994</v>
      </c>
      <c r="K7" s="22">
        <v>11764</v>
      </c>
    </row>
    <row r="8" spans="1:11" x14ac:dyDescent="0.45">
      <c r="A8" t="s">
        <v>162</v>
      </c>
      <c r="B8">
        <v>2017</v>
      </c>
      <c r="C8" t="s">
        <v>68</v>
      </c>
      <c r="D8">
        <v>9</v>
      </c>
      <c r="E8" t="s">
        <v>163</v>
      </c>
      <c r="F8" t="s">
        <v>164</v>
      </c>
      <c r="G8" t="s">
        <v>165</v>
      </c>
      <c r="H8" t="s">
        <v>166</v>
      </c>
      <c r="I8" s="22">
        <v>8153</v>
      </c>
      <c r="J8">
        <v>81</v>
      </c>
      <c r="K8" s="22">
        <v>10065</v>
      </c>
    </row>
    <row r="9" spans="1:11" x14ac:dyDescent="0.45">
      <c r="A9" t="s">
        <v>162</v>
      </c>
      <c r="B9">
        <v>2017</v>
      </c>
      <c r="C9" t="s">
        <v>69</v>
      </c>
      <c r="D9">
        <v>10</v>
      </c>
      <c r="E9" t="s">
        <v>163</v>
      </c>
      <c r="F9" t="s">
        <v>164</v>
      </c>
      <c r="G9" t="s">
        <v>165</v>
      </c>
      <c r="H9" t="s">
        <v>166</v>
      </c>
      <c r="I9" s="22">
        <v>2530</v>
      </c>
      <c r="J9">
        <v>80</v>
      </c>
      <c r="K9" s="22">
        <v>3162</v>
      </c>
    </row>
    <row r="10" spans="1:11" x14ac:dyDescent="0.45">
      <c r="A10" t="s">
        <v>162</v>
      </c>
      <c r="B10">
        <v>2017</v>
      </c>
      <c r="C10" t="s">
        <v>70</v>
      </c>
      <c r="D10">
        <v>11</v>
      </c>
      <c r="E10" t="s">
        <v>163</v>
      </c>
      <c r="F10" t="s">
        <v>164</v>
      </c>
      <c r="G10" t="s">
        <v>165</v>
      </c>
      <c r="H10" t="s">
        <v>166</v>
      </c>
      <c r="I10" s="22">
        <v>9559</v>
      </c>
      <c r="J10">
        <v>68.400000000000006</v>
      </c>
      <c r="K10" s="22">
        <v>13975</v>
      </c>
    </row>
    <row r="11" spans="1:11" x14ac:dyDescent="0.45">
      <c r="A11" t="s">
        <v>162</v>
      </c>
      <c r="B11">
        <v>2017</v>
      </c>
      <c r="C11" t="s">
        <v>71</v>
      </c>
      <c r="D11">
        <v>12</v>
      </c>
      <c r="E11" t="s">
        <v>163</v>
      </c>
      <c r="F11" t="s">
        <v>164</v>
      </c>
      <c r="G11" t="s">
        <v>165</v>
      </c>
      <c r="H11" t="s">
        <v>166</v>
      </c>
      <c r="I11" s="22">
        <v>78384</v>
      </c>
      <c r="J11">
        <v>75.2</v>
      </c>
      <c r="K11" s="22">
        <v>104246</v>
      </c>
    </row>
    <row r="12" spans="1:11" x14ac:dyDescent="0.45">
      <c r="A12" t="s">
        <v>162</v>
      </c>
      <c r="B12">
        <v>2017</v>
      </c>
      <c r="C12" t="s">
        <v>72</v>
      </c>
      <c r="D12">
        <v>13</v>
      </c>
      <c r="E12" t="s">
        <v>163</v>
      </c>
      <c r="F12" t="s">
        <v>164</v>
      </c>
      <c r="G12" t="s">
        <v>165</v>
      </c>
      <c r="H12" t="s">
        <v>166</v>
      </c>
      <c r="I12" s="22">
        <v>36770</v>
      </c>
      <c r="J12">
        <v>73.2</v>
      </c>
      <c r="K12" s="22">
        <v>50224</v>
      </c>
    </row>
    <row r="13" spans="1:11" x14ac:dyDescent="0.45">
      <c r="A13" t="s">
        <v>162</v>
      </c>
      <c r="B13">
        <v>2017</v>
      </c>
      <c r="C13" t="s">
        <v>73</v>
      </c>
      <c r="D13">
        <v>15</v>
      </c>
      <c r="E13" t="s">
        <v>163</v>
      </c>
      <c r="F13" t="s">
        <v>164</v>
      </c>
      <c r="G13" t="s">
        <v>165</v>
      </c>
      <c r="H13" t="s">
        <v>166</v>
      </c>
      <c r="I13" s="22">
        <v>1860</v>
      </c>
      <c r="J13">
        <v>77.099999999999994</v>
      </c>
      <c r="K13" s="22">
        <v>2413</v>
      </c>
    </row>
    <row r="14" spans="1:11" x14ac:dyDescent="0.45">
      <c r="A14" t="s">
        <v>162</v>
      </c>
      <c r="B14">
        <v>2017</v>
      </c>
      <c r="C14" t="s">
        <v>74</v>
      </c>
      <c r="D14">
        <v>16</v>
      </c>
      <c r="E14" t="s">
        <v>163</v>
      </c>
      <c r="F14" t="s">
        <v>164</v>
      </c>
      <c r="G14" t="s">
        <v>165</v>
      </c>
      <c r="H14" t="s">
        <v>166</v>
      </c>
      <c r="I14" t="s">
        <v>167</v>
      </c>
      <c r="J14" t="s">
        <v>167</v>
      </c>
      <c r="K14" t="s">
        <v>168</v>
      </c>
    </row>
    <row r="15" spans="1:11" x14ac:dyDescent="0.45">
      <c r="A15" t="s">
        <v>162</v>
      </c>
      <c r="B15">
        <v>2017</v>
      </c>
      <c r="C15" t="s">
        <v>75</v>
      </c>
      <c r="D15">
        <v>17</v>
      </c>
      <c r="E15" t="s">
        <v>163</v>
      </c>
      <c r="F15" t="s">
        <v>164</v>
      </c>
      <c r="G15" t="s">
        <v>165</v>
      </c>
      <c r="H15" t="s">
        <v>166</v>
      </c>
      <c r="I15" s="22">
        <v>24289</v>
      </c>
      <c r="J15">
        <v>72.2</v>
      </c>
      <c r="K15" s="22">
        <v>33658</v>
      </c>
    </row>
    <row r="16" spans="1:11" x14ac:dyDescent="0.45">
      <c r="A16" t="s">
        <v>162</v>
      </c>
      <c r="B16">
        <v>2017</v>
      </c>
      <c r="C16" t="s">
        <v>76</v>
      </c>
      <c r="D16">
        <v>18</v>
      </c>
      <c r="E16" t="s">
        <v>163</v>
      </c>
      <c r="F16" t="s">
        <v>164</v>
      </c>
      <c r="G16" t="s">
        <v>165</v>
      </c>
      <c r="H16" t="s">
        <v>166</v>
      </c>
      <c r="I16" s="22">
        <v>8176</v>
      </c>
      <c r="J16">
        <v>77.2</v>
      </c>
      <c r="K16" s="22">
        <v>10597</v>
      </c>
    </row>
    <row r="17" spans="1:11" x14ac:dyDescent="0.45">
      <c r="A17" t="s">
        <v>162</v>
      </c>
      <c r="B17">
        <v>2017</v>
      </c>
      <c r="C17" t="s">
        <v>77</v>
      </c>
      <c r="D17">
        <v>19</v>
      </c>
      <c r="E17" t="s">
        <v>163</v>
      </c>
      <c r="F17" t="s">
        <v>164</v>
      </c>
      <c r="G17" t="s">
        <v>165</v>
      </c>
      <c r="H17" t="s">
        <v>166</v>
      </c>
      <c r="I17" s="22">
        <v>2214</v>
      </c>
      <c r="J17">
        <v>87</v>
      </c>
      <c r="K17" s="22">
        <v>2544</v>
      </c>
    </row>
    <row r="18" spans="1:11" x14ac:dyDescent="0.45">
      <c r="A18" t="s">
        <v>162</v>
      </c>
      <c r="B18">
        <v>2017</v>
      </c>
      <c r="C18" t="s">
        <v>78</v>
      </c>
      <c r="D18">
        <v>20</v>
      </c>
      <c r="E18" t="s">
        <v>163</v>
      </c>
      <c r="F18" t="s">
        <v>164</v>
      </c>
      <c r="G18" t="s">
        <v>165</v>
      </c>
      <c r="H18" t="s">
        <v>166</v>
      </c>
      <c r="I18" t="s">
        <v>167</v>
      </c>
      <c r="J18" t="s">
        <v>167</v>
      </c>
      <c r="K18" t="s">
        <v>168</v>
      </c>
    </row>
    <row r="19" spans="1:11" x14ac:dyDescent="0.45">
      <c r="A19" t="s">
        <v>162</v>
      </c>
      <c r="B19">
        <v>2017</v>
      </c>
      <c r="C19" t="s">
        <v>79</v>
      </c>
      <c r="D19">
        <v>21</v>
      </c>
      <c r="E19" t="s">
        <v>163</v>
      </c>
      <c r="F19" t="s">
        <v>164</v>
      </c>
      <c r="G19" t="s">
        <v>165</v>
      </c>
      <c r="H19" t="s">
        <v>166</v>
      </c>
      <c r="I19" t="s">
        <v>167</v>
      </c>
      <c r="J19" t="s">
        <v>167</v>
      </c>
      <c r="K19" t="s">
        <v>168</v>
      </c>
    </row>
    <row r="20" spans="1:11" x14ac:dyDescent="0.45">
      <c r="A20" t="s">
        <v>162</v>
      </c>
      <c r="B20">
        <v>2017</v>
      </c>
      <c r="C20" t="s">
        <v>80</v>
      </c>
      <c r="D20">
        <v>22</v>
      </c>
      <c r="E20" t="s">
        <v>163</v>
      </c>
      <c r="F20" t="s">
        <v>164</v>
      </c>
      <c r="G20" t="s">
        <v>165</v>
      </c>
      <c r="H20" t="s">
        <v>166</v>
      </c>
      <c r="I20" s="22">
        <v>15081</v>
      </c>
      <c r="J20">
        <v>77.8</v>
      </c>
      <c r="K20" s="22">
        <v>19393</v>
      </c>
    </row>
    <row r="21" spans="1:11" x14ac:dyDescent="0.45">
      <c r="A21" t="s">
        <v>162</v>
      </c>
      <c r="B21">
        <v>2017</v>
      </c>
      <c r="C21" t="s">
        <v>81</v>
      </c>
      <c r="D21">
        <v>23</v>
      </c>
      <c r="E21" t="s">
        <v>163</v>
      </c>
      <c r="F21" t="s">
        <v>164</v>
      </c>
      <c r="G21" t="s">
        <v>165</v>
      </c>
      <c r="H21" t="s">
        <v>166</v>
      </c>
      <c r="I21" s="22">
        <v>1293</v>
      </c>
      <c r="J21">
        <v>85</v>
      </c>
      <c r="K21" s="22">
        <v>1522</v>
      </c>
    </row>
    <row r="22" spans="1:11" x14ac:dyDescent="0.45">
      <c r="A22" t="s">
        <v>162</v>
      </c>
      <c r="B22">
        <v>2017</v>
      </c>
      <c r="C22" t="s">
        <v>82</v>
      </c>
      <c r="D22">
        <v>24</v>
      </c>
      <c r="E22" t="s">
        <v>163</v>
      </c>
      <c r="F22" t="s">
        <v>164</v>
      </c>
      <c r="G22" t="s">
        <v>165</v>
      </c>
      <c r="H22" t="s">
        <v>166</v>
      </c>
      <c r="I22" s="22">
        <v>22077</v>
      </c>
      <c r="J22">
        <v>69.8</v>
      </c>
      <c r="K22" s="22">
        <v>31627</v>
      </c>
    </row>
    <row r="23" spans="1:11" x14ac:dyDescent="0.45">
      <c r="A23" t="s">
        <v>162</v>
      </c>
      <c r="B23">
        <v>2017</v>
      </c>
      <c r="C23" t="s">
        <v>83</v>
      </c>
      <c r="D23">
        <v>25</v>
      </c>
      <c r="E23" t="s">
        <v>163</v>
      </c>
      <c r="F23" t="s">
        <v>164</v>
      </c>
      <c r="G23" t="s">
        <v>165</v>
      </c>
      <c r="H23" t="s">
        <v>166</v>
      </c>
      <c r="I23" s="22">
        <v>15735</v>
      </c>
      <c r="J23">
        <v>79.400000000000006</v>
      </c>
      <c r="K23" s="22">
        <v>19819</v>
      </c>
    </row>
    <row r="24" spans="1:11" x14ac:dyDescent="0.45">
      <c r="A24" t="s">
        <v>162</v>
      </c>
      <c r="B24">
        <v>2017</v>
      </c>
      <c r="C24" t="s">
        <v>84</v>
      </c>
      <c r="D24">
        <v>26</v>
      </c>
      <c r="E24" t="s">
        <v>163</v>
      </c>
      <c r="F24" t="s">
        <v>164</v>
      </c>
      <c r="G24" t="s">
        <v>165</v>
      </c>
      <c r="H24" t="s">
        <v>166</v>
      </c>
      <c r="I24" s="22">
        <v>12460</v>
      </c>
      <c r="J24">
        <v>83.7</v>
      </c>
      <c r="K24" s="22">
        <v>14894</v>
      </c>
    </row>
    <row r="25" spans="1:11" x14ac:dyDescent="0.45">
      <c r="A25" t="s">
        <v>162</v>
      </c>
      <c r="B25">
        <v>2017</v>
      </c>
      <c r="C25" t="s">
        <v>85</v>
      </c>
      <c r="D25">
        <v>27</v>
      </c>
      <c r="E25" t="s">
        <v>163</v>
      </c>
      <c r="F25" t="s">
        <v>164</v>
      </c>
      <c r="G25" t="s">
        <v>165</v>
      </c>
      <c r="H25" t="s">
        <v>166</v>
      </c>
      <c r="I25" s="22">
        <v>6250</v>
      </c>
      <c r="J25">
        <v>78.2</v>
      </c>
      <c r="K25" s="22">
        <v>7993</v>
      </c>
    </row>
    <row r="26" spans="1:11" x14ac:dyDescent="0.45">
      <c r="A26" t="s">
        <v>162</v>
      </c>
      <c r="B26">
        <v>2017</v>
      </c>
      <c r="C26" t="s">
        <v>86</v>
      </c>
      <c r="D26">
        <v>28</v>
      </c>
      <c r="E26" t="s">
        <v>163</v>
      </c>
      <c r="F26" t="s">
        <v>164</v>
      </c>
      <c r="G26" t="s">
        <v>165</v>
      </c>
      <c r="H26" t="s">
        <v>166</v>
      </c>
      <c r="I26" s="22">
        <v>6309</v>
      </c>
      <c r="J26">
        <v>70.7</v>
      </c>
      <c r="K26" s="22">
        <v>8921</v>
      </c>
    </row>
    <row r="27" spans="1:11" x14ac:dyDescent="0.45">
      <c r="A27" t="s">
        <v>162</v>
      </c>
      <c r="B27">
        <v>2017</v>
      </c>
      <c r="C27" t="s">
        <v>87</v>
      </c>
      <c r="D27">
        <v>29</v>
      </c>
      <c r="E27" t="s">
        <v>163</v>
      </c>
      <c r="F27" t="s">
        <v>164</v>
      </c>
      <c r="G27" t="s">
        <v>165</v>
      </c>
      <c r="H27" t="s">
        <v>166</v>
      </c>
      <c r="I27" s="22">
        <v>9447</v>
      </c>
      <c r="J27">
        <v>80.099999999999994</v>
      </c>
      <c r="K27" s="22">
        <v>11796</v>
      </c>
    </row>
    <row r="28" spans="1:11" x14ac:dyDescent="0.45">
      <c r="A28" t="s">
        <v>162</v>
      </c>
      <c r="B28">
        <v>2017</v>
      </c>
      <c r="C28" t="s">
        <v>88</v>
      </c>
      <c r="D28">
        <v>30</v>
      </c>
      <c r="E28" t="s">
        <v>163</v>
      </c>
      <c r="F28" t="s">
        <v>164</v>
      </c>
      <c r="G28" t="s">
        <v>165</v>
      </c>
      <c r="H28" t="s">
        <v>166</v>
      </c>
      <c r="I28">
        <v>514</v>
      </c>
      <c r="J28">
        <v>88.3</v>
      </c>
      <c r="K28">
        <v>582</v>
      </c>
    </row>
    <row r="29" spans="1:11" x14ac:dyDescent="0.45">
      <c r="A29" t="s">
        <v>162</v>
      </c>
      <c r="B29">
        <v>2017</v>
      </c>
      <c r="C29" t="s">
        <v>89</v>
      </c>
      <c r="D29">
        <v>31</v>
      </c>
      <c r="E29" t="s">
        <v>163</v>
      </c>
      <c r="F29" t="s">
        <v>164</v>
      </c>
      <c r="G29" t="s">
        <v>165</v>
      </c>
      <c r="H29" t="s">
        <v>166</v>
      </c>
      <c r="I29" s="22">
        <v>1543</v>
      </c>
      <c r="J29">
        <v>76.099999999999994</v>
      </c>
      <c r="K29" s="22">
        <v>2027</v>
      </c>
    </row>
    <row r="30" spans="1:11" x14ac:dyDescent="0.45">
      <c r="A30" t="s">
        <v>162</v>
      </c>
      <c r="B30">
        <v>2017</v>
      </c>
      <c r="C30" t="s">
        <v>90</v>
      </c>
      <c r="D30">
        <v>32</v>
      </c>
      <c r="E30" t="s">
        <v>163</v>
      </c>
      <c r="F30" t="s">
        <v>164</v>
      </c>
      <c r="G30" t="s">
        <v>165</v>
      </c>
      <c r="H30" t="s">
        <v>166</v>
      </c>
      <c r="I30" t="s">
        <v>167</v>
      </c>
      <c r="J30" t="s">
        <v>167</v>
      </c>
      <c r="K30" t="s">
        <v>168</v>
      </c>
    </row>
    <row r="31" spans="1:11" x14ac:dyDescent="0.45">
      <c r="A31" t="s">
        <v>162</v>
      </c>
      <c r="B31">
        <v>2017</v>
      </c>
      <c r="C31" t="s">
        <v>91</v>
      </c>
      <c r="D31">
        <v>33</v>
      </c>
      <c r="E31" t="s">
        <v>163</v>
      </c>
      <c r="F31" t="s">
        <v>164</v>
      </c>
      <c r="G31" t="s">
        <v>165</v>
      </c>
      <c r="H31" t="s">
        <v>166</v>
      </c>
      <c r="I31">
        <v>912</v>
      </c>
      <c r="J31">
        <v>79.400000000000006</v>
      </c>
      <c r="K31" s="22">
        <v>1149</v>
      </c>
    </row>
    <row r="32" spans="1:11" x14ac:dyDescent="0.45">
      <c r="A32" t="s">
        <v>162</v>
      </c>
      <c r="B32">
        <v>2017</v>
      </c>
      <c r="C32" t="s">
        <v>92</v>
      </c>
      <c r="D32">
        <v>34</v>
      </c>
      <c r="E32" t="s">
        <v>163</v>
      </c>
      <c r="F32" t="s">
        <v>164</v>
      </c>
      <c r="G32" t="s">
        <v>165</v>
      </c>
      <c r="H32" t="s">
        <v>166</v>
      </c>
      <c r="I32" t="s">
        <v>167</v>
      </c>
      <c r="J32" t="s">
        <v>167</v>
      </c>
      <c r="K32" t="s">
        <v>168</v>
      </c>
    </row>
    <row r="33" spans="1:11" x14ac:dyDescent="0.45">
      <c r="A33" t="s">
        <v>162</v>
      </c>
      <c r="B33">
        <v>2017</v>
      </c>
      <c r="C33" t="s">
        <v>93</v>
      </c>
      <c r="D33">
        <v>35</v>
      </c>
      <c r="E33" t="s">
        <v>163</v>
      </c>
      <c r="F33" t="s">
        <v>164</v>
      </c>
      <c r="G33" t="s">
        <v>165</v>
      </c>
      <c r="H33" t="s">
        <v>166</v>
      </c>
      <c r="I33" s="22">
        <v>2590</v>
      </c>
      <c r="J33">
        <v>79.599999999999994</v>
      </c>
      <c r="K33" s="22">
        <v>3253</v>
      </c>
    </row>
    <row r="34" spans="1:11" x14ac:dyDescent="0.45">
      <c r="A34" t="s">
        <v>162</v>
      </c>
      <c r="B34">
        <v>2017</v>
      </c>
      <c r="C34" t="s">
        <v>94</v>
      </c>
      <c r="D34">
        <v>36</v>
      </c>
      <c r="E34" t="s">
        <v>163</v>
      </c>
      <c r="F34" t="s">
        <v>164</v>
      </c>
      <c r="G34" t="s">
        <v>165</v>
      </c>
      <c r="H34" t="s">
        <v>166</v>
      </c>
      <c r="I34" s="22">
        <v>90786</v>
      </c>
      <c r="J34">
        <v>73.5</v>
      </c>
      <c r="K34" s="22">
        <v>123484</v>
      </c>
    </row>
    <row r="35" spans="1:11" x14ac:dyDescent="0.45">
      <c r="A35" t="s">
        <v>162</v>
      </c>
      <c r="B35">
        <v>2017</v>
      </c>
      <c r="C35" t="s">
        <v>95</v>
      </c>
      <c r="D35">
        <v>37</v>
      </c>
      <c r="E35" t="s">
        <v>163</v>
      </c>
      <c r="F35" t="s">
        <v>164</v>
      </c>
      <c r="G35" t="s">
        <v>165</v>
      </c>
      <c r="H35" t="s">
        <v>166</v>
      </c>
      <c r="I35" s="22">
        <v>22410</v>
      </c>
      <c r="J35">
        <v>75.7</v>
      </c>
      <c r="K35" s="22">
        <v>29610</v>
      </c>
    </row>
    <row r="36" spans="1:11" x14ac:dyDescent="0.45">
      <c r="A36" t="s">
        <v>162</v>
      </c>
      <c r="B36">
        <v>2017</v>
      </c>
      <c r="C36" t="s">
        <v>96</v>
      </c>
      <c r="D36">
        <v>38</v>
      </c>
      <c r="E36" t="s">
        <v>163</v>
      </c>
      <c r="F36" t="s">
        <v>164</v>
      </c>
      <c r="G36" t="s">
        <v>165</v>
      </c>
      <c r="H36" t="s">
        <v>166</v>
      </c>
      <c r="I36">
        <v>319</v>
      </c>
      <c r="J36">
        <v>85.3</v>
      </c>
      <c r="K36">
        <v>374</v>
      </c>
    </row>
    <row r="37" spans="1:11" x14ac:dyDescent="0.45">
      <c r="A37" t="s">
        <v>162</v>
      </c>
      <c r="B37">
        <v>2017</v>
      </c>
      <c r="C37" t="s">
        <v>97</v>
      </c>
      <c r="D37">
        <v>39</v>
      </c>
      <c r="E37" t="s">
        <v>163</v>
      </c>
      <c r="F37" t="s">
        <v>164</v>
      </c>
      <c r="G37" t="s">
        <v>165</v>
      </c>
      <c r="H37" t="s">
        <v>166</v>
      </c>
      <c r="I37" s="22">
        <v>14445</v>
      </c>
      <c r="J37">
        <v>69.099999999999994</v>
      </c>
      <c r="K37" s="22">
        <v>20896</v>
      </c>
    </row>
    <row r="38" spans="1:11" x14ac:dyDescent="0.45">
      <c r="A38" t="s">
        <v>162</v>
      </c>
      <c r="B38">
        <v>2017</v>
      </c>
      <c r="C38" t="s">
        <v>98</v>
      </c>
      <c r="D38">
        <v>40</v>
      </c>
      <c r="E38" t="s">
        <v>163</v>
      </c>
      <c r="F38" t="s">
        <v>164</v>
      </c>
      <c r="G38" t="s">
        <v>165</v>
      </c>
      <c r="H38" t="s">
        <v>166</v>
      </c>
      <c r="I38" s="22">
        <v>4374</v>
      </c>
      <c r="J38">
        <v>76.2</v>
      </c>
      <c r="K38" s="22">
        <v>5742</v>
      </c>
    </row>
    <row r="39" spans="1:11" x14ac:dyDescent="0.45">
      <c r="A39" t="s">
        <v>162</v>
      </c>
      <c r="B39">
        <v>2017</v>
      </c>
      <c r="C39" t="s">
        <v>99</v>
      </c>
      <c r="D39">
        <v>41</v>
      </c>
      <c r="E39" t="s">
        <v>163</v>
      </c>
      <c r="F39" t="s">
        <v>164</v>
      </c>
      <c r="G39" t="s">
        <v>165</v>
      </c>
      <c r="H39" t="s">
        <v>166</v>
      </c>
      <c r="I39" s="22">
        <v>5976</v>
      </c>
      <c r="J39">
        <v>89.7</v>
      </c>
      <c r="K39" s="22">
        <v>6662</v>
      </c>
    </row>
    <row r="40" spans="1:11" x14ac:dyDescent="0.45">
      <c r="A40" t="s">
        <v>162</v>
      </c>
      <c r="B40">
        <v>2017</v>
      </c>
      <c r="C40" t="s">
        <v>100</v>
      </c>
      <c r="D40">
        <v>42</v>
      </c>
      <c r="E40" t="s">
        <v>163</v>
      </c>
      <c r="F40" t="s">
        <v>164</v>
      </c>
      <c r="G40" t="s">
        <v>165</v>
      </c>
      <c r="H40" t="s">
        <v>166</v>
      </c>
      <c r="I40" t="s">
        <v>167</v>
      </c>
      <c r="J40" t="s">
        <v>167</v>
      </c>
      <c r="K40" t="s">
        <v>168</v>
      </c>
    </row>
    <row r="41" spans="1:11" x14ac:dyDescent="0.45">
      <c r="A41" t="s">
        <v>162</v>
      </c>
      <c r="B41">
        <v>2017</v>
      </c>
      <c r="C41" t="s">
        <v>101</v>
      </c>
      <c r="D41">
        <v>44</v>
      </c>
      <c r="E41" t="s">
        <v>163</v>
      </c>
      <c r="F41" t="s">
        <v>164</v>
      </c>
      <c r="G41" t="s">
        <v>165</v>
      </c>
      <c r="H41" t="s">
        <v>166</v>
      </c>
      <c r="I41" s="22">
        <v>2063</v>
      </c>
      <c r="J41">
        <v>83.8</v>
      </c>
      <c r="K41" s="22">
        <v>2461</v>
      </c>
    </row>
    <row r="42" spans="1:11" x14ac:dyDescent="0.45">
      <c r="A42" t="s">
        <v>162</v>
      </c>
      <c r="B42">
        <v>2017</v>
      </c>
      <c r="C42" t="s">
        <v>102</v>
      </c>
      <c r="D42">
        <v>45</v>
      </c>
      <c r="E42" t="s">
        <v>163</v>
      </c>
      <c r="F42" t="s">
        <v>164</v>
      </c>
      <c r="G42" t="s">
        <v>165</v>
      </c>
      <c r="H42" t="s">
        <v>166</v>
      </c>
      <c r="I42" s="22">
        <v>12678</v>
      </c>
      <c r="J42">
        <v>78.5</v>
      </c>
      <c r="K42" s="22">
        <v>16152</v>
      </c>
    </row>
    <row r="43" spans="1:11" x14ac:dyDescent="0.45">
      <c r="A43" t="s">
        <v>162</v>
      </c>
      <c r="B43">
        <v>2017</v>
      </c>
      <c r="C43" t="s">
        <v>103</v>
      </c>
      <c r="D43">
        <v>46</v>
      </c>
      <c r="E43" t="s">
        <v>163</v>
      </c>
      <c r="F43" t="s">
        <v>164</v>
      </c>
      <c r="G43" t="s">
        <v>165</v>
      </c>
      <c r="H43" t="s">
        <v>166</v>
      </c>
      <c r="I43">
        <v>361</v>
      </c>
      <c r="J43">
        <v>67.900000000000006</v>
      </c>
      <c r="K43">
        <v>532</v>
      </c>
    </row>
    <row r="44" spans="1:11" x14ac:dyDescent="0.45">
      <c r="A44" t="s">
        <v>162</v>
      </c>
      <c r="B44">
        <v>2017</v>
      </c>
      <c r="C44" t="s">
        <v>104</v>
      </c>
      <c r="D44">
        <v>47</v>
      </c>
      <c r="E44" t="s">
        <v>163</v>
      </c>
      <c r="F44" t="s">
        <v>164</v>
      </c>
      <c r="G44" t="s">
        <v>165</v>
      </c>
      <c r="H44" t="s">
        <v>166</v>
      </c>
      <c r="I44" s="22">
        <v>12783</v>
      </c>
      <c r="J44">
        <v>80</v>
      </c>
      <c r="K44" s="22">
        <v>15973</v>
      </c>
    </row>
    <row r="45" spans="1:11" x14ac:dyDescent="0.45">
      <c r="A45" t="s">
        <v>162</v>
      </c>
      <c r="B45">
        <v>2017</v>
      </c>
      <c r="C45" t="s">
        <v>105</v>
      </c>
      <c r="D45">
        <v>48</v>
      </c>
      <c r="E45" t="s">
        <v>163</v>
      </c>
      <c r="F45" t="s">
        <v>164</v>
      </c>
      <c r="G45" t="s">
        <v>165</v>
      </c>
      <c r="H45" t="s">
        <v>166</v>
      </c>
      <c r="I45" s="22">
        <v>63991</v>
      </c>
      <c r="J45">
        <v>76.3</v>
      </c>
      <c r="K45" s="22">
        <v>83827</v>
      </c>
    </row>
    <row r="46" spans="1:11" x14ac:dyDescent="0.45">
      <c r="A46" t="s">
        <v>162</v>
      </c>
      <c r="B46">
        <v>2017</v>
      </c>
      <c r="C46" t="s">
        <v>106</v>
      </c>
      <c r="D46">
        <v>49</v>
      </c>
      <c r="E46" t="s">
        <v>163</v>
      </c>
      <c r="F46" t="s">
        <v>164</v>
      </c>
      <c r="G46" t="s">
        <v>165</v>
      </c>
      <c r="H46" t="s">
        <v>166</v>
      </c>
      <c r="I46" s="22">
        <v>1870</v>
      </c>
      <c r="J46">
        <v>71.099999999999994</v>
      </c>
      <c r="K46" s="22">
        <v>2631</v>
      </c>
    </row>
    <row r="47" spans="1:11" x14ac:dyDescent="0.45">
      <c r="A47" t="s">
        <v>162</v>
      </c>
      <c r="B47">
        <v>2017</v>
      </c>
      <c r="C47" t="s">
        <v>107</v>
      </c>
      <c r="D47">
        <v>50</v>
      </c>
      <c r="E47" t="s">
        <v>163</v>
      </c>
      <c r="F47" t="s">
        <v>164</v>
      </c>
      <c r="G47" t="s">
        <v>165</v>
      </c>
      <c r="H47" t="s">
        <v>166</v>
      </c>
      <c r="I47" t="s">
        <v>167</v>
      </c>
      <c r="J47" t="s">
        <v>167</v>
      </c>
      <c r="K47" t="s">
        <v>168</v>
      </c>
    </row>
    <row r="48" spans="1:11" x14ac:dyDescent="0.45">
      <c r="A48" t="s">
        <v>162</v>
      </c>
      <c r="B48">
        <v>2017</v>
      </c>
      <c r="C48" t="s">
        <v>108</v>
      </c>
      <c r="D48">
        <v>51</v>
      </c>
      <c r="E48" t="s">
        <v>163</v>
      </c>
      <c r="F48" t="s">
        <v>164</v>
      </c>
      <c r="G48" t="s">
        <v>165</v>
      </c>
      <c r="H48" t="s">
        <v>166</v>
      </c>
      <c r="I48" s="22">
        <v>14400</v>
      </c>
      <c r="J48">
        <v>66.7</v>
      </c>
      <c r="K48" s="22">
        <v>21599</v>
      </c>
    </row>
    <row r="49" spans="1:11" x14ac:dyDescent="0.45">
      <c r="A49" t="s">
        <v>162</v>
      </c>
      <c r="B49">
        <v>2017</v>
      </c>
      <c r="C49" t="s">
        <v>109</v>
      </c>
      <c r="D49">
        <v>53</v>
      </c>
      <c r="E49" t="s">
        <v>163</v>
      </c>
      <c r="F49" t="s">
        <v>164</v>
      </c>
      <c r="G49" t="s">
        <v>165</v>
      </c>
      <c r="H49" t="s">
        <v>166</v>
      </c>
      <c r="I49" s="22">
        <v>11001</v>
      </c>
      <c r="J49">
        <v>86.4</v>
      </c>
      <c r="K49" s="22">
        <v>12739</v>
      </c>
    </row>
    <row r="50" spans="1:11" x14ac:dyDescent="0.45">
      <c r="A50" t="s">
        <v>162</v>
      </c>
      <c r="B50">
        <v>2017</v>
      </c>
      <c r="C50" t="s">
        <v>110</v>
      </c>
      <c r="D50">
        <v>54</v>
      </c>
      <c r="E50" t="s">
        <v>163</v>
      </c>
      <c r="F50" t="s">
        <v>164</v>
      </c>
      <c r="G50" t="s">
        <v>165</v>
      </c>
      <c r="H50" t="s">
        <v>166</v>
      </c>
      <c r="I50" s="22">
        <v>1249</v>
      </c>
      <c r="J50">
        <v>72.5</v>
      </c>
      <c r="K50" s="22">
        <v>1723</v>
      </c>
    </row>
    <row r="51" spans="1:11" x14ac:dyDescent="0.45">
      <c r="A51" t="s">
        <v>162</v>
      </c>
      <c r="B51">
        <v>2017</v>
      </c>
      <c r="C51" t="s">
        <v>111</v>
      </c>
      <c r="D51">
        <v>55</v>
      </c>
      <c r="E51" t="s">
        <v>163</v>
      </c>
      <c r="F51" t="s">
        <v>164</v>
      </c>
      <c r="G51" t="s">
        <v>165</v>
      </c>
      <c r="H51" t="s">
        <v>166</v>
      </c>
      <c r="I51" s="22">
        <v>4896</v>
      </c>
      <c r="J51">
        <v>82.6</v>
      </c>
      <c r="K51" s="22">
        <v>5927</v>
      </c>
    </row>
    <row r="52" spans="1:11" x14ac:dyDescent="0.45">
      <c r="A52" t="s">
        <v>162</v>
      </c>
      <c r="B52">
        <v>2017</v>
      </c>
      <c r="C52" t="s">
        <v>112</v>
      </c>
      <c r="D52">
        <v>56</v>
      </c>
      <c r="E52" t="s">
        <v>163</v>
      </c>
      <c r="F52" t="s">
        <v>164</v>
      </c>
      <c r="G52" t="s">
        <v>165</v>
      </c>
      <c r="H52" t="s">
        <v>166</v>
      </c>
      <c r="I52">
        <v>265</v>
      </c>
      <c r="J52">
        <v>84.9</v>
      </c>
      <c r="K52">
        <v>312</v>
      </c>
    </row>
    <row r="53" spans="1:11" x14ac:dyDescent="0.45">
      <c r="A53" t="s">
        <v>162</v>
      </c>
      <c r="B53">
        <v>2017</v>
      </c>
      <c r="C53" t="s">
        <v>113</v>
      </c>
      <c r="D53">
        <v>60</v>
      </c>
      <c r="E53" t="s">
        <v>163</v>
      </c>
      <c r="F53" t="s">
        <v>164</v>
      </c>
      <c r="G53" t="s">
        <v>165</v>
      </c>
      <c r="H53" t="s">
        <v>166</v>
      </c>
      <c r="I53" t="s">
        <v>167</v>
      </c>
      <c r="J53" t="s">
        <v>167</v>
      </c>
      <c r="K53" t="s">
        <v>168</v>
      </c>
    </row>
    <row r="54" spans="1:11" x14ac:dyDescent="0.45">
      <c r="A54" t="s">
        <v>162</v>
      </c>
      <c r="B54">
        <v>2017</v>
      </c>
      <c r="C54" t="s">
        <v>114</v>
      </c>
      <c r="D54">
        <v>66</v>
      </c>
      <c r="E54" t="s">
        <v>163</v>
      </c>
      <c r="F54" t="s">
        <v>164</v>
      </c>
      <c r="G54" t="s">
        <v>165</v>
      </c>
      <c r="H54" t="s">
        <v>166</v>
      </c>
      <c r="I54" t="s">
        <v>167</v>
      </c>
      <c r="J54" t="s">
        <v>167</v>
      </c>
      <c r="K54" t="s">
        <v>168</v>
      </c>
    </row>
    <row r="55" spans="1:11" x14ac:dyDescent="0.45">
      <c r="A55" t="s">
        <v>162</v>
      </c>
      <c r="B55">
        <v>2017</v>
      </c>
      <c r="C55" t="s">
        <v>115</v>
      </c>
      <c r="D55">
        <v>69</v>
      </c>
      <c r="E55" t="s">
        <v>163</v>
      </c>
      <c r="F55" t="s">
        <v>164</v>
      </c>
      <c r="G55" t="s">
        <v>165</v>
      </c>
      <c r="H55" t="s">
        <v>166</v>
      </c>
      <c r="I55" t="s">
        <v>167</v>
      </c>
      <c r="J55" t="s">
        <v>167</v>
      </c>
      <c r="K55" t="s">
        <v>168</v>
      </c>
    </row>
    <row r="56" spans="1:11" x14ac:dyDescent="0.45">
      <c r="A56" t="s">
        <v>162</v>
      </c>
      <c r="B56">
        <v>2017</v>
      </c>
      <c r="C56" t="s">
        <v>116</v>
      </c>
      <c r="D56">
        <v>72</v>
      </c>
      <c r="E56" t="s">
        <v>163</v>
      </c>
      <c r="F56" t="s">
        <v>164</v>
      </c>
      <c r="G56" t="s">
        <v>165</v>
      </c>
      <c r="H56" t="s">
        <v>166</v>
      </c>
      <c r="I56" t="s">
        <v>167</v>
      </c>
      <c r="J56" t="s">
        <v>167</v>
      </c>
      <c r="K56" t="s">
        <v>168</v>
      </c>
    </row>
    <row r="57" spans="1:11" x14ac:dyDescent="0.45">
      <c r="A57" t="s">
        <v>162</v>
      </c>
      <c r="B57">
        <v>2017</v>
      </c>
      <c r="C57" t="s">
        <v>117</v>
      </c>
      <c r="D57">
        <v>78</v>
      </c>
      <c r="E57" t="s">
        <v>163</v>
      </c>
      <c r="F57" t="s">
        <v>164</v>
      </c>
      <c r="G57" t="s">
        <v>165</v>
      </c>
      <c r="H57" t="s">
        <v>166</v>
      </c>
      <c r="I57" t="s">
        <v>167</v>
      </c>
      <c r="J57" t="s">
        <v>167</v>
      </c>
      <c r="K57" t="s">
        <v>168</v>
      </c>
    </row>
    <row r="58" spans="1:11" x14ac:dyDescent="0.45">
      <c r="A58" t="s">
        <v>162</v>
      </c>
      <c r="B58">
        <v>2017</v>
      </c>
      <c r="C58" t="s">
        <v>169</v>
      </c>
      <c r="D58">
        <v>6001</v>
      </c>
      <c r="E58" t="s">
        <v>163</v>
      </c>
      <c r="F58" t="s">
        <v>164</v>
      </c>
      <c r="G58" t="s">
        <v>165</v>
      </c>
      <c r="H58" t="s">
        <v>166</v>
      </c>
    </row>
    <row r="59" spans="1:11" x14ac:dyDescent="0.45">
      <c r="A59" t="s">
        <v>162</v>
      </c>
      <c r="B59">
        <v>2017</v>
      </c>
      <c r="C59" t="s">
        <v>170</v>
      </c>
      <c r="D59">
        <v>24510</v>
      </c>
      <c r="E59" t="s">
        <v>163</v>
      </c>
      <c r="F59" t="s">
        <v>164</v>
      </c>
      <c r="G59" t="s">
        <v>165</v>
      </c>
      <c r="H59" t="s">
        <v>166</v>
      </c>
      <c r="I59" s="22">
        <v>4717</v>
      </c>
      <c r="J59">
        <v>83.1</v>
      </c>
      <c r="K59" s="22">
        <v>5679</v>
      </c>
    </row>
    <row r="60" spans="1:11" x14ac:dyDescent="0.45">
      <c r="A60" t="s">
        <v>162</v>
      </c>
      <c r="B60">
        <v>2017</v>
      </c>
      <c r="C60" t="s">
        <v>171</v>
      </c>
      <c r="D60">
        <v>48029</v>
      </c>
      <c r="E60" t="s">
        <v>163</v>
      </c>
      <c r="F60" t="s">
        <v>164</v>
      </c>
      <c r="G60" t="s">
        <v>165</v>
      </c>
      <c r="H60" t="s">
        <v>166</v>
      </c>
      <c r="I60" s="22">
        <v>6833</v>
      </c>
      <c r="J60">
        <v>68.400000000000006</v>
      </c>
      <c r="K60" s="22">
        <v>9995</v>
      </c>
    </row>
    <row r="61" spans="1:11" x14ac:dyDescent="0.45">
      <c r="A61" t="s">
        <v>162</v>
      </c>
      <c r="B61">
        <v>2017</v>
      </c>
      <c r="C61" t="s">
        <v>172</v>
      </c>
      <c r="D61">
        <v>36005</v>
      </c>
      <c r="E61" t="s">
        <v>163</v>
      </c>
      <c r="F61" t="s">
        <v>164</v>
      </c>
      <c r="G61" t="s">
        <v>165</v>
      </c>
      <c r="H61" t="s">
        <v>166</v>
      </c>
      <c r="I61" s="22">
        <v>4476</v>
      </c>
      <c r="J61">
        <v>77.5</v>
      </c>
      <c r="K61" s="22">
        <v>5774</v>
      </c>
    </row>
    <row r="62" spans="1:11" x14ac:dyDescent="0.45">
      <c r="A62" t="s">
        <v>162</v>
      </c>
      <c r="B62">
        <v>2017</v>
      </c>
      <c r="C62" t="s">
        <v>173</v>
      </c>
      <c r="D62">
        <v>12011</v>
      </c>
      <c r="E62" t="s">
        <v>163</v>
      </c>
      <c r="F62" t="s">
        <v>164</v>
      </c>
      <c r="G62" t="s">
        <v>165</v>
      </c>
      <c r="H62" t="s">
        <v>166</v>
      </c>
      <c r="I62" s="22">
        <v>21260</v>
      </c>
      <c r="J62">
        <v>79.099999999999994</v>
      </c>
      <c r="K62" s="22">
        <v>26861</v>
      </c>
    </row>
    <row r="63" spans="1:11" x14ac:dyDescent="0.45">
      <c r="A63" t="s">
        <v>162</v>
      </c>
      <c r="B63">
        <v>2017</v>
      </c>
      <c r="C63" t="s">
        <v>174</v>
      </c>
      <c r="D63">
        <v>32003</v>
      </c>
      <c r="E63" t="s">
        <v>163</v>
      </c>
      <c r="F63" t="s">
        <v>164</v>
      </c>
      <c r="G63" t="s">
        <v>165</v>
      </c>
      <c r="H63" t="s">
        <v>166</v>
      </c>
      <c r="I63" s="22">
        <v>14317</v>
      </c>
      <c r="J63">
        <v>77.3</v>
      </c>
      <c r="K63" s="22">
        <v>18513</v>
      </c>
    </row>
    <row r="64" spans="1:11" x14ac:dyDescent="0.45">
      <c r="A64" t="s">
        <v>162</v>
      </c>
      <c r="B64">
        <v>2017</v>
      </c>
      <c r="C64" t="s">
        <v>175</v>
      </c>
      <c r="D64">
        <v>13067</v>
      </c>
      <c r="E64" t="s">
        <v>163</v>
      </c>
      <c r="F64" t="s">
        <v>164</v>
      </c>
      <c r="G64" t="s">
        <v>165</v>
      </c>
      <c r="H64" t="s">
        <v>166</v>
      </c>
      <c r="I64" t="s">
        <v>167</v>
      </c>
      <c r="J64" t="s">
        <v>167</v>
      </c>
      <c r="K64" t="s">
        <v>168</v>
      </c>
    </row>
    <row r="65" spans="1:11" x14ac:dyDescent="0.45">
      <c r="A65" t="s">
        <v>162</v>
      </c>
      <c r="B65">
        <v>2017</v>
      </c>
      <c r="C65" t="s">
        <v>176</v>
      </c>
      <c r="D65">
        <v>17031</v>
      </c>
      <c r="E65" t="s">
        <v>163</v>
      </c>
      <c r="F65" t="s">
        <v>164</v>
      </c>
      <c r="G65" t="s">
        <v>165</v>
      </c>
      <c r="H65" t="s">
        <v>166</v>
      </c>
      <c r="I65" s="22">
        <v>2083</v>
      </c>
      <c r="J65">
        <v>73</v>
      </c>
      <c r="K65" s="22">
        <v>2853</v>
      </c>
    </row>
    <row r="66" spans="1:11" x14ac:dyDescent="0.45">
      <c r="A66" t="s">
        <v>162</v>
      </c>
      <c r="B66">
        <v>2017</v>
      </c>
      <c r="C66" t="s">
        <v>177</v>
      </c>
      <c r="D66">
        <v>39035</v>
      </c>
      <c r="E66" t="s">
        <v>163</v>
      </c>
      <c r="F66" t="s">
        <v>164</v>
      </c>
      <c r="G66" t="s">
        <v>165</v>
      </c>
      <c r="H66" t="s">
        <v>166</v>
      </c>
      <c r="I66" s="22">
        <v>17314</v>
      </c>
      <c r="J66">
        <v>72.2</v>
      </c>
      <c r="K66" s="22">
        <v>23983</v>
      </c>
    </row>
    <row r="67" spans="1:11" x14ac:dyDescent="0.45">
      <c r="A67" t="s">
        <v>162</v>
      </c>
      <c r="B67">
        <v>2017</v>
      </c>
      <c r="C67" t="s">
        <v>178</v>
      </c>
      <c r="D67">
        <v>48113</v>
      </c>
      <c r="E67" t="s">
        <v>163</v>
      </c>
      <c r="F67" t="s">
        <v>164</v>
      </c>
      <c r="G67" t="s">
        <v>165</v>
      </c>
      <c r="H67" t="s">
        <v>166</v>
      </c>
      <c r="I67" s="22">
        <v>2658</v>
      </c>
      <c r="J67">
        <v>59.3</v>
      </c>
      <c r="K67" s="22">
        <v>4481</v>
      </c>
    </row>
    <row r="68" spans="1:11" x14ac:dyDescent="0.45">
      <c r="A68" t="s">
        <v>162</v>
      </c>
      <c r="B68">
        <v>2017</v>
      </c>
      <c r="C68" t="s">
        <v>179</v>
      </c>
      <c r="D68">
        <v>13089</v>
      </c>
      <c r="E68" t="s">
        <v>163</v>
      </c>
      <c r="F68" t="s">
        <v>164</v>
      </c>
      <c r="G68" t="s">
        <v>165</v>
      </c>
      <c r="H68" t="s">
        <v>166</v>
      </c>
      <c r="I68" s="22">
        <v>13118</v>
      </c>
      <c r="J68">
        <v>79</v>
      </c>
      <c r="K68" s="22">
        <v>16611</v>
      </c>
    </row>
    <row r="69" spans="1:11" x14ac:dyDescent="0.45">
      <c r="A69" t="s">
        <v>162</v>
      </c>
      <c r="B69">
        <v>2017</v>
      </c>
      <c r="C69" t="s">
        <v>180</v>
      </c>
      <c r="D69">
        <v>11001</v>
      </c>
      <c r="E69" t="s">
        <v>163</v>
      </c>
      <c r="F69" t="s">
        <v>164</v>
      </c>
      <c r="G69" t="s">
        <v>165</v>
      </c>
      <c r="H69" t="s">
        <v>166</v>
      </c>
      <c r="I69" s="22">
        <v>5905</v>
      </c>
      <c r="J69">
        <v>75.400000000000006</v>
      </c>
      <c r="K69" s="22">
        <v>7833</v>
      </c>
    </row>
    <row r="70" spans="1:11" x14ac:dyDescent="0.45">
      <c r="A70" t="s">
        <v>162</v>
      </c>
      <c r="B70">
        <v>2017</v>
      </c>
      <c r="C70" t="s">
        <v>181</v>
      </c>
      <c r="D70">
        <v>12031</v>
      </c>
      <c r="E70" t="s">
        <v>163</v>
      </c>
      <c r="F70" t="s">
        <v>164</v>
      </c>
      <c r="G70" t="s">
        <v>165</v>
      </c>
      <c r="H70" t="s">
        <v>166</v>
      </c>
      <c r="I70" s="22">
        <v>9559</v>
      </c>
      <c r="J70">
        <v>68.400000000000006</v>
      </c>
      <c r="K70" s="22">
        <v>13975</v>
      </c>
    </row>
    <row r="71" spans="1:11" x14ac:dyDescent="0.45">
      <c r="A71" t="s">
        <v>162</v>
      </c>
      <c r="B71">
        <v>2017</v>
      </c>
      <c r="C71" t="s">
        <v>182</v>
      </c>
      <c r="D71">
        <v>22033</v>
      </c>
      <c r="E71" t="s">
        <v>163</v>
      </c>
      <c r="F71" t="s">
        <v>164</v>
      </c>
      <c r="G71" t="s">
        <v>165</v>
      </c>
      <c r="H71" t="s">
        <v>166</v>
      </c>
      <c r="I71" s="22">
        <v>4395</v>
      </c>
      <c r="J71">
        <v>78.400000000000006</v>
      </c>
      <c r="K71" s="22">
        <v>5607</v>
      </c>
    </row>
    <row r="72" spans="1:11" x14ac:dyDescent="0.45">
      <c r="A72" t="s">
        <v>162</v>
      </c>
      <c r="B72">
        <v>2017</v>
      </c>
      <c r="C72" t="s">
        <v>183</v>
      </c>
      <c r="D72">
        <v>34013</v>
      </c>
      <c r="E72" t="s">
        <v>163</v>
      </c>
      <c r="F72" t="s">
        <v>164</v>
      </c>
      <c r="G72" t="s">
        <v>165</v>
      </c>
      <c r="H72" t="s">
        <v>166</v>
      </c>
      <c r="I72" s="22">
        <v>3023</v>
      </c>
      <c r="J72">
        <v>82.3</v>
      </c>
      <c r="K72" s="22">
        <v>3671</v>
      </c>
    </row>
    <row r="73" spans="1:11" x14ac:dyDescent="0.45">
      <c r="A73" t="s">
        <v>162</v>
      </c>
      <c r="B73">
        <v>2017</v>
      </c>
      <c r="C73" t="s">
        <v>184</v>
      </c>
      <c r="D73">
        <v>39049</v>
      </c>
      <c r="E73" t="s">
        <v>163</v>
      </c>
      <c r="F73" t="s">
        <v>164</v>
      </c>
      <c r="G73" t="s">
        <v>165</v>
      </c>
      <c r="H73" t="s">
        <v>166</v>
      </c>
      <c r="I73" t="s">
        <v>167</v>
      </c>
      <c r="J73" t="s">
        <v>167</v>
      </c>
      <c r="K73" t="s">
        <v>168</v>
      </c>
    </row>
    <row r="74" spans="1:11" x14ac:dyDescent="0.45">
      <c r="A74" t="s">
        <v>162</v>
      </c>
      <c r="B74">
        <v>2017</v>
      </c>
      <c r="C74" t="s">
        <v>185</v>
      </c>
      <c r="D74">
        <v>13121</v>
      </c>
      <c r="E74" t="s">
        <v>163</v>
      </c>
      <c r="F74" t="s">
        <v>164</v>
      </c>
      <c r="G74" t="s">
        <v>165</v>
      </c>
      <c r="H74" t="s">
        <v>166</v>
      </c>
      <c r="I74" s="22">
        <v>3369</v>
      </c>
      <c r="J74">
        <v>73.900000000000006</v>
      </c>
      <c r="K74" s="22">
        <v>4557</v>
      </c>
    </row>
    <row r="75" spans="1:11" x14ac:dyDescent="0.45">
      <c r="A75" t="s">
        <v>162</v>
      </c>
      <c r="B75">
        <v>2017</v>
      </c>
      <c r="C75" t="s">
        <v>186</v>
      </c>
      <c r="D75">
        <v>13135</v>
      </c>
      <c r="E75" t="s">
        <v>163</v>
      </c>
      <c r="F75" t="s">
        <v>164</v>
      </c>
      <c r="G75" t="s">
        <v>165</v>
      </c>
      <c r="H75" t="s">
        <v>166</v>
      </c>
      <c r="I75" s="22">
        <v>10068</v>
      </c>
      <c r="J75">
        <v>73.2</v>
      </c>
      <c r="K75" s="22">
        <v>13748</v>
      </c>
    </row>
    <row r="76" spans="1:11" x14ac:dyDescent="0.45">
      <c r="A76" t="s">
        <v>162</v>
      </c>
      <c r="B76">
        <v>2017</v>
      </c>
      <c r="C76" t="s">
        <v>187</v>
      </c>
      <c r="D76">
        <v>39061</v>
      </c>
      <c r="E76" t="s">
        <v>163</v>
      </c>
      <c r="F76" t="s">
        <v>164</v>
      </c>
      <c r="G76" t="s">
        <v>165</v>
      </c>
      <c r="H76" t="s">
        <v>166</v>
      </c>
      <c r="I76" s="22">
        <v>1937</v>
      </c>
      <c r="J76">
        <v>75.099999999999994</v>
      </c>
      <c r="K76" s="22">
        <v>2578</v>
      </c>
    </row>
    <row r="77" spans="1:11" x14ac:dyDescent="0.45">
      <c r="A77" t="s">
        <v>162</v>
      </c>
      <c r="B77">
        <v>2017</v>
      </c>
      <c r="C77" t="s">
        <v>188</v>
      </c>
      <c r="D77">
        <v>48201</v>
      </c>
      <c r="E77" t="s">
        <v>163</v>
      </c>
      <c r="F77" t="s">
        <v>164</v>
      </c>
      <c r="G77" t="s">
        <v>165</v>
      </c>
      <c r="H77" t="s">
        <v>166</v>
      </c>
      <c r="I77" s="22">
        <v>1986</v>
      </c>
      <c r="J77">
        <v>73.2</v>
      </c>
      <c r="K77" s="22">
        <v>2712</v>
      </c>
    </row>
    <row r="78" spans="1:11" x14ac:dyDescent="0.45">
      <c r="A78" t="s">
        <v>162</v>
      </c>
      <c r="B78">
        <v>2017</v>
      </c>
      <c r="C78" t="s">
        <v>189</v>
      </c>
      <c r="D78">
        <v>12057</v>
      </c>
      <c r="E78" t="s">
        <v>163</v>
      </c>
      <c r="F78" t="s">
        <v>164</v>
      </c>
      <c r="G78" t="s">
        <v>165</v>
      </c>
      <c r="H78" t="s">
        <v>166</v>
      </c>
      <c r="I78" s="22">
        <v>17813</v>
      </c>
      <c r="J78">
        <v>74.900000000000006</v>
      </c>
      <c r="K78" s="22">
        <v>23776</v>
      </c>
    </row>
    <row r="79" spans="1:11" x14ac:dyDescent="0.45">
      <c r="A79" t="s">
        <v>162</v>
      </c>
      <c r="B79">
        <v>2017</v>
      </c>
      <c r="C79" t="s">
        <v>190</v>
      </c>
      <c r="D79">
        <v>34017</v>
      </c>
      <c r="E79" t="s">
        <v>163</v>
      </c>
      <c r="F79" t="s">
        <v>164</v>
      </c>
      <c r="G79" t="s">
        <v>165</v>
      </c>
      <c r="H79" t="s">
        <v>166</v>
      </c>
      <c r="I79" s="22">
        <v>4972</v>
      </c>
      <c r="J79">
        <v>78.2</v>
      </c>
      <c r="K79" s="22">
        <v>6357</v>
      </c>
    </row>
    <row r="80" spans="1:11" x14ac:dyDescent="0.45">
      <c r="A80" t="s">
        <v>162</v>
      </c>
      <c r="B80">
        <v>2017</v>
      </c>
      <c r="C80" t="s">
        <v>191</v>
      </c>
      <c r="D80">
        <v>53033</v>
      </c>
      <c r="E80" t="s">
        <v>163</v>
      </c>
      <c r="F80" t="s">
        <v>164</v>
      </c>
      <c r="G80" t="s">
        <v>165</v>
      </c>
      <c r="H80" t="s">
        <v>166</v>
      </c>
      <c r="I80" t="s">
        <v>167</v>
      </c>
      <c r="J80" t="s">
        <v>167</v>
      </c>
      <c r="K80" t="s">
        <v>168</v>
      </c>
    </row>
    <row r="81" spans="1:11" x14ac:dyDescent="0.45">
      <c r="A81" t="s">
        <v>162</v>
      </c>
      <c r="B81">
        <v>2017</v>
      </c>
      <c r="C81" t="s">
        <v>192</v>
      </c>
      <c r="D81">
        <v>36047</v>
      </c>
      <c r="E81" t="s">
        <v>163</v>
      </c>
      <c r="F81" t="s">
        <v>164</v>
      </c>
      <c r="G81" t="s">
        <v>165</v>
      </c>
      <c r="H81" t="s">
        <v>166</v>
      </c>
      <c r="I81" s="22">
        <v>5860</v>
      </c>
      <c r="J81">
        <v>88.7</v>
      </c>
      <c r="K81" s="22">
        <v>6609</v>
      </c>
    </row>
    <row r="82" spans="1:11" x14ac:dyDescent="0.45">
      <c r="A82" t="s">
        <v>162</v>
      </c>
      <c r="B82">
        <v>2017</v>
      </c>
      <c r="C82" t="s">
        <v>193</v>
      </c>
      <c r="D82">
        <v>6037</v>
      </c>
      <c r="E82" t="s">
        <v>163</v>
      </c>
      <c r="F82" t="s">
        <v>164</v>
      </c>
      <c r="G82" t="s">
        <v>165</v>
      </c>
      <c r="H82" t="s">
        <v>166</v>
      </c>
      <c r="I82" s="22">
        <v>18978</v>
      </c>
      <c r="J82">
        <v>73.900000000000006</v>
      </c>
      <c r="K82" s="22">
        <v>25672</v>
      </c>
    </row>
    <row r="83" spans="1:11" x14ac:dyDescent="0.45">
      <c r="A83" t="s">
        <v>162</v>
      </c>
      <c r="B83">
        <v>2017</v>
      </c>
      <c r="C83" t="s">
        <v>194</v>
      </c>
      <c r="D83">
        <v>4013</v>
      </c>
      <c r="E83" t="s">
        <v>163</v>
      </c>
      <c r="F83" t="s">
        <v>164</v>
      </c>
      <c r="G83" t="s">
        <v>165</v>
      </c>
      <c r="H83" t="s">
        <v>166</v>
      </c>
      <c r="I83" s="22">
        <v>33858</v>
      </c>
      <c r="J83">
        <v>72.3</v>
      </c>
      <c r="K83" s="22">
        <v>46844</v>
      </c>
    </row>
    <row r="84" spans="1:11" x14ac:dyDescent="0.45">
      <c r="A84" t="s">
        <v>162</v>
      </c>
      <c r="B84">
        <v>2017</v>
      </c>
      <c r="C84" t="s">
        <v>195</v>
      </c>
      <c r="D84">
        <v>18097</v>
      </c>
      <c r="E84" t="s">
        <v>163</v>
      </c>
      <c r="F84" t="s">
        <v>164</v>
      </c>
      <c r="G84" t="s">
        <v>165</v>
      </c>
      <c r="H84" t="s">
        <v>166</v>
      </c>
      <c r="I84" t="s">
        <v>167</v>
      </c>
      <c r="J84" t="s">
        <v>167</v>
      </c>
      <c r="K84" t="s">
        <v>168</v>
      </c>
    </row>
    <row r="85" spans="1:11" x14ac:dyDescent="0.45">
      <c r="A85" t="s">
        <v>162</v>
      </c>
      <c r="B85">
        <v>2017</v>
      </c>
      <c r="C85" t="s">
        <v>196</v>
      </c>
      <c r="D85">
        <v>37119</v>
      </c>
      <c r="E85" t="s">
        <v>163</v>
      </c>
      <c r="F85" t="s">
        <v>164</v>
      </c>
      <c r="G85" t="s">
        <v>165</v>
      </c>
      <c r="H85" t="s">
        <v>166</v>
      </c>
      <c r="I85" s="22">
        <v>3493</v>
      </c>
      <c r="J85">
        <v>81</v>
      </c>
      <c r="K85" s="22">
        <v>4313</v>
      </c>
    </row>
    <row r="86" spans="1:11" x14ac:dyDescent="0.45">
      <c r="A86" t="s">
        <v>162</v>
      </c>
      <c r="B86">
        <v>2017</v>
      </c>
      <c r="C86" t="s">
        <v>197</v>
      </c>
      <c r="D86">
        <v>12086</v>
      </c>
      <c r="E86" t="s">
        <v>163</v>
      </c>
      <c r="F86" t="s">
        <v>164</v>
      </c>
      <c r="G86" t="s">
        <v>165</v>
      </c>
      <c r="H86" t="s">
        <v>166</v>
      </c>
      <c r="I86" s="22">
        <v>4197</v>
      </c>
      <c r="J86">
        <v>77.3</v>
      </c>
      <c r="K86" s="22">
        <v>5428</v>
      </c>
    </row>
    <row r="87" spans="1:11" x14ac:dyDescent="0.45">
      <c r="A87" t="s">
        <v>162</v>
      </c>
      <c r="B87">
        <v>2017</v>
      </c>
      <c r="C87" t="s">
        <v>198</v>
      </c>
      <c r="D87">
        <v>24031</v>
      </c>
      <c r="E87" t="s">
        <v>163</v>
      </c>
      <c r="F87" t="s">
        <v>164</v>
      </c>
      <c r="G87" t="s">
        <v>165</v>
      </c>
      <c r="H87" t="s">
        <v>166</v>
      </c>
      <c r="I87" s="22">
        <v>17177</v>
      </c>
      <c r="J87">
        <v>69.099999999999994</v>
      </c>
      <c r="K87" s="22">
        <v>24869</v>
      </c>
    </row>
    <row r="88" spans="1:11" x14ac:dyDescent="0.45">
      <c r="A88" t="s">
        <v>162</v>
      </c>
      <c r="B88">
        <v>2017</v>
      </c>
      <c r="C88" t="s">
        <v>199</v>
      </c>
      <c r="D88">
        <v>36061</v>
      </c>
      <c r="E88" t="s">
        <v>163</v>
      </c>
      <c r="F88" t="s">
        <v>164</v>
      </c>
      <c r="G88" t="s">
        <v>165</v>
      </c>
      <c r="H88" t="s">
        <v>166</v>
      </c>
      <c r="I88" s="22">
        <v>1816</v>
      </c>
      <c r="J88">
        <v>56.9</v>
      </c>
      <c r="K88" s="22">
        <v>3193</v>
      </c>
    </row>
    <row r="89" spans="1:11" x14ac:dyDescent="0.45">
      <c r="A89" t="s">
        <v>162</v>
      </c>
      <c r="B89">
        <v>2017</v>
      </c>
      <c r="C89" t="s">
        <v>200</v>
      </c>
      <c r="D89">
        <v>12095</v>
      </c>
      <c r="E89" t="s">
        <v>163</v>
      </c>
      <c r="F89" t="s">
        <v>164</v>
      </c>
      <c r="G89" t="s">
        <v>165</v>
      </c>
      <c r="H89" t="s">
        <v>166</v>
      </c>
      <c r="I89" s="22">
        <v>18525</v>
      </c>
      <c r="J89">
        <v>69.400000000000006</v>
      </c>
      <c r="K89" s="22">
        <v>26680</v>
      </c>
    </row>
    <row r="90" spans="1:11" x14ac:dyDescent="0.45">
      <c r="A90" t="s">
        <v>162</v>
      </c>
      <c r="B90">
        <v>2017</v>
      </c>
      <c r="C90" t="s">
        <v>201</v>
      </c>
      <c r="D90">
        <v>6059</v>
      </c>
      <c r="E90" t="s">
        <v>163</v>
      </c>
      <c r="F90" t="s">
        <v>164</v>
      </c>
      <c r="G90" t="s">
        <v>165</v>
      </c>
      <c r="H90" t="s">
        <v>166</v>
      </c>
      <c r="I90" s="22">
        <v>5896</v>
      </c>
      <c r="J90">
        <v>74.8</v>
      </c>
      <c r="K90" s="22">
        <v>7885</v>
      </c>
    </row>
    <row r="91" spans="1:11" x14ac:dyDescent="0.45">
      <c r="A91" t="s">
        <v>162</v>
      </c>
      <c r="B91">
        <v>2017</v>
      </c>
      <c r="C91" t="s">
        <v>202</v>
      </c>
      <c r="D91">
        <v>22071</v>
      </c>
      <c r="E91" t="s">
        <v>163</v>
      </c>
      <c r="F91" t="s">
        <v>164</v>
      </c>
      <c r="G91" t="s">
        <v>165</v>
      </c>
      <c r="H91" t="s">
        <v>166</v>
      </c>
      <c r="I91" s="22">
        <v>4648</v>
      </c>
      <c r="J91">
        <v>71.7</v>
      </c>
      <c r="K91" s="22">
        <v>6486</v>
      </c>
    </row>
    <row r="92" spans="1:11" x14ac:dyDescent="0.45">
      <c r="A92" t="s">
        <v>162</v>
      </c>
      <c r="B92">
        <v>2017</v>
      </c>
      <c r="C92" t="s">
        <v>203</v>
      </c>
      <c r="D92">
        <v>12099</v>
      </c>
      <c r="E92" t="s">
        <v>163</v>
      </c>
      <c r="F92" t="s">
        <v>164</v>
      </c>
      <c r="G92" t="s">
        <v>165</v>
      </c>
      <c r="H92" t="s">
        <v>166</v>
      </c>
      <c r="I92" s="22">
        <v>3630</v>
      </c>
      <c r="J92">
        <v>78.099999999999994</v>
      </c>
      <c r="K92" s="22">
        <v>4649</v>
      </c>
    </row>
    <row r="93" spans="1:11" x14ac:dyDescent="0.45">
      <c r="A93" t="s">
        <v>162</v>
      </c>
      <c r="B93">
        <v>2017</v>
      </c>
      <c r="C93" t="s">
        <v>204</v>
      </c>
      <c r="D93">
        <v>42101</v>
      </c>
      <c r="E93" t="s">
        <v>163</v>
      </c>
      <c r="F93" t="s">
        <v>164</v>
      </c>
      <c r="G93" t="s">
        <v>165</v>
      </c>
      <c r="H93" t="s">
        <v>166</v>
      </c>
      <c r="I93" s="22">
        <v>5283</v>
      </c>
      <c r="J93">
        <v>70</v>
      </c>
      <c r="K93" s="22">
        <v>7545</v>
      </c>
    </row>
    <row r="94" spans="1:11" x14ac:dyDescent="0.45">
      <c r="A94" t="s">
        <v>162</v>
      </c>
      <c r="B94">
        <v>2017</v>
      </c>
      <c r="C94" t="s">
        <v>205</v>
      </c>
      <c r="D94">
        <v>12103</v>
      </c>
      <c r="E94" t="s">
        <v>163</v>
      </c>
      <c r="F94" t="s">
        <v>164</v>
      </c>
      <c r="G94" t="s">
        <v>165</v>
      </c>
      <c r="H94" t="s">
        <v>166</v>
      </c>
      <c r="I94" s="22">
        <v>11991</v>
      </c>
      <c r="J94">
        <v>72.2</v>
      </c>
      <c r="K94" s="22">
        <v>16616</v>
      </c>
    </row>
    <row r="95" spans="1:11" x14ac:dyDescent="0.45">
      <c r="A95" t="s">
        <v>162</v>
      </c>
      <c r="B95">
        <v>2017</v>
      </c>
      <c r="C95" t="s">
        <v>206</v>
      </c>
      <c r="D95">
        <v>24033</v>
      </c>
      <c r="E95" t="s">
        <v>163</v>
      </c>
      <c r="F95" t="s">
        <v>164</v>
      </c>
      <c r="G95" t="s">
        <v>165</v>
      </c>
      <c r="H95" t="s">
        <v>166</v>
      </c>
      <c r="I95" s="22">
        <v>3560</v>
      </c>
      <c r="J95">
        <v>83.1</v>
      </c>
      <c r="K95" s="22">
        <v>4285</v>
      </c>
    </row>
    <row r="96" spans="1:11" x14ac:dyDescent="0.45">
      <c r="A96" t="s">
        <v>162</v>
      </c>
      <c r="B96">
        <v>2017</v>
      </c>
      <c r="C96" t="s">
        <v>207</v>
      </c>
      <c r="D96">
        <v>36081</v>
      </c>
      <c r="E96" t="s">
        <v>163</v>
      </c>
      <c r="F96" t="s">
        <v>164</v>
      </c>
      <c r="G96" t="s">
        <v>165</v>
      </c>
      <c r="H96" t="s">
        <v>166</v>
      </c>
      <c r="I96" s="22">
        <v>3816</v>
      </c>
      <c r="J96">
        <v>67.2</v>
      </c>
      <c r="K96" s="22">
        <v>5678</v>
      </c>
    </row>
    <row r="97" spans="1:11" x14ac:dyDescent="0.45">
      <c r="A97" t="s">
        <v>162</v>
      </c>
      <c r="B97">
        <v>2017</v>
      </c>
      <c r="C97" t="s">
        <v>208</v>
      </c>
      <c r="D97">
        <v>6065</v>
      </c>
      <c r="E97" t="s">
        <v>163</v>
      </c>
      <c r="F97" t="s">
        <v>164</v>
      </c>
      <c r="G97" t="s">
        <v>165</v>
      </c>
      <c r="H97" t="s">
        <v>166</v>
      </c>
      <c r="I97" s="22">
        <v>10724</v>
      </c>
      <c r="J97">
        <v>70.400000000000006</v>
      </c>
      <c r="K97" s="22">
        <v>15230</v>
      </c>
    </row>
    <row r="98" spans="1:11" x14ac:dyDescent="0.45">
      <c r="A98" t="s">
        <v>162</v>
      </c>
      <c r="B98">
        <v>2017</v>
      </c>
      <c r="C98" t="s">
        <v>209</v>
      </c>
      <c r="D98">
        <v>6067</v>
      </c>
      <c r="E98" t="s">
        <v>163</v>
      </c>
      <c r="F98" t="s">
        <v>164</v>
      </c>
      <c r="G98" t="s">
        <v>165</v>
      </c>
      <c r="H98" t="s">
        <v>166</v>
      </c>
      <c r="I98" s="22">
        <v>7151</v>
      </c>
      <c r="J98">
        <v>86.8</v>
      </c>
      <c r="K98" s="22">
        <v>8243</v>
      </c>
    </row>
    <row r="99" spans="1:11" x14ac:dyDescent="0.45">
      <c r="A99" t="s">
        <v>162</v>
      </c>
      <c r="B99">
        <v>2017</v>
      </c>
      <c r="C99" t="s">
        <v>210</v>
      </c>
      <c r="D99">
        <v>6071</v>
      </c>
      <c r="E99" t="s">
        <v>163</v>
      </c>
      <c r="F99" t="s">
        <v>164</v>
      </c>
      <c r="G99" t="s">
        <v>165</v>
      </c>
      <c r="H99" t="s">
        <v>166</v>
      </c>
      <c r="I99" s="22">
        <v>3300</v>
      </c>
      <c r="J99">
        <v>82.2</v>
      </c>
      <c r="K99" s="22">
        <v>4014</v>
      </c>
    </row>
    <row r="100" spans="1:11" x14ac:dyDescent="0.45">
      <c r="A100" t="s">
        <v>162</v>
      </c>
      <c r="B100">
        <v>2017</v>
      </c>
      <c r="C100" t="s">
        <v>211</v>
      </c>
      <c r="D100">
        <v>6073</v>
      </c>
      <c r="E100" t="s">
        <v>163</v>
      </c>
      <c r="F100" t="s">
        <v>164</v>
      </c>
      <c r="G100" t="s">
        <v>165</v>
      </c>
      <c r="H100" t="s">
        <v>166</v>
      </c>
      <c r="I100" s="22">
        <v>2848</v>
      </c>
      <c r="J100">
        <v>73.8</v>
      </c>
      <c r="K100" s="22">
        <v>3857</v>
      </c>
    </row>
    <row r="101" spans="1:11" x14ac:dyDescent="0.45">
      <c r="A101" t="s">
        <v>162</v>
      </c>
      <c r="B101">
        <v>2017</v>
      </c>
      <c r="C101" t="s">
        <v>212</v>
      </c>
      <c r="D101">
        <v>6075</v>
      </c>
      <c r="E101" t="s">
        <v>163</v>
      </c>
      <c r="F101" t="s">
        <v>164</v>
      </c>
      <c r="G101" t="s">
        <v>165</v>
      </c>
      <c r="H101" t="s">
        <v>166</v>
      </c>
      <c r="I101" s="22">
        <v>9471</v>
      </c>
      <c r="J101">
        <v>75.5</v>
      </c>
      <c r="K101" s="22">
        <v>12552</v>
      </c>
    </row>
    <row r="102" spans="1:11" x14ac:dyDescent="0.45">
      <c r="A102" t="s">
        <v>162</v>
      </c>
      <c r="B102">
        <v>2017</v>
      </c>
      <c r="C102" t="s">
        <v>213</v>
      </c>
      <c r="D102">
        <v>72127</v>
      </c>
      <c r="E102" t="s">
        <v>163</v>
      </c>
      <c r="F102" t="s">
        <v>164</v>
      </c>
      <c r="G102" t="s">
        <v>165</v>
      </c>
      <c r="H102" t="s">
        <v>166</v>
      </c>
      <c r="I102" s="22">
        <v>10136</v>
      </c>
      <c r="J102">
        <v>84</v>
      </c>
      <c r="K102" s="22">
        <v>12070</v>
      </c>
    </row>
    <row r="103" spans="1:11" x14ac:dyDescent="0.45">
      <c r="A103" t="s">
        <v>162</v>
      </c>
      <c r="B103">
        <v>2017</v>
      </c>
      <c r="C103" t="s">
        <v>214</v>
      </c>
      <c r="D103">
        <v>47157</v>
      </c>
      <c r="E103" t="s">
        <v>163</v>
      </c>
      <c r="F103" t="s">
        <v>164</v>
      </c>
      <c r="G103" t="s">
        <v>165</v>
      </c>
      <c r="H103" t="s">
        <v>166</v>
      </c>
      <c r="I103" t="s">
        <v>167</v>
      </c>
      <c r="J103" t="s">
        <v>167</v>
      </c>
      <c r="K103" t="s">
        <v>168</v>
      </c>
    </row>
    <row r="104" spans="1:11" x14ac:dyDescent="0.45">
      <c r="A104" t="s">
        <v>162</v>
      </c>
      <c r="B104">
        <v>2017</v>
      </c>
      <c r="C104" t="s">
        <v>215</v>
      </c>
      <c r="D104">
        <v>25025</v>
      </c>
      <c r="E104" t="s">
        <v>163</v>
      </c>
      <c r="F104" t="s">
        <v>164</v>
      </c>
      <c r="G104" t="s">
        <v>165</v>
      </c>
      <c r="H104" t="s">
        <v>166</v>
      </c>
      <c r="I104" s="22">
        <v>4691</v>
      </c>
      <c r="J104">
        <v>80.2</v>
      </c>
      <c r="K104" s="22">
        <v>5847</v>
      </c>
    </row>
    <row r="105" spans="1:11" x14ac:dyDescent="0.45">
      <c r="A105" t="s">
        <v>162</v>
      </c>
      <c r="B105">
        <v>2017</v>
      </c>
      <c r="C105" t="s">
        <v>216</v>
      </c>
      <c r="D105">
        <v>48439</v>
      </c>
      <c r="E105" t="s">
        <v>163</v>
      </c>
      <c r="F105" t="s">
        <v>164</v>
      </c>
      <c r="G105" t="s">
        <v>165</v>
      </c>
      <c r="H105" t="s">
        <v>166</v>
      </c>
      <c r="I105" s="22">
        <v>4378</v>
      </c>
      <c r="J105">
        <v>78</v>
      </c>
      <c r="K105" s="22">
        <v>5610</v>
      </c>
    </row>
    <row r="106" spans="1:11" x14ac:dyDescent="0.45">
      <c r="A106" t="s">
        <v>162</v>
      </c>
      <c r="B106">
        <v>2017</v>
      </c>
      <c r="C106" t="s">
        <v>217</v>
      </c>
      <c r="D106">
        <v>48453</v>
      </c>
      <c r="E106" t="s">
        <v>163</v>
      </c>
      <c r="F106" t="s">
        <v>164</v>
      </c>
      <c r="G106" t="s">
        <v>165</v>
      </c>
      <c r="H106" t="s">
        <v>166</v>
      </c>
      <c r="I106" s="22">
        <v>4073</v>
      </c>
      <c r="J106">
        <v>78.2</v>
      </c>
      <c r="K106" s="22">
        <v>5206</v>
      </c>
    </row>
    <row r="107" spans="1:11" x14ac:dyDescent="0.45">
      <c r="A107" t="s">
        <v>162</v>
      </c>
      <c r="B107">
        <v>2017</v>
      </c>
      <c r="C107" t="s">
        <v>218</v>
      </c>
      <c r="D107">
        <v>26163</v>
      </c>
      <c r="E107" t="s">
        <v>163</v>
      </c>
      <c r="F107" t="s">
        <v>164</v>
      </c>
      <c r="G107" t="s">
        <v>165</v>
      </c>
      <c r="H107" t="s">
        <v>166</v>
      </c>
      <c r="I107" s="22">
        <v>3841</v>
      </c>
      <c r="J107">
        <v>85.3</v>
      </c>
      <c r="K107" s="22">
        <v>4505</v>
      </c>
    </row>
    <row r="108" spans="1:11" x14ac:dyDescent="0.45">
      <c r="E108" t="s">
        <v>163</v>
      </c>
      <c r="F108" t="s">
        <v>164</v>
      </c>
      <c r="G108" t="s">
        <v>165</v>
      </c>
      <c r="H108" t="s">
        <v>166</v>
      </c>
      <c r="I108" s="22">
        <v>5007</v>
      </c>
      <c r="J108">
        <v>81.8</v>
      </c>
      <c r="K108" s="22">
        <v>6122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6"/>
  <sheetViews>
    <sheetView workbookViewId="0">
      <selection activeCell="B18" sqref="B18"/>
    </sheetView>
  </sheetViews>
  <sheetFormatPr defaultColWidth="11.3984375" defaultRowHeight="14.25" x14ac:dyDescent="0.45"/>
  <cols>
    <col min="1" max="1" width="20.265625" bestFit="1" customWidth="1"/>
  </cols>
  <sheetData>
    <row r="1" spans="1:2" x14ac:dyDescent="0.45">
      <c r="A1" t="s">
        <v>2</v>
      </c>
      <c r="B1" t="s">
        <v>3</v>
      </c>
    </row>
    <row r="2" spans="1:2" x14ac:dyDescent="0.45">
      <c r="A2" t="s">
        <v>13</v>
      </c>
      <c r="B2">
        <v>4013</v>
      </c>
    </row>
    <row r="3" spans="1:2" x14ac:dyDescent="0.45">
      <c r="A3" t="s">
        <v>14</v>
      </c>
      <c r="B3">
        <v>6001</v>
      </c>
    </row>
    <row r="4" spans="1:2" x14ac:dyDescent="0.45">
      <c r="A4" t="s">
        <v>15</v>
      </c>
      <c r="B4">
        <v>6037</v>
      </c>
    </row>
    <row r="5" spans="1:2" x14ac:dyDescent="0.45">
      <c r="A5" t="s">
        <v>16</v>
      </c>
      <c r="B5">
        <v>6059</v>
      </c>
    </row>
    <row r="6" spans="1:2" x14ac:dyDescent="0.45">
      <c r="A6" t="s">
        <v>17</v>
      </c>
      <c r="B6">
        <v>6065</v>
      </c>
    </row>
    <row r="7" spans="1:2" x14ac:dyDescent="0.45">
      <c r="A7" t="s">
        <v>18</v>
      </c>
      <c r="B7">
        <v>6067</v>
      </c>
    </row>
    <row r="8" spans="1:2" x14ac:dyDescent="0.45">
      <c r="A8" t="s">
        <v>19</v>
      </c>
      <c r="B8">
        <v>6071</v>
      </c>
    </row>
    <row r="9" spans="1:2" x14ac:dyDescent="0.45">
      <c r="A9" t="s">
        <v>20</v>
      </c>
      <c r="B9">
        <v>6073</v>
      </c>
    </row>
    <row r="10" spans="1:2" x14ac:dyDescent="0.45">
      <c r="A10" t="s">
        <v>21</v>
      </c>
      <c r="B10">
        <v>6075</v>
      </c>
    </row>
    <row r="11" spans="1:2" x14ac:dyDescent="0.45">
      <c r="A11" t="s">
        <v>22</v>
      </c>
      <c r="B11">
        <v>12011</v>
      </c>
    </row>
    <row r="12" spans="1:2" x14ac:dyDescent="0.45">
      <c r="A12" t="s">
        <v>23</v>
      </c>
      <c r="B12">
        <v>12031</v>
      </c>
    </row>
    <row r="13" spans="1:2" x14ac:dyDescent="0.45">
      <c r="A13" t="s">
        <v>24</v>
      </c>
      <c r="B13">
        <v>12057</v>
      </c>
    </row>
    <row r="14" spans="1:2" x14ac:dyDescent="0.45">
      <c r="A14" t="s">
        <v>25</v>
      </c>
      <c r="B14">
        <v>12086</v>
      </c>
    </row>
    <row r="15" spans="1:2" x14ac:dyDescent="0.45">
      <c r="A15" t="s">
        <v>26</v>
      </c>
      <c r="B15">
        <v>12095</v>
      </c>
    </row>
    <row r="16" spans="1:2" x14ac:dyDescent="0.45">
      <c r="A16" t="s">
        <v>27</v>
      </c>
      <c r="B16">
        <v>12099</v>
      </c>
    </row>
    <row r="17" spans="1:2" x14ac:dyDescent="0.45">
      <c r="A17" t="s">
        <v>28</v>
      </c>
      <c r="B17">
        <v>12103</v>
      </c>
    </row>
    <row r="18" spans="1:2" x14ac:dyDescent="0.45">
      <c r="A18" t="s">
        <v>29</v>
      </c>
      <c r="B18">
        <v>13067</v>
      </c>
    </row>
    <row r="19" spans="1:2" x14ac:dyDescent="0.45">
      <c r="A19" t="s">
        <v>30</v>
      </c>
      <c r="B19">
        <v>13089</v>
      </c>
    </row>
    <row r="20" spans="1:2" x14ac:dyDescent="0.45">
      <c r="A20" t="s">
        <v>31</v>
      </c>
      <c r="B20">
        <v>13121</v>
      </c>
    </row>
    <row r="21" spans="1:2" x14ac:dyDescent="0.45">
      <c r="A21" t="s">
        <v>32</v>
      </c>
      <c r="B21">
        <v>13135</v>
      </c>
    </row>
    <row r="22" spans="1:2" x14ac:dyDescent="0.45">
      <c r="A22" t="s">
        <v>33</v>
      </c>
      <c r="B22">
        <v>17031</v>
      </c>
    </row>
    <row r="23" spans="1:2" x14ac:dyDescent="0.45">
      <c r="A23" t="s">
        <v>34</v>
      </c>
      <c r="B23">
        <v>18097</v>
      </c>
    </row>
    <row r="24" spans="1:2" x14ac:dyDescent="0.45">
      <c r="A24" t="s">
        <v>35</v>
      </c>
      <c r="B24">
        <v>22033</v>
      </c>
    </row>
    <row r="25" spans="1:2" x14ac:dyDescent="0.45">
      <c r="A25" t="s">
        <v>36</v>
      </c>
      <c r="B25">
        <v>22071</v>
      </c>
    </row>
    <row r="26" spans="1:2" x14ac:dyDescent="0.45">
      <c r="A26" t="s">
        <v>37</v>
      </c>
      <c r="B26">
        <v>24510</v>
      </c>
    </row>
    <row r="27" spans="1:2" x14ac:dyDescent="0.45">
      <c r="A27" t="s">
        <v>38</v>
      </c>
      <c r="B27">
        <v>24031</v>
      </c>
    </row>
    <row r="28" spans="1:2" x14ac:dyDescent="0.45">
      <c r="A28" t="s">
        <v>39</v>
      </c>
      <c r="B28">
        <v>24033</v>
      </c>
    </row>
    <row r="29" spans="1:2" x14ac:dyDescent="0.45">
      <c r="A29" t="s">
        <v>40</v>
      </c>
      <c r="B29">
        <v>25025</v>
      </c>
    </row>
    <row r="30" spans="1:2" x14ac:dyDescent="0.45">
      <c r="A30" t="s">
        <v>41</v>
      </c>
      <c r="B30">
        <v>26163</v>
      </c>
    </row>
    <row r="31" spans="1:2" x14ac:dyDescent="0.45">
      <c r="A31" t="s">
        <v>42</v>
      </c>
      <c r="B31">
        <v>32003</v>
      </c>
    </row>
    <row r="32" spans="1:2" x14ac:dyDescent="0.45">
      <c r="A32" t="s">
        <v>43</v>
      </c>
      <c r="B32">
        <v>34013</v>
      </c>
    </row>
    <row r="33" spans="1:2" x14ac:dyDescent="0.45">
      <c r="A33" t="s">
        <v>44</v>
      </c>
      <c r="B33">
        <v>34017</v>
      </c>
    </row>
    <row r="34" spans="1:2" x14ac:dyDescent="0.45">
      <c r="A34" t="s">
        <v>45</v>
      </c>
      <c r="B34">
        <v>36005</v>
      </c>
    </row>
    <row r="35" spans="1:2" x14ac:dyDescent="0.45">
      <c r="A35" t="s">
        <v>46</v>
      </c>
      <c r="B35">
        <v>36047</v>
      </c>
    </row>
    <row r="36" spans="1:2" x14ac:dyDescent="0.45">
      <c r="A36" t="s">
        <v>47</v>
      </c>
      <c r="B36">
        <v>36061</v>
      </c>
    </row>
    <row r="37" spans="1:2" x14ac:dyDescent="0.45">
      <c r="A37" t="s">
        <v>48</v>
      </c>
      <c r="B37">
        <v>36081</v>
      </c>
    </row>
    <row r="38" spans="1:2" x14ac:dyDescent="0.45">
      <c r="A38" t="s">
        <v>49</v>
      </c>
      <c r="B38">
        <v>37119</v>
      </c>
    </row>
    <row r="39" spans="1:2" x14ac:dyDescent="0.45">
      <c r="A39" t="s">
        <v>50</v>
      </c>
      <c r="B39">
        <v>39035</v>
      </c>
    </row>
    <row r="40" spans="1:2" x14ac:dyDescent="0.45">
      <c r="A40" t="s">
        <v>51</v>
      </c>
      <c r="B40">
        <v>39049</v>
      </c>
    </row>
    <row r="41" spans="1:2" x14ac:dyDescent="0.45">
      <c r="A41" t="s">
        <v>52</v>
      </c>
      <c r="B41">
        <v>39061</v>
      </c>
    </row>
    <row r="42" spans="1:2" x14ac:dyDescent="0.45">
      <c r="A42" t="s">
        <v>53</v>
      </c>
      <c r="B42">
        <v>42101</v>
      </c>
    </row>
    <row r="43" spans="1:2" x14ac:dyDescent="0.45">
      <c r="A43" t="s">
        <v>54</v>
      </c>
      <c r="B43">
        <v>72127</v>
      </c>
    </row>
    <row r="44" spans="1:2" x14ac:dyDescent="0.45">
      <c r="A44" t="s">
        <v>55</v>
      </c>
      <c r="B44">
        <v>47157</v>
      </c>
    </row>
    <row r="45" spans="1:2" x14ac:dyDescent="0.45">
      <c r="A45" t="s">
        <v>56</v>
      </c>
      <c r="B45">
        <v>48029</v>
      </c>
    </row>
    <row r="46" spans="1:2" x14ac:dyDescent="0.45">
      <c r="A46" t="s">
        <v>57</v>
      </c>
      <c r="B46">
        <v>48113</v>
      </c>
    </row>
    <row r="47" spans="1:2" x14ac:dyDescent="0.45">
      <c r="A47" t="s">
        <v>58</v>
      </c>
      <c r="B47">
        <v>48201</v>
      </c>
    </row>
    <row r="48" spans="1:2" x14ac:dyDescent="0.45">
      <c r="A48" t="s">
        <v>59</v>
      </c>
      <c r="B48">
        <v>48439</v>
      </c>
    </row>
    <row r="49" spans="1:2" x14ac:dyDescent="0.45">
      <c r="A49" t="s">
        <v>60</v>
      </c>
      <c r="B49">
        <v>48453</v>
      </c>
    </row>
    <row r="50" spans="1:2" x14ac:dyDescent="0.45">
      <c r="A50" t="s">
        <v>61</v>
      </c>
      <c r="B50">
        <v>53033</v>
      </c>
    </row>
    <row r="51" spans="1:2" x14ac:dyDescent="0.45">
      <c r="A51" t="s">
        <v>62</v>
      </c>
      <c r="B51">
        <v>1</v>
      </c>
    </row>
    <row r="52" spans="1:2" x14ac:dyDescent="0.45">
      <c r="A52" t="s">
        <v>63</v>
      </c>
      <c r="B52">
        <v>2</v>
      </c>
    </row>
    <row r="53" spans="1:2" x14ac:dyDescent="0.45">
      <c r="A53" t="s">
        <v>64</v>
      </c>
      <c r="B53">
        <v>4</v>
      </c>
    </row>
    <row r="54" spans="1:2" x14ac:dyDescent="0.45">
      <c r="A54" t="s">
        <v>65</v>
      </c>
      <c r="B54">
        <v>5</v>
      </c>
    </row>
    <row r="55" spans="1:2" x14ac:dyDescent="0.45">
      <c r="A55" t="s">
        <v>66</v>
      </c>
      <c r="B55">
        <v>6</v>
      </c>
    </row>
    <row r="56" spans="1:2" x14ac:dyDescent="0.45">
      <c r="A56" t="s">
        <v>67</v>
      </c>
      <c r="B56">
        <v>8</v>
      </c>
    </row>
    <row r="57" spans="1:2" x14ac:dyDescent="0.45">
      <c r="A57" t="s">
        <v>68</v>
      </c>
      <c r="B57">
        <v>9</v>
      </c>
    </row>
    <row r="58" spans="1:2" x14ac:dyDescent="0.45">
      <c r="A58" t="s">
        <v>69</v>
      </c>
      <c r="B58">
        <v>10</v>
      </c>
    </row>
    <row r="59" spans="1:2" x14ac:dyDescent="0.45">
      <c r="A59" t="s">
        <v>70</v>
      </c>
      <c r="B59">
        <v>11</v>
      </c>
    </row>
    <row r="60" spans="1:2" x14ac:dyDescent="0.45">
      <c r="A60" t="s">
        <v>71</v>
      </c>
      <c r="B60">
        <v>12</v>
      </c>
    </row>
    <row r="61" spans="1:2" x14ac:dyDescent="0.45">
      <c r="A61" t="s">
        <v>72</v>
      </c>
      <c r="B61">
        <v>13</v>
      </c>
    </row>
    <row r="62" spans="1:2" x14ac:dyDescent="0.45">
      <c r="A62" t="s">
        <v>73</v>
      </c>
      <c r="B62">
        <v>15</v>
      </c>
    </row>
    <row r="63" spans="1:2" x14ac:dyDescent="0.45">
      <c r="A63" t="s">
        <v>74</v>
      </c>
      <c r="B63">
        <v>16</v>
      </c>
    </row>
    <row r="64" spans="1:2" x14ac:dyDescent="0.45">
      <c r="A64" t="s">
        <v>75</v>
      </c>
      <c r="B64">
        <v>17</v>
      </c>
    </row>
    <row r="65" spans="1:2" x14ac:dyDescent="0.45">
      <c r="A65" t="s">
        <v>76</v>
      </c>
      <c r="B65">
        <v>18</v>
      </c>
    </row>
    <row r="66" spans="1:2" x14ac:dyDescent="0.45">
      <c r="A66" t="s">
        <v>77</v>
      </c>
      <c r="B66">
        <v>19</v>
      </c>
    </row>
    <row r="67" spans="1:2" x14ac:dyDescent="0.45">
      <c r="A67" t="s">
        <v>78</v>
      </c>
      <c r="B67">
        <v>20</v>
      </c>
    </row>
    <row r="68" spans="1:2" x14ac:dyDescent="0.45">
      <c r="A68" t="s">
        <v>79</v>
      </c>
      <c r="B68">
        <v>21</v>
      </c>
    </row>
    <row r="69" spans="1:2" x14ac:dyDescent="0.45">
      <c r="A69" t="s">
        <v>80</v>
      </c>
      <c r="B69">
        <v>22</v>
      </c>
    </row>
    <row r="70" spans="1:2" x14ac:dyDescent="0.45">
      <c r="A70" t="s">
        <v>81</v>
      </c>
      <c r="B70">
        <v>23</v>
      </c>
    </row>
    <row r="71" spans="1:2" x14ac:dyDescent="0.45">
      <c r="A71" t="s">
        <v>82</v>
      </c>
      <c r="B71">
        <v>24</v>
      </c>
    </row>
    <row r="72" spans="1:2" x14ac:dyDescent="0.45">
      <c r="A72" t="s">
        <v>83</v>
      </c>
      <c r="B72">
        <v>25</v>
      </c>
    </row>
    <row r="73" spans="1:2" x14ac:dyDescent="0.45">
      <c r="A73" t="s">
        <v>84</v>
      </c>
      <c r="B73">
        <v>26</v>
      </c>
    </row>
    <row r="74" spans="1:2" x14ac:dyDescent="0.45">
      <c r="A74" t="s">
        <v>85</v>
      </c>
      <c r="B74">
        <v>27</v>
      </c>
    </row>
    <row r="75" spans="1:2" x14ac:dyDescent="0.45">
      <c r="A75" t="s">
        <v>86</v>
      </c>
      <c r="B75">
        <v>28</v>
      </c>
    </row>
    <row r="76" spans="1:2" x14ac:dyDescent="0.45">
      <c r="A76" t="s">
        <v>87</v>
      </c>
      <c r="B76">
        <v>29</v>
      </c>
    </row>
    <row r="77" spans="1:2" x14ac:dyDescent="0.45">
      <c r="A77" t="s">
        <v>88</v>
      </c>
      <c r="B77">
        <v>30</v>
      </c>
    </row>
    <row r="78" spans="1:2" x14ac:dyDescent="0.45">
      <c r="A78" t="s">
        <v>89</v>
      </c>
      <c r="B78">
        <v>31</v>
      </c>
    </row>
    <row r="79" spans="1:2" x14ac:dyDescent="0.45">
      <c r="A79" t="s">
        <v>90</v>
      </c>
      <c r="B79">
        <v>32</v>
      </c>
    </row>
    <row r="80" spans="1:2" x14ac:dyDescent="0.45">
      <c r="A80" t="s">
        <v>91</v>
      </c>
      <c r="B80">
        <v>33</v>
      </c>
    </row>
    <row r="81" spans="1:2" x14ac:dyDescent="0.45">
      <c r="A81" t="s">
        <v>92</v>
      </c>
      <c r="B81">
        <v>34</v>
      </c>
    </row>
    <row r="82" spans="1:2" x14ac:dyDescent="0.45">
      <c r="A82" t="s">
        <v>93</v>
      </c>
      <c r="B82">
        <v>35</v>
      </c>
    </row>
    <row r="83" spans="1:2" x14ac:dyDescent="0.45">
      <c r="A83" t="s">
        <v>94</v>
      </c>
      <c r="B83">
        <v>36</v>
      </c>
    </row>
    <row r="84" spans="1:2" x14ac:dyDescent="0.45">
      <c r="A84" t="s">
        <v>95</v>
      </c>
      <c r="B84">
        <v>37</v>
      </c>
    </row>
    <row r="85" spans="1:2" x14ac:dyDescent="0.45">
      <c r="A85" t="s">
        <v>96</v>
      </c>
      <c r="B85">
        <v>38</v>
      </c>
    </row>
    <row r="86" spans="1:2" x14ac:dyDescent="0.45">
      <c r="A86" t="s">
        <v>97</v>
      </c>
      <c r="B86">
        <v>39</v>
      </c>
    </row>
    <row r="87" spans="1:2" x14ac:dyDescent="0.45">
      <c r="A87" t="s">
        <v>98</v>
      </c>
      <c r="B87">
        <v>40</v>
      </c>
    </row>
    <row r="88" spans="1:2" x14ac:dyDescent="0.45">
      <c r="A88" t="s">
        <v>99</v>
      </c>
      <c r="B88">
        <v>41</v>
      </c>
    </row>
    <row r="89" spans="1:2" x14ac:dyDescent="0.45">
      <c r="A89" t="s">
        <v>100</v>
      </c>
      <c r="B89">
        <v>42</v>
      </c>
    </row>
    <row r="90" spans="1:2" x14ac:dyDescent="0.45">
      <c r="A90" t="s">
        <v>101</v>
      </c>
      <c r="B90">
        <v>44</v>
      </c>
    </row>
    <row r="91" spans="1:2" x14ac:dyDescent="0.45">
      <c r="A91" t="s">
        <v>102</v>
      </c>
      <c r="B91">
        <v>45</v>
      </c>
    </row>
    <row r="92" spans="1:2" x14ac:dyDescent="0.45">
      <c r="A92" t="s">
        <v>103</v>
      </c>
      <c r="B92">
        <v>46</v>
      </c>
    </row>
    <row r="93" spans="1:2" x14ac:dyDescent="0.45">
      <c r="A93" t="s">
        <v>104</v>
      </c>
      <c r="B93">
        <v>47</v>
      </c>
    </row>
    <row r="94" spans="1:2" x14ac:dyDescent="0.45">
      <c r="A94" t="s">
        <v>105</v>
      </c>
      <c r="B94">
        <v>48</v>
      </c>
    </row>
    <row r="95" spans="1:2" x14ac:dyDescent="0.45">
      <c r="A95" t="s">
        <v>106</v>
      </c>
      <c r="B95">
        <v>49</v>
      </c>
    </row>
    <row r="96" spans="1:2" x14ac:dyDescent="0.45">
      <c r="A96" t="s">
        <v>107</v>
      </c>
      <c r="B96">
        <v>50</v>
      </c>
    </row>
    <row r="97" spans="1:2" x14ac:dyDescent="0.45">
      <c r="A97" t="s">
        <v>108</v>
      </c>
      <c r="B97">
        <v>51</v>
      </c>
    </row>
    <row r="98" spans="1:2" x14ac:dyDescent="0.45">
      <c r="A98" t="s">
        <v>109</v>
      </c>
      <c r="B98">
        <v>53</v>
      </c>
    </row>
    <row r="99" spans="1:2" x14ac:dyDescent="0.45">
      <c r="A99" t="s">
        <v>110</v>
      </c>
      <c r="B99">
        <v>54</v>
      </c>
    </row>
    <row r="100" spans="1:2" x14ac:dyDescent="0.45">
      <c r="A100" t="s">
        <v>111</v>
      </c>
      <c r="B100">
        <v>55</v>
      </c>
    </row>
    <row r="101" spans="1:2" x14ac:dyDescent="0.45">
      <c r="A101" t="s">
        <v>112</v>
      </c>
      <c r="B101">
        <v>56</v>
      </c>
    </row>
    <row r="102" spans="1:2" x14ac:dyDescent="0.45">
      <c r="A102" t="s">
        <v>113</v>
      </c>
      <c r="B102">
        <v>60</v>
      </c>
    </row>
    <row r="103" spans="1:2" x14ac:dyDescent="0.45">
      <c r="A103" t="s">
        <v>114</v>
      </c>
      <c r="B103">
        <v>66</v>
      </c>
    </row>
    <row r="104" spans="1:2" x14ac:dyDescent="0.45">
      <c r="A104" t="s">
        <v>115</v>
      </c>
      <c r="B104">
        <v>69</v>
      </c>
    </row>
    <row r="105" spans="1:2" x14ac:dyDescent="0.45">
      <c r="A105" t="s">
        <v>116</v>
      </c>
      <c r="B105">
        <v>72</v>
      </c>
    </row>
    <row r="106" spans="1:2" x14ac:dyDescent="0.45">
      <c r="A106" t="s">
        <v>117</v>
      </c>
      <c r="B106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jur_specific_care_cont_hm</vt:lpstr>
      <vt:lpstr>jur_specific_care_cont_hf</vt:lpstr>
      <vt:lpstr>jur_specific_care_cont_msm</vt:lpstr>
      <vt:lpstr>AHEAD</vt:lpstr>
      <vt:lpstr>jur_specifc calc</vt:lpstr>
      <vt:lpstr>national_care_continuum</vt:lpstr>
      <vt:lpstr>ATLAS medical Care</vt:lpstr>
      <vt:lpstr>FIPS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South Florida</dc:creator>
  <cp:lastModifiedBy>Dinesh Poudel</cp:lastModifiedBy>
  <dcterms:created xsi:type="dcterms:W3CDTF">2021-07-22T15:07:31Z</dcterms:created>
  <dcterms:modified xsi:type="dcterms:W3CDTF">2022-03-11T17:29:58Z</dcterms:modified>
</cp:coreProperties>
</file>