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89b09e67b2a4df/Documents/PhD Studies/Papers/Article 2 - Climate-neutral Torino district/Upload to GitHub 20251017/"/>
    </mc:Choice>
  </mc:AlternateContent>
  <xr:revisionPtr revIDLastSave="654" documentId="8_{3480029D-A8EC-44DA-8E34-0B0C4C9390AF}" xr6:coauthVersionLast="47" xr6:coauthVersionMax="47" xr10:uidLastSave="{7D455FE7-0BD6-42D7-937E-492651095782}"/>
  <bookViews>
    <workbookView xWindow="-120" yWindow="-120" windowWidth="29040" windowHeight="15720" xr2:uid="{5CC6EEA2-4510-437E-92B6-7406D5BC246D}"/>
  </bookViews>
  <sheets>
    <sheet name="Baseline_AB" sheetId="10" r:id="rId1"/>
    <sheet name="Baseline_MF" sheetId="3" r:id="rId2"/>
    <sheet name="Baseline_TH" sheetId="4" r:id="rId3"/>
    <sheet name="Baseline_SF" sheetId="5" r:id="rId4"/>
    <sheet name="nZEB_AB" sheetId="6" r:id="rId5"/>
    <sheet name="nZEB_MF" sheetId="7" r:id="rId6"/>
    <sheet name="nZEB_TH" sheetId="8" r:id="rId7"/>
    <sheet name="nZEB_SF" sheetId="9" r:id="rId8"/>
    <sheet name="Sheet11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2" i="10" l="1"/>
  <c r="O251" i="10"/>
  <c r="P251" i="10" s="1"/>
  <c r="O250" i="10"/>
  <c r="P250" i="10" s="1"/>
  <c r="O249" i="10"/>
  <c r="P249" i="10" s="1"/>
  <c r="O248" i="10"/>
  <c r="P248" i="10" s="1"/>
  <c r="O247" i="10"/>
  <c r="P247" i="10" s="1"/>
  <c r="S246" i="10" s="1"/>
  <c r="R246" i="10" s="1"/>
  <c r="Q246" i="10" s="1"/>
  <c r="M246" i="10" s="1"/>
  <c r="O246" i="10" s="1"/>
  <c r="P246" i="10" s="1"/>
  <c r="O245" i="10"/>
  <c r="P245" i="10" s="1"/>
  <c r="G244" i="10"/>
  <c r="H244" i="10" s="1"/>
  <c r="N242" i="10"/>
  <c r="O241" i="10"/>
  <c r="P241" i="10" s="1"/>
  <c r="O239" i="10"/>
  <c r="P239" i="10" s="1"/>
  <c r="S240" i="10" s="1"/>
  <c r="R240" i="10" s="1"/>
  <c r="Q240" i="10" s="1"/>
  <c r="M240" i="10" s="1"/>
  <c r="O240" i="10" s="1"/>
  <c r="P240" i="10" s="1"/>
  <c r="O238" i="10"/>
  <c r="P238" i="10" s="1"/>
  <c r="O237" i="10"/>
  <c r="P237" i="10" s="1"/>
  <c r="G236" i="10"/>
  <c r="H236" i="10" s="1"/>
  <c r="N234" i="10"/>
  <c r="O233" i="10"/>
  <c r="P233" i="10" s="1"/>
  <c r="O232" i="10"/>
  <c r="P232" i="10" s="1"/>
  <c r="O231" i="10"/>
  <c r="P231" i="10" s="1"/>
  <c r="G229" i="10"/>
  <c r="H229" i="10" s="1"/>
  <c r="N227" i="10"/>
  <c r="O226" i="10"/>
  <c r="P226" i="10" s="1"/>
  <c r="R225" i="10"/>
  <c r="Q225" i="10" s="1"/>
  <c r="M225" i="10" s="1"/>
  <c r="O225" i="10" s="1"/>
  <c r="P225" i="10" s="1"/>
  <c r="O224" i="10"/>
  <c r="P224" i="10" s="1"/>
  <c r="O223" i="10"/>
  <c r="P223" i="10" s="1"/>
  <c r="G222" i="10"/>
  <c r="H222" i="10" s="1"/>
  <c r="N219" i="10"/>
  <c r="O218" i="10"/>
  <c r="P218" i="10" s="1"/>
  <c r="O217" i="10"/>
  <c r="P217" i="10" s="1"/>
  <c r="O216" i="10"/>
  <c r="P216" i="10" s="1"/>
  <c r="O215" i="10"/>
  <c r="P215" i="10" s="1"/>
  <c r="O214" i="10"/>
  <c r="P214" i="10" s="1"/>
  <c r="S213" i="10" s="1"/>
  <c r="R213" i="10" s="1"/>
  <c r="Q213" i="10" s="1"/>
  <c r="M213" i="10" s="1"/>
  <c r="O213" i="10" s="1"/>
  <c r="P213" i="10" s="1"/>
  <c r="O212" i="10"/>
  <c r="P212" i="10" s="1"/>
  <c r="G210" i="10"/>
  <c r="H210" i="10" s="1"/>
  <c r="N208" i="10"/>
  <c r="O207" i="10"/>
  <c r="P207" i="10" s="1"/>
  <c r="O205" i="10"/>
  <c r="P205" i="10" s="1"/>
  <c r="S206" i="10" s="1"/>
  <c r="R206" i="10" s="1"/>
  <c r="Q206" i="10" s="1"/>
  <c r="M206" i="10" s="1"/>
  <c r="O206" i="10" s="1"/>
  <c r="P206" i="10" s="1"/>
  <c r="O204" i="10"/>
  <c r="P204" i="10" s="1"/>
  <c r="O203" i="10"/>
  <c r="P203" i="10" s="1"/>
  <c r="G201" i="10"/>
  <c r="H201" i="10" s="1"/>
  <c r="N199" i="10"/>
  <c r="O198" i="10"/>
  <c r="P198" i="10" s="1"/>
  <c r="R197" i="10"/>
  <c r="Q197" i="10" s="1"/>
  <c r="M197" i="10" s="1"/>
  <c r="O197" i="10" s="1"/>
  <c r="P197" i="10" s="1"/>
  <c r="O196" i="10"/>
  <c r="P196" i="10" s="1"/>
  <c r="G194" i="10"/>
  <c r="H194" i="10" s="1"/>
  <c r="N192" i="10"/>
  <c r="O191" i="10"/>
  <c r="P191" i="10" s="1"/>
  <c r="O190" i="10"/>
  <c r="P190" i="10" s="1"/>
  <c r="O189" i="10"/>
  <c r="P189" i="10" s="1"/>
  <c r="O188" i="10"/>
  <c r="P188" i="10" s="1"/>
  <c r="G187" i="10"/>
  <c r="H187" i="10" s="1"/>
  <c r="N184" i="10"/>
  <c r="O183" i="10"/>
  <c r="P183" i="10" s="1"/>
  <c r="O182" i="10"/>
  <c r="P182" i="10" s="1"/>
  <c r="O181" i="10"/>
  <c r="P181" i="10" s="1"/>
  <c r="O180" i="10"/>
  <c r="P180" i="10" s="1"/>
  <c r="O179" i="10"/>
  <c r="P179" i="10" s="1"/>
  <c r="S178" i="10" s="1"/>
  <c r="R178" i="10" s="1"/>
  <c r="Q178" i="10" s="1"/>
  <c r="M178" i="10" s="1"/>
  <c r="O178" i="10" s="1"/>
  <c r="P178" i="10" s="1"/>
  <c r="O177" i="10"/>
  <c r="P177" i="10" s="1"/>
  <c r="G176" i="10"/>
  <c r="H176" i="10" s="1"/>
  <c r="N174" i="10"/>
  <c r="O173" i="10"/>
  <c r="P173" i="10" s="1"/>
  <c r="O171" i="10"/>
  <c r="P171" i="10" s="1"/>
  <c r="S172" i="10" s="1"/>
  <c r="R172" i="10" s="1"/>
  <c r="Q172" i="10" s="1"/>
  <c r="M172" i="10" s="1"/>
  <c r="O172" i="10" s="1"/>
  <c r="P172" i="10" s="1"/>
  <c r="O170" i="10"/>
  <c r="P170" i="10" s="1"/>
  <c r="O169" i="10"/>
  <c r="P169" i="10" s="1"/>
  <c r="G168" i="10"/>
  <c r="H168" i="10" s="1"/>
  <c r="N166" i="10"/>
  <c r="O165" i="10"/>
  <c r="P165" i="10" s="1"/>
  <c r="O164" i="10"/>
  <c r="P164" i="10" s="1"/>
  <c r="O163" i="10"/>
  <c r="P163" i="10" s="1"/>
  <c r="G161" i="10"/>
  <c r="H161" i="10" s="1"/>
  <c r="N159" i="10"/>
  <c r="O158" i="10"/>
  <c r="P158" i="10" s="1"/>
  <c r="R157" i="10"/>
  <c r="Q157" i="10" s="1"/>
  <c r="M157" i="10" s="1"/>
  <c r="O157" i="10" s="1"/>
  <c r="P157" i="10" s="1"/>
  <c r="O156" i="10"/>
  <c r="P156" i="10" s="1"/>
  <c r="R155" i="10"/>
  <c r="Q155" i="10" s="1"/>
  <c r="M155" i="10" s="1"/>
  <c r="O155" i="10" s="1"/>
  <c r="P155" i="10" s="1"/>
  <c r="O154" i="10"/>
  <c r="P154" i="10" s="1"/>
  <c r="G153" i="10"/>
  <c r="H153" i="10" s="1"/>
  <c r="N150" i="10"/>
  <c r="O149" i="10"/>
  <c r="P149" i="10" s="1"/>
  <c r="O148" i="10"/>
  <c r="P148" i="10" s="1"/>
  <c r="O147" i="10"/>
  <c r="P147" i="10" s="1"/>
  <c r="O146" i="10"/>
  <c r="P146" i="10" s="1"/>
  <c r="S145" i="10" s="1"/>
  <c r="R145" i="10" s="1"/>
  <c r="Q145" i="10" s="1"/>
  <c r="M145" i="10" s="1"/>
  <c r="O145" i="10" s="1"/>
  <c r="P145" i="10" s="1"/>
  <c r="O144" i="10"/>
  <c r="P144" i="10" s="1"/>
  <c r="G143" i="10"/>
  <c r="H143" i="10" s="1"/>
  <c r="N141" i="10"/>
  <c r="O140" i="10"/>
  <c r="P140" i="10" s="1"/>
  <c r="O138" i="10"/>
  <c r="P138" i="10" s="1"/>
  <c r="S139" i="10" s="1"/>
  <c r="R139" i="10" s="1"/>
  <c r="Q139" i="10" s="1"/>
  <c r="M139" i="10" s="1"/>
  <c r="O139" i="10" s="1"/>
  <c r="P139" i="10" s="1"/>
  <c r="O137" i="10"/>
  <c r="P137" i="10" s="1"/>
  <c r="G136" i="10"/>
  <c r="H136" i="10" s="1"/>
  <c r="N134" i="10"/>
  <c r="O133" i="10"/>
  <c r="P133" i="10" s="1"/>
  <c r="R132" i="10"/>
  <c r="Q132" i="10" s="1"/>
  <c r="M132" i="10" s="1"/>
  <c r="O132" i="10" s="1"/>
  <c r="P132" i="10" s="1"/>
  <c r="O131" i="10"/>
  <c r="P131" i="10" s="1"/>
  <c r="G129" i="10"/>
  <c r="H129" i="10" s="1"/>
  <c r="N127" i="10"/>
  <c r="O126" i="10"/>
  <c r="P126" i="10" s="1"/>
  <c r="R125" i="10"/>
  <c r="Q125" i="10" s="1"/>
  <c r="M125" i="10" s="1"/>
  <c r="O125" i="10" s="1"/>
  <c r="P125" i="10" s="1"/>
  <c r="R124" i="10"/>
  <c r="Q124" i="10" s="1"/>
  <c r="M124" i="10" s="1"/>
  <c r="O124" i="10" s="1"/>
  <c r="P124" i="10" s="1"/>
  <c r="R123" i="10"/>
  <c r="Q123" i="10" s="1"/>
  <c r="M123" i="10" s="1"/>
  <c r="O123" i="10" s="1"/>
  <c r="P123" i="10" s="1"/>
  <c r="O122" i="10"/>
  <c r="P122" i="10" s="1"/>
  <c r="G121" i="10"/>
  <c r="H121" i="10" s="1"/>
  <c r="N118" i="10"/>
  <c r="O117" i="10"/>
  <c r="P117" i="10" s="1"/>
  <c r="O116" i="10"/>
  <c r="P116" i="10" s="1"/>
  <c r="O115" i="10"/>
  <c r="P115" i="10" s="1"/>
  <c r="O114" i="10"/>
  <c r="P114" i="10" s="1"/>
  <c r="S113" i="10" s="1"/>
  <c r="R113" i="10" s="1"/>
  <c r="Q113" i="10" s="1"/>
  <c r="M113" i="10" s="1"/>
  <c r="O113" i="10" s="1"/>
  <c r="P113" i="10" s="1"/>
  <c r="O112" i="10"/>
  <c r="P112" i="10" s="1"/>
  <c r="G111" i="10"/>
  <c r="H111" i="10" s="1"/>
  <c r="N109" i="10"/>
  <c r="O108" i="10"/>
  <c r="P108" i="10" s="1"/>
  <c r="O106" i="10"/>
  <c r="P106" i="10" s="1"/>
  <c r="S107" i="10" s="1"/>
  <c r="R107" i="10" s="1"/>
  <c r="Q107" i="10" s="1"/>
  <c r="M107" i="10" s="1"/>
  <c r="O107" i="10" s="1"/>
  <c r="P107" i="10" s="1"/>
  <c r="O105" i="10"/>
  <c r="P105" i="10" s="1"/>
  <c r="G104" i="10"/>
  <c r="H104" i="10" s="1"/>
  <c r="N102" i="10"/>
  <c r="O101" i="10"/>
  <c r="P101" i="10" s="1"/>
  <c r="O100" i="10"/>
  <c r="P100" i="10" s="1"/>
  <c r="O99" i="10"/>
  <c r="P99" i="10" s="1"/>
  <c r="G97" i="10"/>
  <c r="H97" i="10" s="1"/>
  <c r="N95" i="10"/>
  <c r="O94" i="10"/>
  <c r="P94" i="10" s="1"/>
  <c r="R93" i="10"/>
  <c r="Q93" i="10" s="1"/>
  <c r="M93" i="10" s="1"/>
  <c r="O93" i="10" s="1"/>
  <c r="P93" i="10" s="1"/>
  <c r="R92" i="10"/>
  <c r="Q92" i="10" s="1"/>
  <c r="P92" i="10"/>
  <c r="R91" i="10"/>
  <c r="Q91" i="10" s="1"/>
  <c r="M91" i="10" s="1"/>
  <c r="O91" i="10" s="1"/>
  <c r="P91" i="10" s="1"/>
  <c r="O90" i="10"/>
  <c r="P90" i="10" s="1"/>
  <c r="G89" i="10"/>
  <c r="H89" i="10" s="1"/>
  <c r="N86" i="10"/>
  <c r="O85" i="10"/>
  <c r="P85" i="10" s="1"/>
  <c r="O84" i="10"/>
  <c r="P84" i="10" s="1"/>
  <c r="S83" i="10"/>
  <c r="R83" i="10" s="1"/>
  <c r="Q83" i="10" s="1"/>
  <c r="M83" i="10" s="1"/>
  <c r="O83" i="10" s="1"/>
  <c r="P83" i="10" s="1"/>
  <c r="O82" i="10"/>
  <c r="P82" i="10" s="1"/>
  <c r="G81" i="10"/>
  <c r="H81" i="10" s="1"/>
  <c r="N79" i="10"/>
  <c r="O78" i="10"/>
  <c r="P78" i="10" s="1"/>
  <c r="O77" i="10"/>
  <c r="P77" i="10" s="1"/>
  <c r="O76" i="10"/>
  <c r="P76" i="10" s="1"/>
  <c r="G75" i="10"/>
  <c r="H75" i="10" s="1"/>
  <c r="N73" i="10"/>
  <c r="O72" i="10"/>
  <c r="P72" i="10" s="1"/>
  <c r="O71" i="10"/>
  <c r="P71" i="10" s="1"/>
  <c r="O70" i="10"/>
  <c r="P70" i="10" s="1"/>
  <c r="G68" i="10"/>
  <c r="H68" i="10" s="1"/>
  <c r="N66" i="10"/>
  <c r="O65" i="10"/>
  <c r="P65" i="10" s="1"/>
  <c r="O64" i="10"/>
  <c r="P64" i="10" s="1"/>
  <c r="O63" i="10"/>
  <c r="P63" i="10" s="1"/>
  <c r="G62" i="10"/>
  <c r="H62" i="10" s="1"/>
  <c r="N60" i="10"/>
  <c r="O59" i="10"/>
  <c r="P59" i="10" s="1"/>
  <c r="O58" i="10"/>
  <c r="P58" i="10" s="1"/>
  <c r="O57" i="10"/>
  <c r="P57" i="10" s="1"/>
  <c r="G56" i="10"/>
  <c r="H56" i="10" s="1"/>
  <c r="N53" i="10"/>
  <c r="O52" i="10"/>
  <c r="P52" i="10" s="1"/>
  <c r="O51" i="10"/>
  <c r="P51" i="10" s="1"/>
  <c r="O50" i="10"/>
  <c r="P50" i="10" s="1"/>
  <c r="O49" i="10"/>
  <c r="P49" i="10" s="1"/>
  <c r="G48" i="10"/>
  <c r="H48" i="10" s="1"/>
  <c r="N46" i="10"/>
  <c r="O45" i="10"/>
  <c r="P45" i="10" s="1"/>
  <c r="O44" i="10"/>
  <c r="P44" i="10" s="1"/>
  <c r="G43" i="10"/>
  <c r="H43" i="10" s="1"/>
  <c r="N41" i="10"/>
  <c r="O40" i="10"/>
  <c r="P40" i="10" s="1"/>
  <c r="O39" i="10"/>
  <c r="P39" i="10" s="1"/>
  <c r="O38" i="10"/>
  <c r="P38" i="10" s="1"/>
  <c r="G36" i="10"/>
  <c r="H36" i="10" s="1"/>
  <c r="N34" i="10"/>
  <c r="O33" i="10"/>
  <c r="P33" i="10" s="1"/>
  <c r="O32" i="10"/>
  <c r="P32" i="10" s="1"/>
  <c r="O31" i="10"/>
  <c r="P31" i="10" s="1"/>
  <c r="G30" i="10"/>
  <c r="H30" i="10" s="1"/>
  <c r="N27" i="10"/>
  <c r="O26" i="10"/>
  <c r="P26" i="10" s="1"/>
  <c r="O25" i="10"/>
  <c r="P25" i="10" s="1"/>
  <c r="O24" i="10"/>
  <c r="P24" i="10" s="1"/>
  <c r="O23" i="10"/>
  <c r="P23" i="10" s="1"/>
  <c r="G22" i="10"/>
  <c r="H22" i="10" s="1"/>
  <c r="N20" i="10"/>
  <c r="O18" i="10"/>
  <c r="P18" i="10" s="1"/>
  <c r="O17" i="10"/>
  <c r="P17" i="10" s="1"/>
  <c r="G16" i="10"/>
  <c r="H16" i="10" s="1"/>
  <c r="N14" i="10"/>
  <c r="O13" i="10"/>
  <c r="P13" i="10" s="1"/>
  <c r="O12" i="10"/>
  <c r="P12" i="10" s="1"/>
  <c r="O11" i="10"/>
  <c r="P11" i="10" s="1"/>
  <c r="G9" i="10"/>
  <c r="H9" i="10" s="1"/>
  <c r="N7" i="10"/>
  <c r="O6" i="10"/>
  <c r="P6" i="10" s="1"/>
  <c r="O5" i="10"/>
  <c r="P5" i="10" s="1"/>
  <c r="O4" i="10"/>
  <c r="P4" i="10" s="1"/>
  <c r="G3" i="10"/>
  <c r="H3" i="10" s="1"/>
  <c r="P141" i="10" l="1"/>
  <c r="P142" i="10" s="1"/>
  <c r="P134" i="10"/>
  <c r="P135" i="10" s="1"/>
  <c r="P252" i="10"/>
  <c r="O252" i="10" s="1"/>
  <c r="O92" i="10"/>
  <c r="P166" i="10"/>
  <c r="P167" i="10" s="1"/>
  <c r="P73" i="10"/>
  <c r="P74" i="10" s="1"/>
  <c r="P79" i="10"/>
  <c r="P80" i="10" s="1"/>
  <c r="P60" i="10"/>
  <c r="P61" i="10" s="1"/>
  <c r="P234" i="10"/>
  <c r="O234" i="10" s="1"/>
  <c r="P66" i="10"/>
  <c r="O66" i="10" s="1"/>
  <c r="P46" i="10"/>
  <c r="O46" i="10" s="1"/>
  <c r="P7" i="10"/>
  <c r="P8" i="10" s="1"/>
  <c r="P20" i="10"/>
  <c r="O20" i="10" s="1"/>
  <c r="P227" i="10"/>
  <c r="P228" i="10" s="1"/>
  <c r="P208" i="10"/>
  <c r="O208" i="10" s="1"/>
  <c r="P86" i="10"/>
  <c r="P87" i="10" s="1"/>
  <c r="P102" i="10"/>
  <c r="O102" i="10" s="1"/>
  <c r="P27" i="10"/>
  <c r="P28" i="10" s="1"/>
  <c r="P159" i="10"/>
  <c r="O159" i="10" s="1"/>
  <c r="P41" i="10"/>
  <c r="P42" i="10" s="1"/>
  <c r="P53" i="10"/>
  <c r="P54" i="10" s="1"/>
  <c r="P34" i="10"/>
  <c r="P35" i="10" s="1"/>
  <c r="P14" i="10"/>
  <c r="O14" i="10" s="1"/>
  <c r="P184" i="10"/>
  <c r="O184" i="10" s="1"/>
  <c r="P174" i="10"/>
  <c r="P199" i="10"/>
  <c r="P242" i="10"/>
  <c r="P219" i="10"/>
  <c r="P118" i="10"/>
  <c r="P127" i="10"/>
  <c r="P192" i="10"/>
  <c r="P109" i="10"/>
  <c r="P95" i="10"/>
  <c r="P150" i="10"/>
  <c r="O141" i="10" l="1"/>
  <c r="P209" i="10"/>
  <c r="P21" i="10"/>
  <c r="P253" i="10"/>
  <c r="O134" i="10"/>
  <c r="O79" i="10"/>
  <c r="O166" i="10"/>
  <c r="P67" i="10"/>
  <c r="P15" i="10"/>
  <c r="O73" i="10"/>
  <c r="O7" i="10"/>
  <c r="O227" i="10"/>
  <c r="P103" i="10"/>
  <c r="O86" i="10"/>
  <c r="O60" i="10"/>
  <c r="P235" i="10"/>
  <c r="P47" i="10"/>
  <c r="O34" i="10"/>
  <c r="O53" i="10"/>
  <c r="O27" i="10"/>
  <c r="P160" i="10"/>
  <c r="P185" i="10"/>
  <c r="O41" i="10"/>
  <c r="O150" i="10"/>
  <c r="P151" i="10"/>
  <c r="O95" i="10"/>
  <c r="P96" i="10"/>
  <c r="P110" i="10"/>
  <c r="O109" i="10"/>
  <c r="P119" i="10"/>
  <c r="O118" i="10"/>
  <c r="P200" i="10"/>
  <c r="O199" i="10"/>
  <c r="P193" i="10"/>
  <c r="O192" i="10"/>
  <c r="P128" i="10"/>
  <c r="O127" i="10"/>
  <c r="P220" i="10"/>
  <c r="O219" i="10"/>
  <c r="P243" i="10"/>
  <c r="O242" i="10"/>
  <c r="P175" i="10"/>
  <c r="O174" i="10"/>
  <c r="P198" i="9" l="1"/>
  <c r="Q197" i="9"/>
  <c r="R197" i="9" s="1"/>
  <c r="Q196" i="9"/>
  <c r="R196" i="9" s="1"/>
  <c r="Q195" i="9"/>
  <c r="R195" i="9" s="1"/>
  <c r="Q194" i="9"/>
  <c r="R194" i="9" s="1"/>
  <c r="Q193" i="9"/>
  <c r="R193" i="9" s="1"/>
  <c r="I192" i="9"/>
  <c r="J192" i="9" s="1"/>
  <c r="F192" i="9"/>
  <c r="P190" i="9"/>
  <c r="Q189" i="9"/>
  <c r="R189" i="9" s="1"/>
  <c r="Q187" i="9"/>
  <c r="R187" i="9" s="1"/>
  <c r="Q186" i="9"/>
  <c r="R186" i="9" s="1"/>
  <c r="Q185" i="9"/>
  <c r="R185" i="9" s="1"/>
  <c r="Q184" i="9"/>
  <c r="R184" i="9" s="1"/>
  <c r="I183" i="9"/>
  <c r="J183" i="9" s="1"/>
  <c r="F183" i="9"/>
  <c r="P181" i="9"/>
  <c r="Q180" i="9"/>
  <c r="R180" i="9" s="1"/>
  <c r="T179" i="9"/>
  <c r="S179" i="9" s="1"/>
  <c r="O179" i="9" s="1"/>
  <c r="Q179" i="9" s="1"/>
  <c r="R179" i="9" s="1"/>
  <c r="Q178" i="9"/>
  <c r="R178" i="9" s="1"/>
  <c r="Q177" i="9"/>
  <c r="R177" i="9" s="1"/>
  <c r="Q176" i="9"/>
  <c r="R176" i="9" s="1"/>
  <c r="Q175" i="9"/>
  <c r="R175" i="9" s="1"/>
  <c r="I174" i="9"/>
  <c r="J174" i="9" s="1"/>
  <c r="F174" i="9"/>
  <c r="P171" i="9"/>
  <c r="Q170" i="9"/>
  <c r="R170" i="9" s="1"/>
  <c r="Q169" i="9"/>
  <c r="R169" i="9" s="1"/>
  <c r="Q168" i="9"/>
  <c r="R168" i="9" s="1"/>
  <c r="Q167" i="9"/>
  <c r="R167" i="9" s="1"/>
  <c r="Q166" i="9"/>
  <c r="R166" i="9" s="1"/>
  <c r="U165" i="9" s="1"/>
  <c r="T165" i="9" s="1"/>
  <c r="S165" i="9" s="1"/>
  <c r="O165" i="9" s="1"/>
  <c r="Q165" i="9" s="1"/>
  <c r="R165" i="9" s="1"/>
  <c r="Q164" i="9"/>
  <c r="R164" i="9" s="1"/>
  <c r="Q163" i="9"/>
  <c r="R163" i="9" s="1"/>
  <c r="I162" i="9"/>
  <c r="J162" i="9" s="1"/>
  <c r="F162" i="9"/>
  <c r="P160" i="9"/>
  <c r="Q159" i="9"/>
  <c r="R159" i="9" s="1"/>
  <c r="Q157" i="9"/>
  <c r="R157" i="9" s="1"/>
  <c r="U158" i="9" s="1"/>
  <c r="T158" i="9" s="1"/>
  <c r="S158" i="9" s="1"/>
  <c r="O158" i="9" s="1"/>
  <c r="Q158" i="9" s="1"/>
  <c r="R158" i="9" s="1"/>
  <c r="Q156" i="9"/>
  <c r="R156" i="9" s="1"/>
  <c r="Q155" i="9"/>
  <c r="R155" i="9" s="1"/>
  <c r="Q154" i="9"/>
  <c r="R154" i="9" s="1"/>
  <c r="I153" i="9"/>
  <c r="J153" i="9" s="1"/>
  <c r="F153" i="9"/>
  <c r="P151" i="9"/>
  <c r="Q150" i="9"/>
  <c r="R150" i="9" s="1"/>
  <c r="Q149" i="9"/>
  <c r="R149" i="9" s="1"/>
  <c r="Q148" i="9"/>
  <c r="R148" i="9" s="1"/>
  <c r="Q147" i="9"/>
  <c r="R147" i="9" s="1"/>
  <c r="Q146" i="9"/>
  <c r="R146" i="9" s="1"/>
  <c r="Q145" i="9"/>
  <c r="R145" i="9" s="1"/>
  <c r="I144" i="9"/>
  <c r="F144" i="9"/>
  <c r="P141" i="9"/>
  <c r="Q140" i="9"/>
  <c r="R140" i="9" s="1"/>
  <c r="Q139" i="9"/>
  <c r="R139" i="9" s="1"/>
  <c r="Q138" i="9"/>
  <c r="R138" i="9" s="1"/>
  <c r="Q137" i="9"/>
  <c r="R137" i="9" s="1"/>
  <c r="Q136" i="9"/>
  <c r="R136" i="9" s="1"/>
  <c r="U135" i="9" s="1"/>
  <c r="T135" i="9" s="1"/>
  <c r="S135" i="9" s="1"/>
  <c r="O135" i="9" s="1"/>
  <c r="Q135" i="9" s="1"/>
  <c r="R135" i="9" s="1"/>
  <c r="Q134" i="9"/>
  <c r="R134" i="9" s="1"/>
  <c r="Q133" i="9"/>
  <c r="R133" i="9" s="1"/>
  <c r="I132" i="9"/>
  <c r="J132" i="9" s="1"/>
  <c r="F132" i="9"/>
  <c r="P130" i="9"/>
  <c r="Q129" i="9"/>
  <c r="R129" i="9" s="1"/>
  <c r="Q127" i="9"/>
  <c r="R127" i="9" s="1"/>
  <c r="Q126" i="9"/>
  <c r="R126" i="9" s="1"/>
  <c r="Q125" i="9"/>
  <c r="R125" i="9" s="1"/>
  <c r="Q124" i="9"/>
  <c r="R124" i="9" s="1"/>
  <c r="I123" i="9"/>
  <c r="J123" i="9" s="1"/>
  <c r="F123" i="9"/>
  <c r="P121" i="9"/>
  <c r="Q120" i="9"/>
  <c r="R120" i="9" s="1"/>
  <c r="T119" i="9"/>
  <c r="S119" i="9" s="1"/>
  <c r="O119" i="9" s="1"/>
  <c r="Q119" i="9" s="1"/>
  <c r="R119" i="9" s="1"/>
  <c r="Q118" i="9"/>
  <c r="R118" i="9" s="1"/>
  <c r="T117" i="9"/>
  <c r="S117" i="9" s="1"/>
  <c r="O117" i="9" s="1"/>
  <c r="Q117" i="9" s="1"/>
  <c r="R117" i="9" s="1"/>
  <c r="Q116" i="9"/>
  <c r="R116" i="9" s="1"/>
  <c r="Q115" i="9"/>
  <c r="R115" i="9" s="1"/>
  <c r="Q114" i="9"/>
  <c r="R114" i="9" s="1"/>
  <c r="I113" i="9"/>
  <c r="J113" i="9" s="1"/>
  <c r="F113" i="9"/>
  <c r="P110" i="9"/>
  <c r="Q109" i="9"/>
  <c r="R109" i="9" s="1"/>
  <c r="Q108" i="9"/>
  <c r="R108" i="9" s="1"/>
  <c r="Q107" i="9"/>
  <c r="R107" i="9" s="1"/>
  <c r="Q106" i="9"/>
  <c r="R106" i="9" s="1"/>
  <c r="I105" i="9"/>
  <c r="J105" i="9" s="1"/>
  <c r="F105" i="9"/>
  <c r="P103" i="9"/>
  <c r="Q100" i="9"/>
  <c r="R100" i="9" s="1"/>
  <c r="Q99" i="9"/>
  <c r="R99" i="9" s="1"/>
  <c r="Q98" i="9"/>
  <c r="R98" i="9" s="1"/>
  <c r="I97" i="9"/>
  <c r="J97" i="9" s="1"/>
  <c r="F97" i="9"/>
  <c r="P95" i="9"/>
  <c r="Q94" i="9"/>
  <c r="R94" i="9" s="1"/>
  <c r="Q92" i="9"/>
  <c r="R92" i="9" s="1"/>
  <c r="Q91" i="9"/>
  <c r="R91" i="9" s="1"/>
  <c r="Q90" i="9"/>
  <c r="R90" i="9" s="1"/>
  <c r="I89" i="9"/>
  <c r="J89" i="9" s="1"/>
  <c r="F89" i="9"/>
  <c r="P86" i="9"/>
  <c r="Q85" i="9"/>
  <c r="R85" i="9" s="1"/>
  <c r="Q84" i="9"/>
  <c r="R84" i="9" s="1"/>
  <c r="Q83" i="9"/>
  <c r="R83" i="9" s="1"/>
  <c r="Q82" i="9"/>
  <c r="R82" i="9" s="1"/>
  <c r="I81" i="9"/>
  <c r="J81" i="9" s="1"/>
  <c r="F81" i="9"/>
  <c r="P79" i="9"/>
  <c r="Q76" i="9"/>
  <c r="R76" i="9" s="1"/>
  <c r="Q75" i="9"/>
  <c r="R75" i="9" s="1"/>
  <c r="Q74" i="9"/>
  <c r="R74" i="9" s="1"/>
  <c r="I73" i="9"/>
  <c r="J73" i="9" s="1"/>
  <c r="F73" i="9"/>
  <c r="P71" i="9"/>
  <c r="Q70" i="9"/>
  <c r="R70" i="9" s="1"/>
  <c r="Q69" i="9"/>
  <c r="R69" i="9" s="1"/>
  <c r="Q68" i="9"/>
  <c r="R68" i="9" s="1"/>
  <c r="Q67" i="9"/>
  <c r="R67" i="9" s="1"/>
  <c r="Q66" i="9"/>
  <c r="R66" i="9" s="1"/>
  <c r="I65" i="9"/>
  <c r="J65" i="9" s="1"/>
  <c r="F65" i="9"/>
  <c r="P62" i="9"/>
  <c r="Q61" i="9"/>
  <c r="R61" i="9" s="1"/>
  <c r="Q60" i="9"/>
  <c r="R60" i="9" s="1"/>
  <c r="Q59" i="9"/>
  <c r="R59" i="9" s="1"/>
  <c r="Q58" i="9"/>
  <c r="R58" i="9" s="1"/>
  <c r="I57" i="9"/>
  <c r="J57" i="9" s="1"/>
  <c r="F57" i="9"/>
  <c r="P55" i="9"/>
  <c r="Q54" i="9"/>
  <c r="R54" i="9" s="1"/>
  <c r="Q53" i="9"/>
  <c r="R53" i="9" s="1"/>
  <c r="I52" i="9"/>
  <c r="J52" i="9" s="1"/>
  <c r="F52" i="9"/>
  <c r="P50" i="9"/>
  <c r="Q49" i="9"/>
  <c r="R49" i="9" s="1"/>
  <c r="Q48" i="9"/>
  <c r="R48" i="9" s="1"/>
  <c r="Q47" i="9"/>
  <c r="R47" i="9" s="1"/>
  <c r="Q46" i="9"/>
  <c r="R46" i="9" s="1"/>
  <c r="Q45" i="9"/>
  <c r="R45" i="9" s="1"/>
  <c r="I44" i="9"/>
  <c r="J44" i="9" s="1"/>
  <c r="F44" i="9"/>
  <c r="P41" i="9"/>
  <c r="Q40" i="9"/>
  <c r="R40" i="9" s="1"/>
  <c r="Q39" i="9"/>
  <c r="R39" i="9" s="1"/>
  <c r="Q38" i="9"/>
  <c r="R38" i="9" s="1"/>
  <c r="Q37" i="9"/>
  <c r="R37" i="9" s="1"/>
  <c r="I36" i="9"/>
  <c r="J36" i="9" s="1"/>
  <c r="F36" i="9"/>
  <c r="P34" i="9"/>
  <c r="Q33" i="9"/>
  <c r="R33" i="9" s="1"/>
  <c r="Q32" i="9"/>
  <c r="R32" i="9" s="1"/>
  <c r="I31" i="9"/>
  <c r="J31" i="9" s="1"/>
  <c r="F31" i="9"/>
  <c r="P29" i="9"/>
  <c r="Q28" i="9"/>
  <c r="R28" i="9" s="1"/>
  <c r="Q27" i="9"/>
  <c r="R27" i="9" s="1"/>
  <c r="Q26" i="9"/>
  <c r="R26" i="9" s="1"/>
  <c r="Q25" i="9"/>
  <c r="R25" i="9" s="1"/>
  <c r="Q24" i="9"/>
  <c r="R24" i="9" s="1"/>
  <c r="I23" i="9"/>
  <c r="J23" i="9" s="1"/>
  <c r="F23" i="9"/>
  <c r="P21" i="9"/>
  <c r="Q20" i="9"/>
  <c r="R20" i="9" s="1"/>
  <c r="Q19" i="9"/>
  <c r="R19" i="9" s="1"/>
  <c r="Q18" i="9"/>
  <c r="R18" i="9" s="1"/>
  <c r="Q17" i="9"/>
  <c r="R17" i="9" s="1"/>
  <c r="I16" i="9"/>
  <c r="J16" i="9" s="1"/>
  <c r="F16" i="9"/>
  <c r="P14" i="9"/>
  <c r="Q13" i="9"/>
  <c r="R13" i="9" s="1"/>
  <c r="Q12" i="9"/>
  <c r="R12" i="9" s="1"/>
  <c r="I11" i="9"/>
  <c r="J11" i="9" s="1"/>
  <c r="F11" i="9"/>
  <c r="P9" i="9"/>
  <c r="Q8" i="9"/>
  <c r="R8" i="9" s="1"/>
  <c r="Q7" i="9"/>
  <c r="R7" i="9" s="1"/>
  <c r="Q6" i="9"/>
  <c r="R6" i="9" s="1"/>
  <c r="Q5" i="9"/>
  <c r="R5" i="9" s="1"/>
  <c r="Q4" i="9"/>
  <c r="R4" i="9" s="1"/>
  <c r="I3" i="9"/>
  <c r="J3" i="9" s="1"/>
  <c r="F3" i="9"/>
  <c r="P212" i="8"/>
  <c r="Q211" i="8"/>
  <c r="R211" i="8" s="1"/>
  <c r="Q210" i="8"/>
  <c r="R210" i="8" s="1"/>
  <c r="Q209" i="8"/>
  <c r="R209" i="8" s="1"/>
  <c r="Q208" i="8"/>
  <c r="R208" i="8" s="1"/>
  <c r="Q207" i="8"/>
  <c r="R207" i="8" s="1"/>
  <c r="I206" i="8"/>
  <c r="J206" i="8" s="1"/>
  <c r="F206" i="8"/>
  <c r="P204" i="8"/>
  <c r="Q203" i="8"/>
  <c r="R203" i="8" s="1"/>
  <c r="Q201" i="8"/>
  <c r="R201" i="8" s="1"/>
  <c r="U202" i="8" s="1"/>
  <c r="T202" i="8" s="1"/>
  <c r="S202" i="8" s="1"/>
  <c r="O202" i="8" s="1"/>
  <c r="Q202" i="8" s="1"/>
  <c r="R202" i="8" s="1"/>
  <c r="Q200" i="8"/>
  <c r="R200" i="8" s="1"/>
  <c r="Q199" i="8"/>
  <c r="R199" i="8" s="1"/>
  <c r="Q198" i="8"/>
  <c r="R198" i="8" s="1"/>
  <c r="I197" i="8"/>
  <c r="J197" i="8" s="1"/>
  <c r="F197" i="8"/>
  <c r="P195" i="8"/>
  <c r="Q194" i="8"/>
  <c r="R194" i="8" s="1"/>
  <c r="T193" i="8"/>
  <c r="S193" i="8" s="1"/>
  <c r="O193" i="8" s="1"/>
  <c r="Q193" i="8" s="1"/>
  <c r="R193" i="8" s="1"/>
  <c r="Q192" i="8"/>
  <c r="R192" i="8" s="1"/>
  <c r="Q191" i="8"/>
  <c r="R191" i="8" s="1"/>
  <c r="Q190" i="8"/>
  <c r="R190" i="8" s="1"/>
  <c r="Q189" i="8"/>
  <c r="R189" i="8" s="1"/>
  <c r="I188" i="8"/>
  <c r="J188" i="8" s="1"/>
  <c r="F188" i="8"/>
  <c r="P185" i="8"/>
  <c r="Q184" i="8"/>
  <c r="R184" i="8" s="1"/>
  <c r="Q183" i="8"/>
  <c r="R183" i="8" s="1"/>
  <c r="Q182" i="8"/>
  <c r="R182" i="8" s="1"/>
  <c r="Q181" i="8"/>
  <c r="R181" i="8" s="1"/>
  <c r="Q180" i="8"/>
  <c r="R180" i="8" s="1"/>
  <c r="U179" i="8" s="1"/>
  <c r="T179" i="8" s="1"/>
  <c r="S179" i="8" s="1"/>
  <c r="O179" i="8" s="1"/>
  <c r="Q179" i="8" s="1"/>
  <c r="R179" i="8" s="1"/>
  <c r="Q178" i="8"/>
  <c r="R178" i="8" s="1"/>
  <c r="Q177" i="8"/>
  <c r="R177" i="8" s="1"/>
  <c r="I176" i="8"/>
  <c r="J176" i="8" s="1"/>
  <c r="F176" i="8"/>
  <c r="P174" i="8"/>
  <c r="Q173" i="8"/>
  <c r="R173" i="8" s="1"/>
  <c r="Q171" i="8"/>
  <c r="R171" i="8" s="1"/>
  <c r="U172" i="8" s="1"/>
  <c r="T172" i="8" s="1"/>
  <c r="S172" i="8" s="1"/>
  <c r="O172" i="8" s="1"/>
  <c r="Q172" i="8" s="1"/>
  <c r="R172" i="8" s="1"/>
  <c r="Q170" i="8"/>
  <c r="R170" i="8" s="1"/>
  <c r="Q169" i="8"/>
  <c r="R169" i="8" s="1"/>
  <c r="Q168" i="8"/>
  <c r="R168" i="8" s="1"/>
  <c r="I167" i="8"/>
  <c r="J167" i="8" s="1"/>
  <c r="F167" i="8"/>
  <c r="P165" i="8"/>
  <c r="Q164" i="8"/>
  <c r="R164" i="8" s="1"/>
  <c r="Q163" i="8"/>
  <c r="R163" i="8" s="1"/>
  <c r="Q162" i="8"/>
  <c r="R162" i="8" s="1"/>
  <c r="Q161" i="8"/>
  <c r="R161" i="8" s="1"/>
  <c r="Q160" i="8"/>
  <c r="R160" i="8" s="1"/>
  <c r="Q159" i="8"/>
  <c r="R159" i="8" s="1"/>
  <c r="I158" i="8"/>
  <c r="J158" i="8" s="1"/>
  <c r="F158" i="8"/>
  <c r="P155" i="8"/>
  <c r="Q154" i="8"/>
  <c r="R154" i="8" s="1"/>
  <c r="Q153" i="8"/>
  <c r="R153" i="8" s="1"/>
  <c r="Q152" i="8"/>
  <c r="R152" i="8" s="1"/>
  <c r="Q151" i="8"/>
  <c r="R151" i="8" s="1"/>
  <c r="Q150" i="8"/>
  <c r="R150" i="8" s="1"/>
  <c r="U149" i="8" s="1"/>
  <c r="T149" i="8" s="1"/>
  <c r="S149" i="8" s="1"/>
  <c r="O149" i="8" s="1"/>
  <c r="Q149" i="8" s="1"/>
  <c r="R149" i="8" s="1"/>
  <c r="Q148" i="8"/>
  <c r="R148" i="8" s="1"/>
  <c r="Q147" i="8"/>
  <c r="R147" i="8" s="1"/>
  <c r="I146" i="8"/>
  <c r="J146" i="8" s="1"/>
  <c r="F146" i="8"/>
  <c r="P144" i="8"/>
  <c r="Q143" i="8"/>
  <c r="R143" i="8" s="1"/>
  <c r="Q142" i="8"/>
  <c r="R142" i="8" s="1"/>
  <c r="Q141" i="8"/>
  <c r="R141" i="8" s="1"/>
  <c r="I140" i="8"/>
  <c r="J140" i="8" s="1"/>
  <c r="F140" i="8"/>
  <c r="P137" i="8"/>
  <c r="Q136" i="8"/>
  <c r="R136" i="8" s="1"/>
  <c r="T135" i="8"/>
  <c r="S135" i="8" s="1"/>
  <c r="O135" i="8" s="1"/>
  <c r="Q135" i="8" s="1"/>
  <c r="R135" i="8" s="1"/>
  <c r="T134" i="8"/>
  <c r="S134" i="8" s="1"/>
  <c r="O134" i="8" s="1"/>
  <c r="Q134" i="8" s="1"/>
  <c r="R134" i="8" s="1"/>
  <c r="Q133" i="8"/>
  <c r="R133" i="8" s="1"/>
  <c r="P129" i="8"/>
  <c r="Q128" i="8"/>
  <c r="R128" i="8" s="1"/>
  <c r="T127" i="8"/>
  <c r="S127" i="8" s="1"/>
  <c r="O127" i="8" s="1"/>
  <c r="Q127" i="8" s="1"/>
  <c r="R127" i="8" s="1"/>
  <c r="Q126" i="8"/>
  <c r="R126" i="8" s="1"/>
  <c r="T125" i="8"/>
  <c r="S125" i="8" s="1"/>
  <c r="O125" i="8" s="1"/>
  <c r="Q125" i="8" s="1"/>
  <c r="R125" i="8" s="1"/>
  <c r="Q124" i="8"/>
  <c r="R124" i="8" s="1"/>
  <c r="Q123" i="8"/>
  <c r="R123" i="8" s="1"/>
  <c r="Q122" i="8"/>
  <c r="R122" i="8" s="1"/>
  <c r="I121" i="8"/>
  <c r="J121" i="8" s="1"/>
  <c r="F121" i="8"/>
  <c r="P118" i="8"/>
  <c r="Q117" i="8"/>
  <c r="R117" i="8" s="1"/>
  <c r="Q116" i="8"/>
  <c r="R116" i="8" s="1"/>
  <c r="Q115" i="8"/>
  <c r="R115" i="8" s="1"/>
  <c r="Q114" i="8"/>
  <c r="R114" i="8" s="1"/>
  <c r="I113" i="8"/>
  <c r="J113" i="8" s="1"/>
  <c r="F113" i="8"/>
  <c r="P111" i="8"/>
  <c r="Q110" i="8"/>
  <c r="R110" i="8" s="1"/>
  <c r="Q108" i="8"/>
  <c r="R108" i="8" s="1"/>
  <c r="Q107" i="8"/>
  <c r="R107" i="8" s="1"/>
  <c r="Q106" i="8"/>
  <c r="R106" i="8" s="1"/>
  <c r="I105" i="8"/>
  <c r="J105" i="8" s="1"/>
  <c r="F105" i="8"/>
  <c r="P103" i="8"/>
  <c r="Q102" i="8"/>
  <c r="R102" i="8" s="1"/>
  <c r="Q100" i="8"/>
  <c r="R100" i="8" s="1"/>
  <c r="Q99" i="8"/>
  <c r="R99" i="8" s="1"/>
  <c r="Q98" i="8"/>
  <c r="R98" i="8" s="1"/>
  <c r="I97" i="8"/>
  <c r="J97" i="8" s="1"/>
  <c r="F97" i="8"/>
  <c r="P94" i="8"/>
  <c r="Q93" i="8"/>
  <c r="R93" i="8" s="1"/>
  <c r="Q92" i="8"/>
  <c r="R92" i="8" s="1"/>
  <c r="Q91" i="8"/>
  <c r="R91" i="8" s="1"/>
  <c r="Q90" i="8"/>
  <c r="R90" i="8" s="1"/>
  <c r="U89" i="8" s="1"/>
  <c r="T89" i="8" s="1"/>
  <c r="S89" i="8" s="1"/>
  <c r="O89" i="8" s="1"/>
  <c r="Q89" i="8" s="1"/>
  <c r="R89" i="8" s="1"/>
  <c r="Q88" i="8"/>
  <c r="R88" i="8" s="1"/>
  <c r="Q87" i="8"/>
  <c r="R87" i="8" s="1"/>
  <c r="I86" i="8"/>
  <c r="J86" i="8" s="1"/>
  <c r="F86" i="8"/>
  <c r="P84" i="8"/>
  <c r="Q81" i="8"/>
  <c r="R81" i="8" s="1"/>
  <c r="Q80" i="8"/>
  <c r="R80" i="8" s="1"/>
  <c r="Q79" i="8"/>
  <c r="R79" i="8" s="1"/>
  <c r="I78" i="8"/>
  <c r="J78" i="8" s="1"/>
  <c r="F78" i="8"/>
  <c r="P76" i="8"/>
  <c r="Q75" i="8"/>
  <c r="R75" i="8" s="1"/>
  <c r="T74" i="8"/>
  <c r="S74" i="8" s="1"/>
  <c r="O74" i="8" s="1"/>
  <c r="Q74" i="8" s="1"/>
  <c r="R74" i="8" s="1"/>
  <c r="T73" i="8"/>
  <c r="R73" i="8"/>
  <c r="T72" i="8"/>
  <c r="S72" i="8" s="1"/>
  <c r="O72" i="8" s="1"/>
  <c r="Q72" i="8" s="1"/>
  <c r="R72" i="8" s="1"/>
  <c r="Q71" i="8"/>
  <c r="R71" i="8" s="1"/>
  <c r="Q70" i="8"/>
  <c r="R70" i="8" s="1"/>
  <c r="Q69" i="8"/>
  <c r="R69" i="8" s="1"/>
  <c r="I68" i="8"/>
  <c r="J68" i="8" s="1"/>
  <c r="F68" i="8"/>
  <c r="P65" i="8"/>
  <c r="Q64" i="8"/>
  <c r="R64" i="8" s="1"/>
  <c r="Q63" i="8"/>
  <c r="R63" i="8" s="1"/>
  <c r="Q62" i="8"/>
  <c r="R62" i="8" s="1"/>
  <c r="Q61" i="8"/>
  <c r="R61" i="8" s="1"/>
  <c r="I60" i="8"/>
  <c r="J60" i="8" s="1"/>
  <c r="F60" i="8"/>
  <c r="P58" i="8"/>
  <c r="Q57" i="8"/>
  <c r="R57" i="8" s="1"/>
  <c r="Q56" i="8"/>
  <c r="R56" i="8" s="1"/>
  <c r="Q55" i="8"/>
  <c r="R55" i="8" s="1"/>
  <c r="Q54" i="8"/>
  <c r="R54" i="8" s="1"/>
  <c r="I53" i="8"/>
  <c r="J53" i="8" s="1"/>
  <c r="F53" i="8"/>
  <c r="P51" i="8"/>
  <c r="Q50" i="8"/>
  <c r="R50" i="8" s="1"/>
  <c r="Q49" i="8"/>
  <c r="R49" i="8" s="1"/>
  <c r="Q48" i="8"/>
  <c r="R48" i="8" s="1"/>
  <c r="Q47" i="8"/>
  <c r="R47" i="8" s="1"/>
  <c r="Q46" i="8"/>
  <c r="R46" i="8" s="1"/>
  <c r="I45" i="8"/>
  <c r="J45" i="8" s="1"/>
  <c r="F45" i="8"/>
  <c r="P42" i="8"/>
  <c r="Q41" i="8"/>
  <c r="R41" i="8" s="1"/>
  <c r="Q40" i="8"/>
  <c r="R40" i="8" s="1"/>
  <c r="Q39" i="8"/>
  <c r="R39" i="8" s="1"/>
  <c r="Q38" i="8"/>
  <c r="R38" i="8" s="1"/>
  <c r="I37" i="8"/>
  <c r="J37" i="8" s="1"/>
  <c r="F37" i="8"/>
  <c r="P35" i="8"/>
  <c r="Q34" i="8"/>
  <c r="R34" i="8" s="1"/>
  <c r="Q33" i="8"/>
  <c r="R33" i="8" s="1"/>
  <c r="I32" i="8"/>
  <c r="J32" i="8" s="1"/>
  <c r="F32" i="8"/>
  <c r="P30" i="8"/>
  <c r="Q29" i="8"/>
  <c r="R29" i="8" s="1"/>
  <c r="Q28" i="8"/>
  <c r="R28" i="8" s="1"/>
  <c r="Q27" i="8"/>
  <c r="R27" i="8" s="1"/>
  <c r="Q26" i="8"/>
  <c r="R26" i="8" s="1"/>
  <c r="Q25" i="8"/>
  <c r="R25" i="8" s="1"/>
  <c r="I24" i="8"/>
  <c r="J24" i="8" s="1"/>
  <c r="F24" i="8"/>
  <c r="P22" i="8"/>
  <c r="Q21" i="8"/>
  <c r="R21" i="8" s="1"/>
  <c r="Q20" i="8"/>
  <c r="R20" i="8" s="1"/>
  <c r="Q19" i="8"/>
  <c r="R19" i="8" s="1"/>
  <c r="Q18" i="8"/>
  <c r="R18" i="8" s="1"/>
  <c r="Q17" i="8"/>
  <c r="R17" i="8" s="1"/>
  <c r="I16" i="8"/>
  <c r="J16" i="8" s="1"/>
  <c r="F16" i="8"/>
  <c r="P14" i="8"/>
  <c r="Q13" i="8"/>
  <c r="R13" i="8" s="1"/>
  <c r="Q12" i="8"/>
  <c r="R12" i="8" s="1"/>
  <c r="I11" i="8"/>
  <c r="J11" i="8" s="1"/>
  <c r="F11" i="8"/>
  <c r="P9" i="8"/>
  <c r="Q8" i="8"/>
  <c r="R8" i="8" s="1"/>
  <c r="Q7" i="8"/>
  <c r="R7" i="8" s="1"/>
  <c r="Q6" i="8"/>
  <c r="R6" i="8" s="1"/>
  <c r="Q5" i="8"/>
  <c r="R5" i="8" s="1"/>
  <c r="Q4" i="8"/>
  <c r="R4" i="8" s="1"/>
  <c r="I3" i="8"/>
  <c r="J3" i="8" s="1"/>
  <c r="F3" i="8"/>
  <c r="P267" i="7"/>
  <c r="Q266" i="7"/>
  <c r="R266" i="7" s="1"/>
  <c r="Q265" i="7"/>
  <c r="R265" i="7" s="1"/>
  <c r="Q264" i="7"/>
  <c r="R264" i="7" s="1"/>
  <c r="Q263" i="7"/>
  <c r="R263" i="7" s="1"/>
  <c r="Q262" i="7"/>
  <c r="R262" i="7" s="1"/>
  <c r="U261" i="7" s="1"/>
  <c r="T261" i="7" s="1"/>
  <c r="S261" i="7" s="1"/>
  <c r="O261" i="7" s="1"/>
  <c r="Q261" i="7" s="1"/>
  <c r="R261" i="7" s="1"/>
  <c r="Q260" i="7"/>
  <c r="R260" i="7" s="1"/>
  <c r="Q259" i="7"/>
  <c r="R259" i="7" s="1"/>
  <c r="I258" i="7"/>
  <c r="J258" i="7" s="1"/>
  <c r="F258" i="7"/>
  <c r="P256" i="7"/>
  <c r="Q255" i="7"/>
  <c r="R255" i="7" s="1"/>
  <c r="Q253" i="7"/>
  <c r="R253" i="7" s="1"/>
  <c r="U254" i="7" s="1"/>
  <c r="T254" i="7" s="1"/>
  <c r="S254" i="7" s="1"/>
  <c r="O254" i="7" s="1"/>
  <c r="Q254" i="7" s="1"/>
  <c r="R254" i="7" s="1"/>
  <c r="Q252" i="7"/>
  <c r="R252" i="7" s="1"/>
  <c r="Q251" i="7"/>
  <c r="R251" i="7" s="1"/>
  <c r="Q250" i="7"/>
  <c r="R250" i="7" s="1"/>
  <c r="I249" i="7"/>
  <c r="J249" i="7" s="1"/>
  <c r="F249" i="7"/>
  <c r="P247" i="7"/>
  <c r="Q246" i="7"/>
  <c r="R246" i="7" s="1"/>
  <c r="Q245" i="7"/>
  <c r="R245" i="7" s="1"/>
  <c r="Q244" i="7"/>
  <c r="R244" i="7" s="1"/>
  <c r="I242" i="7"/>
  <c r="J242" i="7" s="1"/>
  <c r="P240" i="7"/>
  <c r="Q239" i="7"/>
  <c r="R239" i="7" s="1"/>
  <c r="T238" i="7"/>
  <c r="S238" i="7" s="1"/>
  <c r="O238" i="7" s="1"/>
  <c r="Q238" i="7" s="1"/>
  <c r="R238" i="7" s="1"/>
  <c r="Q237" i="7"/>
  <c r="R237" i="7" s="1"/>
  <c r="Q236" i="7"/>
  <c r="R236" i="7" s="1"/>
  <c r="Q235" i="7"/>
  <c r="R235" i="7" s="1"/>
  <c r="Q234" i="7"/>
  <c r="R234" i="7" s="1"/>
  <c r="I233" i="7"/>
  <c r="J233" i="7" s="1"/>
  <c r="F233" i="7"/>
  <c r="P230" i="7"/>
  <c r="Q229" i="7"/>
  <c r="R229" i="7" s="1"/>
  <c r="Q228" i="7"/>
  <c r="R228" i="7" s="1"/>
  <c r="Q227" i="7"/>
  <c r="R227" i="7" s="1"/>
  <c r="Q226" i="7"/>
  <c r="R226" i="7" s="1"/>
  <c r="Q225" i="7"/>
  <c r="R225" i="7" s="1"/>
  <c r="U224" i="7" s="1"/>
  <c r="T224" i="7" s="1"/>
  <c r="S224" i="7" s="1"/>
  <c r="O224" i="7" s="1"/>
  <c r="Q224" i="7" s="1"/>
  <c r="R224" i="7" s="1"/>
  <c r="Q223" i="7"/>
  <c r="R223" i="7" s="1"/>
  <c r="Q222" i="7"/>
  <c r="R222" i="7" s="1"/>
  <c r="I221" i="7"/>
  <c r="J221" i="7" s="1"/>
  <c r="F221" i="7"/>
  <c r="P219" i="7"/>
  <c r="Q218" i="7"/>
  <c r="R218" i="7" s="1"/>
  <c r="Q216" i="7"/>
  <c r="R216" i="7" s="1"/>
  <c r="U217" i="7" s="1"/>
  <c r="T217" i="7" s="1"/>
  <c r="S217" i="7" s="1"/>
  <c r="O217" i="7" s="1"/>
  <c r="Q217" i="7" s="1"/>
  <c r="R217" i="7" s="1"/>
  <c r="Q215" i="7"/>
  <c r="R215" i="7" s="1"/>
  <c r="Q214" i="7"/>
  <c r="R214" i="7" s="1"/>
  <c r="Q213" i="7"/>
  <c r="R213" i="7" s="1"/>
  <c r="I212" i="7"/>
  <c r="J212" i="7" s="1"/>
  <c r="F212" i="7"/>
  <c r="P210" i="7"/>
  <c r="Q209" i="7"/>
  <c r="R209" i="7" s="1"/>
  <c r="Q208" i="7"/>
  <c r="R208" i="7" s="1"/>
  <c r="Q207" i="7"/>
  <c r="R207" i="7" s="1"/>
  <c r="I205" i="7"/>
  <c r="J205" i="7" s="1"/>
  <c r="P203" i="7"/>
  <c r="Q202" i="7"/>
  <c r="R202" i="7" s="1"/>
  <c r="Q201" i="7"/>
  <c r="R201" i="7" s="1"/>
  <c r="Q200" i="7"/>
  <c r="R200" i="7" s="1"/>
  <c r="Q199" i="7"/>
  <c r="R199" i="7" s="1"/>
  <c r="Q198" i="7"/>
  <c r="R198" i="7" s="1"/>
  <c r="Q197" i="7"/>
  <c r="R197" i="7" s="1"/>
  <c r="I196" i="7"/>
  <c r="J196" i="7" s="1"/>
  <c r="F196" i="7"/>
  <c r="P193" i="7"/>
  <c r="Q192" i="7"/>
  <c r="R192" i="7" s="1"/>
  <c r="Q191" i="7"/>
  <c r="R191" i="7" s="1"/>
  <c r="Q190" i="7"/>
  <c r="R190" i="7" s="1"/>
  <c r="Q189" i="7"/>
  <c r="R189" i="7" s="1"/>
  <c r="Q188" i="7"/>
  <c r="R188" i="7" s="1"/>
  <c r="U187" i="7" s="1"/>
  <c r="T187" i="7" s="1"/>
  <c r="S187" i="7" s="1"/>
  <c r="O187" i="7" s="1"/>
  <c r="Q187" i="7" s="1"/>
  <c r="R187" i="7" s="1"/>
  <c r="Q186" i="7"/>
  <c r="R186" i="7" s="1"/>
  <c r="Q185" i="7"/>
  <c r="R185" i="7" s="1"/>
  <c r="I184" i="7"/>
  <c r="J184" i="7" s="1"/>
  <c r="F184" i="7"/>
  <c r="P182" i="7"/>
  <c r="Q181" i="7"/>
  <c r="R181" i="7" s="1"/>
  <c r="Q179" i="7"/>
  <c r="R179" i="7" s="1"/>
  <c r="U180" i="7" s="1"/>
  <c r="T180" i="7" s="1"/>
  <c r="S180" i="7" s="1"/>
  <c r="O180" i="7" s="1"/>
  <c r="Q180" i="7" s="1"/>
  <c r="R180" i="7" s="1"/>
  <c r="Q178" i="7"/>
  <c r="R178" i="7" s="1"/>
  <c r="Q177" i="7"/>
  <c r="R177" i="7" s="1"/>
  <c r="Q176" i="7"/>
  <c r="R176" i="7" s="1"/>
  <c r="I175" i="7"/>
  <c r="F175" i="7"/>
  <c r="P173" i="7"/>
  <c r="Q172" i="7"/>
  <c r="R172" i="7" s="1"/>
  <c r="T171" i="7"/>
  <c r="S171" i="7" s="1"/>
  <c r="O171" i="7" s="1"/>
  <c r="Q171" i="7" s="1"/>
  <c r="R171" i="7" s="1"/>
  <c r="Q170" i="7"/>
  <c r="R170" i="7" s="1"/>
  <c r="I168" i="7"/>
  <c r="J168" i="7" s="1"/>
  <c r="P166" i="7"/>
  <c r="Q165" i="7"/>
  <c r="R165" i="7" s="1"/>
  <c r="T164" i="7"/>
  <c r="S164" i="7" s="1"/>
  <c r="O164" i="7" s="1"/>
  <c r="Q164" i="7" s="1"/>
  <c r="R164" i="7" s="1"/>
  <c r="Q163" i="7"/>
  <c r="R163" i="7" s="1"/>
  <c r="T162" i="7"/>
  <c r="S162" i="7" s="1"/>
  <c r="O162" i="7" s="1"/>
  <c r="Q162" i="7" s="1"/>
  <c r="R162" i="7" s="1"/>
  <c r="Q161" i="7"/>
  <c r="R161" i="7" s="1"/>
  <c r="Q160" i="7"/>
  <c r="R160" i="7" s="1"/>
  <c r="Q159" i="7"/>
  <c r="R159" i="7" s="1"/>
  <c r="I158" i="7"/>
  <c r="J158" i="7" s="1"/>
  <c r="F158" i="7"/>
  <c r="P155" i="7"/>
  <c r="Q154" i="7"/>
  <c r="R154" i="7" s="1"/>
  <c r="Q153" i="7"/>
  <c r="R153" i="7" s="1"/>
  <c r="Q152" i="7"/>
  <c r="R152" i="7" s="1"/>
  <c r="Q151" i="7"/>
  <c r="R151" i="7" s="1"/>
  <c r="U150" i="7" s="1"/>
  <c r="T150" i="7" s="1"/>
  <c r="S150" i="7" s="1"/>
  <c r="O150" i="7" s="1"/>
  <c r="Q150" i="7" s="1"/>
  <c r="R150" i="7" s="1"/>
  <c r="Q149" i="7"/>
  <c r="R149" i="7" s="1"/>
  <c r="Q148" i="7"/>
  <c r="R148" i="7" s="1"/>
  <c r="I147" i="7"/>
  <c r="J147" i="7" s="1"/>
  <c r="F147" i="7"/>
  <c r="P145" i="7"/>
  <c r="Q144" i="7"/>
  <c r="R144" i="7" s="1"/>
  <c r="Q142" i="7"/>
  <c r="R142" i="7" s="1"/>
  <c r="U143" i="7" s="1"/>
  <c r="T143" i="7" s="1"/>
  <c r="S143" i="7" s="1"/>
  <c r="O143" i="7" s="1"/>
  <c r="Q143" i="7" s="1"/>
  <c r="R143" i="7" s="1"/>
  <c r="Q141" i="7"/>
  <c r="R141" i="7" s="1"/>
  <c r="Q140" i="7"/>
  <c r="R140" i="7" s="1"/>
  <c r="I139" i="7"/>
  <c r="J139" i="7" s="1"/>
  <c r="F139" i="7"/>
  <c r="P137" i="7"/>
  <c r="Q136" i="7"/>
  <c r="R136" i="7" s="1"/>
  <c r="T135" i="7"/>
  <c r="S135" i="7" s="1"/>
  <c r="O135" i="7" s="1"/>
  <c r="Q135" i="7" s="1"/>
  <c r="R135" i="7" s="1"/>
  <c r="Q134" i="7"/>
  <c r="R134" i="7" s="1"/>
  <c r="I132" i="7"/>
  <c r="J132" i="7" s="1"/>
  <c r="P130" i="7"/>
  <c r="Q129" i="7"/>
  <c r="R129" i="7" s="1"/>
  <c r="T128" i="7"/>
  <c r="S128" i="7" s="1"/>
  <c r="O128" i="7" s="1"/>
  <c r="Q128" i="7" s="1"/>
  <c r="R128" i="7" s="1"/>
  <c r="T127" i="7"/>
  <c r="Q127" i="7" s="1"/>
  <c r="R127" i="7"/>
  <c r="T126" i="7"/>
  <c r="S126" i="7" s="1"/>
  <c r="O126" i="7" s="1"/>
  <c r="Q126" i="7" s="1"/>
  <c r="R126" i="7" s="1"/>
  <c r="Q125" i="7"/>
  <c r="R125" i="7" s="1"/>
  <c r="Q124" i="7"/>
  <c r="R124" i="7" s="1"/>
  <c r="Q123" i="7"/>
  <c r="R123" i="7" s="1"/>
  <c r="I122" i="7"/>
  <c r="J122" i="7" s="1"/>
  <c r="F122" i="7"/>
  <c r="P119" i="7"/>
  <c r="Q118" i="7"/>
  <c r="R118" i="7" s="1"/>
  <c r="Q117" i="7"/>
  <c r="R117" i="7" s="1"/>
  <c r="Q116" i="7"/>
  <c r="R116" i="7" s="1"/>
  <c r="Q115" i="7"/>
  <c r="R115" i="7" s="1"/>
  <c r="U114" i="7" s="1"/>
  <c r="T114" i="7" s="1"/>
  <c r="S114" i="7" s="1"/>
  <c r="O114" i="7" s="1"/>
  <c r="Q114" i="7" s="1"/>
  <c r="R114" i="7" s="1"/>
  <c r="Q113" i="7"/>
  <c r="R113" i="7" s="1"/>
  <c r="Q112" i="7"/>
  <c r="R112" i="7" s="1"/>
  <c r="I111" i="7"/>
  <c r="J111" i="7" s="1"/>
  <c r="F111" i="7"/>
  <c r="P109" i="7"/>
  <c r="Q108" i="7"/>
  <c r="R108" i="7" s="1"/>
  <c r="Q106" i="7"/>
  <c r="R106" i="7" s="1"/>
  <c r="U107" i="7" s="1"/>
  <c r="T107" i="7" s="1"/>
  <c r="S107" i="7" s="1"/>
  <c r="O107" i="7" s="1"/>
  <c r="Q107" i="7" s="1"/>
  <c r="R107" i="7" s="1"/>
  <c r="Q105" i="7"/>
  <c r="R105" i="7" s="1"/>
  <c r="Q104" i="7"/>
  <c r="R104" i="7" s="1"/>
  <c r="I103" i="7"/>
  <c r="J103" i="7" s="1"/>
  <c r="F103" i="7"/>
  <c r="P101" i="7"/>
  <c r="Q100" i="7"/>
  <c r="R100" i="7" s="1"/>
  <c r="Q99" i="7"/>
  <c r="R99" i="7" s="1"/>
  <c r="Q98" i="7"/>
  <c r="R98" i="7" s="1"/>
  <c r="I96" i="7"/>
  <c r="J96" i="7" s="1"/>
  <c r="P94" i="7"/>
  <c r="Q93" i="7"/>
  <c r="R93" i="7" s="1"/>
  <c r="Q92" i="7"/>
  <c r="R92" i="7" s="1"/>
  <c r="Q91" i="7"/>
  <c r="R91" i="7" s="1"/>
  <c r="Q90" i="7"/>
  <c r="R90" i="7" s="1"/>
  <c r="Q89" i="7"/>
  <c r="R89" i="7" s="1"/>
  <c r="I88" i="7"/>
  <c r="J88" i="7" s="1"/>
  <c r="F88" i="7"/>
  <c r="P85" i="7"/>
  <c r="Q84" i="7"/>
  <c r="R84" i="7" s="1"/>
  <c r="Q83" i="7"/>
  <c r="R83" i="7" s="1"/>
  <c r="Q82" i="7"/>
  <c r="R82" i="7" s="1"/>
  <c r="Q81" i="7"/>
  <c r="R81" i="7" s="1"/>
  <c r="Q80" i="7"/>
  <c r="R80" i="7" s="1"/>
  <c r="Q79" i="7"/>
  <c r="R79" i="7" s="1"/>
  <c r="I78" i="7"/>
  <c r="J78" i="7" s="1"/>
  <c r="F78" i="7"/>
  <c r="P76" i="7"/>
  <c r="Q75" i="7"/>
  <c r="R75" i="7" s="1"/>
  <c r="Q74" i="7"/>
  <c r="R74" i="7" s="1"/>
  <c r="Q73" i="7"/>
  <c r="R73" i="7" s="1"/>
  <c r="I72" i="7"/>
  <c r="J72" i="7" s="1"/>
  <c r="F72" i="7"/>
  <c r="P70" i="7"/>
  <c r="Q69" i="7"/>
  <c r="R69" i="7" s="1"/>
  <c r="T68" i="7"/>
  <c r="S68" i="7" s="1"/>
  <c r="O68" i="7" s="1"/>
  <c r="Q68" i="7" s="1"/>
  <c r="R68" i="7" s="1"/>
  <c r="Q67" i="7"/>
  <c r="R67" i="7" s="1"/>
  <c r="I65" i="7"/>
  <c r="J65" i="7" s="1"/>
  <c r="P63" i="7"/>
  <c r="Q62" i="7"/>
  <c r="R62" i="7" s="1"/>
  <c r="Q61" i="7"/>
  <c r="R61" i="7" s="1"/>
  <c r="Q60" i="7"/>
  <c r="R60" i="7" s="1"/>
  <c r="Q59" i="7"/>
  <c r="R59" i="7" s="1"/>
  <c r="Q58" i="7"/>
  <c r="R58" i="7" s="1"/>
  <c r="I57" i="7"/>
  <c r="J57" i="7" s="1"/>
  <c r="F57" i="7"/>
  <c r="P54" i="7"/>
  <c r="Q53" i="7"/>
  <c r="R53" i="7" s="1"/>
  <c r="Q52" i="7"/>
  <c r="R52" i="7" s="1"/>
  <c r="Q51" i="7"/>
  <c r="R51" i="7" s="1"/>
  <c r="Q50" i="7"/>
  <c r="R50" i="7" s="1"/>
  <c r="Q49" i="7"/>
  <c r="R49" i="7" s="1"/>
  <c r="I48" i="7"/>
  <c r="J48" i="7" s="1"/>
  <c r="F48" i="7"/>
  <c r="P46" i="7"/>
  <c r="Q44" i="7"/>
  <c r="R44" i="7" s="1"/>
  <c r="Q43" i="7"/>
  <c r="R43" i="7" s="1"/>
  <c r="Q42" i="7"/>
  <c r="R42" i="7" s="1"/>
  <c r="I41" i="7"/>
  <c r="J41" i="7" s="1"/>
  <c r="F41" i="7"/>
  <c r="P39" i="7"/>
  <c r="Q38" i="7"/>
  <c r="R38" i="7" s="1"/>
  <c r="Q37" i="7"/>
  <c r="R37" i="7" s="1"/>
  <c r="Q36" i="7"/>
  <c r="R36" i="7" s="1"/>
  <c r="I34" i="7"/>
  <c r="J34" i="7" s="1"/>
  <c r="P32" i="7"/>
  <c r="Q31" i="7"/>
  <c r="R31" i="7" s="1"/>
  <c r="Q30" i="7"/>
  <c r="R30" i="7" s="1"/>
  <c r="Q29" i="7"/>
  <c r="R29" i="7" s="1"/>
  <c r="Q28" i="7"/>
  <c r="R28" i="7" s="1"/>
  <c r="Q27" i="7"/>
  <c r="R27" i="7" s="1"/>
  <c r="I26" i="7"/>
  <c r="J26" i="7" s="1"/>
  <c r="F26" i="7"/>
  <c r="P24" i="7"/>
  <c r="Q23" i="7"/>
  <c r="R23" i="7" s="1"/>
  <c r="Q22" i="7"/>
  <c r="R22" i="7" s="1"/>
  <c r="Q21" i="7"/>
  <c r="R21" i="7" s="1"/>
  <c r="Q20" i="7"/>
  <c r="R20" i="7" s="1"/>
  <c r="Q19" i="7"/>
  <c r="R19" i="7" s="1"/>
  <c r="I18" i="7"/>
  <c r="J18" i="7" s="1"/>
  <c r="F18" i="7"/>
  <c r="P16" i="7"/>
  <c r="Q15" i="7"/>
  <c r="R15" i="7" s="1"/>
  <c r="Q14" i="7"/>
  <c r="R14" i="7" s="1"/>
  <c r="Q13" i="7"/>
  <c r="R13" i="7" s="1"/>
  <c r="Q12" i="7"/>
  <c r="R12" i="7" s="1"/>
  <c r="I11" i="7"/>
  <c r="J11" i="7" s="1"/>
  <c r="F11" i="7"/>
  <c r="P9" i="7"/>
  <c r="Q8" i="7"/>
  <c r="R8" i="7" s="1"/>
  <c r="Q7" i="7"/>
  <c r="R7" i="7" s="1"/>
  <c r="Q6" i="7"/>
  <c r="R6" i="7" s="1"/>
  <c r="Q5" i="7"/>
  <c r="R5" i="7" s="1"/>
  <c r="Q4" i="7"/>
  <c r="R4" i="7" s="1"/>
  <c r="I3" i="7"/>
  <c r="J3" i="7" s="1"/>
  <c r="F3" i="7"/>
  <c r="P281" i="6"/>
  <c r="Q280" i="6"/>
  <c r="R280" i="6" s="1"/>
  <c r="Q279" i="6"/>
  <c r="R279" i="6" s="1"/>
  <c r="Q278" i="6"/>
  <c r="R278" i="6" s="1"/>
  <c r="Q277" i="6"/>
  <c r="R277" i="6" s="1"/>
  <c r="Q276" i="6"/>
  <c r="R276" i="6" s="1"/>
  <c r="U275" i="6" s="1"/>
  <c r="T275" i="6" s="1"/>
  <c r="S275" i="6" s="1"/>
  <c r="O275" i="6" s="1"/>
  <c r="Q275" i="6" s="1"/>
  <c r="R275" i="6" s="1"/>
  <c r="Q274" i="6"/>
  <c r="R274" i="6" s="1"/>
  <c r="Q273" i="6"/>
  <c r="R273" i="6" s="1"/>
  <c r="I272" i="6"/>
  <c r="J272" i="6" s="1"/>
  <c r="F272" i="6"/>
  <c r="P270" i="6"/>
  <c r="Q269" i="6"/>
  <c r="R269" i="6" s="1"/>
  <c r="Q267" i="6"/>
  <c r="R267" i="6" s="1"/>
  <c r="U268" i="6" s="1"/>
  <c r="T268" i="6" s="1"/>
  <c r="S268" i="6" s="1"/>
  <c r="O268" i="6" s="1"/>
  <c r="Q268" i="6" s="1"/>
  <c r="R268" i="6" s="1"/>
  <c r="Q266" i="6"/>
  <c r="R266" i="6" s="1"/>
  <c r="Q265" i="6"/>
  <c r="R265" i="6" s="1"/>
  <c r="Q264" i="6"/>
  <c r="R264" i="6" s="1"/>
  <c r="I263" i="6"/>
  <c r="F263" i="6"/>
  <c r="P261" i="6"/>
  <c r="Q260" i="6"/>
  <c r="R260" i="6" s="1"/>
  <c r="Q259" i="6"/>
  <c r="R259" i="6" s="1"/>
  <c r="Q258" i="6"/>
  <c r="R258" i="6" s="1"/>
  <c r="I256" i="6"/>
  <c r="J256" i="6" s="1"/>
  <c r="P254" i="6"/>
  <c r="Q253" i="6"/>
  <c r="R253" i="6" s="1"/>
  <c r="T252" i="6"/>
  <c r="S252" i="6" s="1"/>
  <c r="O252" i="6" s="1"/>
  <c r="Q252" i="6" s="1"/>
  <c r="R252" i="6" s="1"/>
  <c r="Q251" i="6"/>
  <c r="R251" i="6" s="1"/>
  <c r="Q250" i="6"/>
  <c r="R250" i="6" s="1"/>
  <c r="Q249" i="6"/>
  <c r="R249" i="6" s="1"/>
  <c r="Q248" i="6"/>
  <c r="R248" i="6" s="1"/>
  <c r="I247" i="6"/>
  <c r="J247" i="6" s="1"/>
  <c r="F247" i="6"/>
  <c r="P244" i="6"/>
  <c r="Q243" i="6"/>
  <c r="R243" i="6" s="1"/>
  <c r="Q242" i="6"/>
  <c r="R242" i="6" s="1"/>
  <c r="Q241" i="6"/>
  <c r="R241" i="6" s="1"/>
  <c r="Q240" i="6"/>
  <c r="R240" i="6" s="1"/>
  <c r="Q239" i="6"/>
  <c r="R239" i="6" s="1"/>
  <c r="U238" i="6" s="1"/>
  <c r="T238" i="6" s="1"/>
  <c r="S238" i="6" s="1"/>
  <c r="O238" i="6" s="1"/>
  <c r="Q238" i="6" s="1"/>
  <c r="R238" i="6" s="1"/>
  <c r="Q237" i="6"/>
  <c r="R237" i="6" s="1"/>
  <c r="Q236" i="6"/>
  <c r="R236" i="6" s="1"/>
  <c r="I235" i="6"/>
  <c r="F235" i="6"/>
  <c r="P233" i="6"/>
  <c r="Q232" i="6"/>
  <c r="R232" i="6" s="1"/>
  <c r="Q230" i="6"/>
  <c r="R230" i="6" s="1"/>
  <c r="U231" i="6" s="1"/>
  <c r="T231" i="6" s="1"/>
  <c r="S231" i="6" s="1"/>
  <c r="O231" i="6" s="1"/>
  <c r="Q231" i="6" s="1"/>
  <c r="R231" i="6" s="1"/>
  <c r="Q229" i="6"/>
  <c r="R229" i="6" s="1"/>
  <c r="Q228" i="6"/>
  <c r="R228" i="6" s="1"/>
  <c r="Q227" i="6"/>
  <c r="R227" i="6" s="1"/>
  <c r="I226" i="6"/>
  <c r="J226" i="6" s="1"/>
  <c r="F226" i="6"/>
  <c r="P224" i="6"/>
  <c r="Q223" i="6"/>
  <c r="R223" i="6" s="1"/>
  <c r="T222" i="6"/>
  <c r="S222" i="6" s="1"/>
  <c r="O222" i="6" s="1"/>
  <c r="Q222" i="6" s="1"/>
  <c r="R222" i="6" s="1"/>
  <c r="Q221" i="6"/>
  <c r="R221" i="6" s="1"/>
  <c r="I219" i="6"/>
  <c r="J219" i="6" s="1"/>
  <c r="P217" i="6"/>
  <c r="Q216" i="6"/>
  <c r="R216" i="6" s="1"/>
  <c r="Q215" i="6"/>
  <c r="R215" i="6" s="1"/>
  <c r="Q214" i="6"/>
  <c r="R214" i="6" s="1"/>
  <c r="Q213" i="6"/>
  <c r="R213" i="6" s="1"/>
  <c r="Q212" i="6"/>
  <c r="R212" i="6" s="1"/>
  <c r="Q211" i="6"/>
  <c r="R211" i="6" s="1"/>
  <c r="I210" i="6"/>
  <c r="J210" i="6" s="1"/>
  <c r="F210" i="6"/>
  <c r="P207" i="6"/>
  <c r="Q206" i="6"/>
  <c r="R206" i="6" s="1"/>
  <c r="Q205" i="6"/>
  <c r="R205" i="6" s="1"/>
  <c r="Q204" i="6"/>
  <c r="R204" i="6" s="1"/>
  <c r="Q203" i="6"/>
  <c r="R203" i="6" s="1"/>
  <c r="Q202" i="6"/>
  <c r="R202" i="6" s="1"/>
  <c r="U201" i="6" s="1"/>
  <c r="T201" i="6" s="1"/>
  <c r="S201" i="6" s="1"/>
  <c r="O201" i="6" s="1"/>
  <c r="Q201" i="6" s="1"/>
  <c r="R201" i="6" s="1"/>
  <c r="Q200" i="6"/>
  <c r="R200" i="6" s="1"/>
  <c r="Q199" i="6"/>
  <c r="R199" i="6" s="1"/>
  <c r="I198" i="6"/>
  <c r="J198" i="6" s="1"/>
  <c r="F198" i="6"/>
  <c r="P196" i="6"/>
  <c r="Q195" i="6"/>
  <c r="R195" i="6" s="1"/>
  <c r="Q193" i="6"/>
  <c r="R193" i="6" s="1"/>
  <c r="U194" i="6" s="1"/>
  <c r="T194" i="6" s="1"/>
  <c r="S194" i="6" s="1"/>
  <c r="O194" i="6" s="1"/>
  <c r="Q194" i="6" s="1"/>
  <c r="R194" i="6" s="1"/>
  <c r="Q192" i="6"/>
  <c r="R192" i="6" s="1"/>
  <c r="Q191" i="6"/>
  <c r="R191" i="6" s="1"/>
  <c r="Q190" i="6"/>
  <c r="R190" i="6" s="1"/>
  <c r="I189" i="6"/>
  <c r="J189" i="6" s="1"/>
  <c r="F189" i="6"/>
  <c r="P187" i="6"/>
  <c r="Q186" i="6"/>
  <c r="R186" i="6" s="1"/>
  <c r="Q185" i="6"/>
  <c r="R185" i="6" s="1"/>
  <c r="Q184" i="6"/>
  <c r="R184" i="6" s="1"/>
  <c r="I182" i="6"/>
  <c r="J182" i="6" s="1"/>
  <c r="P180" i="6"/>
  <c r="Q179" i="6"/>
  <c r="R179" i="6" s="1"/>
  <c r="T178" i="6"/>
  <c r="S178" i="6" s="1"/>
  <c r="O178" i="6" s="1"/>
  <c r="Q178" i="6" s="1"/>
  <c r="R178" i="6" s="1"/>
  <c r="Q177" i="6"/>
  <c r="R177" i="6" s="1"/>
  <c r="T176" i="6"/>
  <c r="S176" i="6" s="1"/>
  <c r="O176" i="6" s="1"/>
  <c r="Q176" i="6" s="1"/>
  <c r="R176" i="6" s="1"/>
  <c r="Q175" i="6"/>
  <c r="R175" i="6" s="1"/>
  <c r="Q174" i="6"/>
  <c r="R174" i="6" s="1"/>
  <c r="Q173" i="6"/>
  <c r="R173" i="6" s="1"/>
  <c r="I172" i="6"/>
  <c r="J172" i="6" s="1"/>
  <c r="F172" i="6"/>
  <c r="P169" i="6"/>
  <c r="Q168" i="6"/>
  <c r="R168" i="6" s="1"/>
  <c r="Q167" i="6"/>
  <c r="R167" i="6" s="1"/>
  <c r="Q166" i="6"/>
  <c r="R166" i="6" s="1"/>
  <c r="Q165" i="6"/>
  <c r="R165" i="6" s="1"/>
  <c r="U164" i="6" s="1"/>
  <c r="T164" i="6" s="1"/>
  <c r="S164" i="6" s="1"/>
  <c r="O164" i="6" s="1"/>
  <c r="Q164" i="6" s="1"/>
  <c r="R164" i="6" s="1"/>
  <c r="Q163" i="6"/>
  <c r="R163" i="6" s="1"/>
  <c r="Q162" i="6"/>
  <c r="R162" i="6" s="1"/>
  <c r="I161" i="6"/>
  <c r="J161" i="6" s="1"/>
  <c r="F161" i="6"/>
  <c r="P159" i="6"/>
  <c r="Q158" i="6"/>
  <c r="R158" i="6" s="1"/>
  <c r="Q156" i="6"/>
  <c r="R156" i="6" s="1"/>
  <c r="U157" i="6" s="1"/>
  <c r="T157" i="6" s="1"/>
  <c r="S157" i="6" s="1"/>
  <c r="O157" i="6" s="1"/>
  <c r="Q157" i="6" s="1"/>
  <c r="R157" i="6" s="1"/>
  <c r="Q155" i="6"/>
  <c r="R155" i="6" s="1"/>
  <c r="Q154" i="6"/>
  <c r="R154" i="6" s="1"/>
  <c r="I153" i="6"/>
  <c r="J153" i="6" s="1"/>
  <c r="F153" i="6"/>
  <c r="P151" i="6"/>
  <c r="Q150" i="6"/>
  <c r="R150" i="6" s="1"/>
  <c r="T149" i="6"/>
  <c r="S149" i="6" s="1"/>
  <c r="O149" i="6" s="1"/>
  <c r="Q149" i="6" s="1"/>
  <c r="R149" i="6" s="1"/>
  <c r="Q148" i="6"/>
  <c r="R148" i="6" s="1"/>
  <c r="I146" i="6"/>
  <c r="J146" i="6" s="1"/>
  <c r="P144" i="6"/>
  <c r="Q143" i="6"/>
  <c r="R143" i="6" s="1"/>
  <c r="T142" i="6"/>
  <c r="S142" i="6" s="1"/>
  <c r="O142" i="6" s="1"/>
  <c r="Q142" i="6" s="1"/>
  <c r="R142" i="6" s="1"/>
  <c r="T141" i="6"/>
  <c r="S141" i="6" s="1"/>
  <c r="O141" i="6" s="1"/>
  <c r="Q141" i="6" s="1"/>
  <c r="R141" i="6" s="1"/>
  <c r="T140" i="6"/>
  <c r="S140" i="6" s="1"/>
  <c r="O140" i="6" s="1"/>
  <c r="Q140" i="6" s="1"/>
  <c r="R140" i="6" s="1"/>
  <c r="Q139" i="6"/>
  <c r="R139" i="6" s="1"/>
  <c r="Q138" i="6"/>
  <c r="R138" i="6" s="1"/>
  <c r="Q137" i="6"/>
  <c r="R137" i="6" s="1"/>
  <c r="I136" i="6"/>
  <c r="J136" i="6" s="1"/>
  <c r="F136" i="6"/>
  <c r="P133" i="6"/>
  <c r="Q132" i="6"/>
  <c r="R132" i="6" s="1"/>
  <c r="Q131" i="6"/>
  <c r="R131" i="6" s="1"/>
  <c r="Q130" i="6"/>
  <c r="R130" i="6" s="1"/>
  <c r="Q129" i="6"/>
  <c r="R129" i="6" s="1"/>
  <c r="U128" i="6" s="1"/>
  <c r="T128" i="6" s="1"/>
  <c r="S128" i="6" s="1"/>
  <c r="O128" i="6" s="1"/>
  <c r="Q128" i="6" s="1"/>
  <c r="R128" i="6" s="1"/>
  <c r="Q127" i="6"/>
  <c r="R127" i="6" s="1"/>
  <c r="Q126" i="6"/>
  <c r="R126" i="6" s="1"/>
  <c r="I125" i="6"/>
  <c r="J125" i="6" s="1"/>
  <c r="F125" i="6"/>
  <c r="P123" i="6"/>
  <c r="Q122" i="6"/>
  <c r="R122" i="6" s="1"/>
  <c r="Q120" i="6"/>
  <c r="R120" i="6" s="1"/>
  <c r="U121" i="6" s="1"/>
  <c r="T121" i="6" s="1"/>
  <c r="S121" i="6" s="1"/>
  <c r="O121" i="6" s="1"/>
  <c r="Q121" i="6" s="1"/>
  <c r="R121" i="6" s="1"/>
  <c r="Q119" i="6"/>
  <c r="R119" i="6" s="1"/>
  <c r="Q118" i="6"/>
  <c r="R118" i="6" s="1"/>
  <c r="I117" i="6"/>
  <c r="J117" i="6" s="1"/>
  <c r="F117" i="6"/>
  <c r="P115" i="6"/>
  <c r="Q114" i="6"/>
  <c r="R114" i="6" s="1"/>
  <c r="Q113" i="6"/>
  <c r="R113" i="6" s="1"/>
  <c r="Q112" i="6"/>
  <c r="R112" i="6" s="1"/>
  <c r="I110" i="6"/>
  <c r="J110" i="6" s="1"/>
  <c r="P108" i="6"/>
  <c r="Q107" i="6"/>
  <c r="R107" i="6" s="1"/>
  <c r="T106" i="6"/>
  <c r="S106" i="6" s="1"/>
  <c r="O106" i="6" s="1"/>
  <c r="Q106" i="6" s="1"/>
  <c r="R106" i="6" s="1"/>
  <c r="T105" i="6"/>
  <c r="R105" i="6"/>
  <c r="T104" i="6"/>
  <c r="S104" i="6" s="1"/>
  <c r="O104" i="6" s="1"/>
  <c r="Q104" i="6" s="1"/>
  <c r="R104" i="6" s="1"/>
  <c r="Q103" i="6"/>
  <c r="R103" i="6" s="1"/>
  <c r="Q102" i="6"/>
  <c r="R102" i="6" s="1"/>
  <c r="Q101" i="6"/>
  <c r="R101" i="6" s="1"/>
  <c r="I100" i="6"/>
  <c r="J100" i="6" s="1"/>
  <c r="F100" i="6"/>
  <c r="P97" i="6"/>
  <c r="Q96" i="6"/>
  <c r="R96" i="6" s="1"/>
  <c r="Q95" i="6"/>
  <c r="R95" i="6" s="1"/>
  <c r="U94" i="6"/>
  <c r="T94" i="6" s="1"/>
  <c r="S94" i="6" s="1"/>
  <c r="O94" i="6" s="1"/>
  <c r="Q94" i="6" s="1"/>
  <c r="R94" i="6" s="1"/>
  <c r="Q93" i="6"/>
  <c r="R93" i="6" s="1"/>
  <c r="Q92" i="6"/>
  <c r="R92" i="6" s="1"/>
  <c r="I91" i="6"/>
  <c r="J91" i="6" s="1"/>
  <c r="F91" i="6"/>
  <c r="P89" i="6"/>
  <c r="Q88" i="6"/>
  <c r="R88" i="6" s="1"/>
  <c r="Q87" i="6"/>
  <c r="R87" i="6" s="1"/>
  <c r="Q86" i="6"/>
  <c r="R86" i="6" s="1"/>
  <c r="Q85" i="6"/>
  <c r="R85" i="6" s="1"/>
  <c r="I84" i="6"/>
  <c r="J84" i="6" s="1"/>
  <c r="F84" i="6"/>
  <c r="P82" i="6"/>
  <c r="Q81" i="6"/>
  <c r="R81" i="6" s="1"/>
  <c r="Q80" i="6"/>
  <c r="R80" i="6" s="1"/>
  <c r="Q79" i="6"/>
  <c r="R79" i="6" s="1"/>
  <c r="I77" i="6"/>
  <c r="J77" i="6" s="1"/>
  <c r="P75" i="6"/>
  <c r="Q74" i="6"/>
  <c r="R74" i="6" s="1"/>
  <c r="Q73" i="6"/>
  <c r="R73" i="6" s="1"/>
  <c r="Q72" i="6"/>
  <c r="R72" i="6" s="1"/>
  <c r="I71" i="6"/>
  <c r="J71" i="6" s="1"/>
  <c r="P69" i="6"/>
  <c r="Q68" i="6"/>
  <c r="R68" i="6" s="1"/>
  <c r="Q67" i="6"/>
  <c r="R67" i="6" s="1"/>
  <c r="Q66" i="6"/>
  <c r="R66" i="6" s="1"/>
  <c r="Q65" i="6"/>
  <c r="R65" i="6" s="1"/>
  <c r="I64" i="6"/>
  <c r="J64" i="6" s="1"/>
  <c r="F64" i="6"/>
  <c r="P61" i="6"/>
  <c r="Q60" i="6"/>
  <c r="R60" i="6" s="1"/>
  <c r="Q59" i="6"/>
  <c r="R59" i="6" s="1"/>
  <c r="Q58" i="6"/>
  <c r="R58" i="6" s="1"/>
  <c r="Q57" i="6"/>
  <c r="R57" i="6" s="1"/>
  <c r="Q56" i="6"/>
  <c r="R56" i="6" s="1"/>
  <c r="I55" i="6"/>
  <c r="J55" i="6" s="1"/>
  <c r="F55" i="6"/>
  <c r="P53" i="6"/>
  <c r="Q52" i="6"/>
  <c r="R52" i="6" s="1"/>
  <c r="Q51" i="6"/>
  <c r="R51" i="6" s="1"/>
  <c r="Q50" i="6"/>
  <c r="R50" i="6" s="1"/>
  <c r="I49" i="6"/>
  <c r="J49" i="6" s="1"/>
  <c r="F49" i="6"/>
  <c r="P47" i="6"/>
  <c r="Q46" i="6"/>
  <c r="R46" i="6" s="1"/>
  <c r="Q45" i="6"/>
  <c r="R45" i="6" s="1"/>
  <c r="Q44" i="6"/>
  <c r="R44" i="6" s="1"/>
  <c r="I42" i="6"/>
  <c r="J42" i="6" s="1"/>
  <c r="P40" i="6"/>
  <c r="Q39" i="6"/>
  <c r="R39" i="6" s="1"/>
  <c r="Q38" i="6"/>
  <c r="R38" i="6" s="1"/>
  <c r="Q36" i="6"/>
  <c r="R36" i="6" s="1"/>
  <c r="Q35" i="6"/>
  <c r="R35" i="6" s="1"/>
  <c r="I34" i="6"/>
  <c r="J34" i="6" s="1"/>
  <c r="F34" i="6"/>
  <c r="P31" i="6"/>
  <c r="Q30" i="6"/>
  <c r="R30" i="6" s="1"/>
  <c r="Q29" i="6"/>
  <c r="R29" i="6" s="1"/>
  <c r="Q28" i="6"/>
  <c r="R28" i="6" s="1"/>
  <c r="Q27" i="6"/>
  <c r="R27" i="6" s="1"/>
  <c r="Q26" i="6"/>
  <c r="R26" i="6" s="1"/>
  <c r="I25" i="6"/>
  <c r="J25" i="6" s="1"/>
  <c r="F25" i="6"/>
  <c r="P23" i="6"/>
  <c r="Q21" i="6"/>
  <c r="R21" i="6" s="1"/>
  <c r="Q20" i="6"/>
  <c r="R20" i="6" s="1"/>
  <c r="Q19" i="6"/>
  <c r="R19" i="6" s="1"/>
  <c r="I18" i="6"/>
  <c r="J18" i="6" s="1"/>
  <c r="F18" i="6"/>
  <c r="P16" i="6"/>
  <c r="Q15" i="6"/>
  <c r="R15" i="6" s="1"/>
  <c r="Q14" i="6"/>
  <c r="R14" i="6" s="1"/>
  <c r="Q13" i="6"/>
  <c r="R13" i="6" s="1"/>
  <c r="I11" i="6"/>
  <c r="J11" i="6" s="1"/>
  <c r="P9" i="6"/>
  <c r="Q8" i="6"/>
  <c r="R8" i="6" s="1"/>
  <c r="Q7" i="6"/>
  <c r="R7" i="6" s="1"/>
  <c r="Q6" i="6"/>
  <c r="R6" i="6" s="1"/>
  <c r="Q5" i="6"/>
  <c r="R5" i="6" s="1"/>
  <c r="Q4" i="6"/>
  <c r="R4" i="6" s="1"/>
  <c r="I3" i="6"/>
  <c r="J3" i="6" s="1"/>
  <c r="F3" i="6"/>
  <c r="N178" i="5"/>
  <c r="O177" i="5"/>
  <c r="P177" i="5" s="1"/>
  <c r="O176" i="5"/>
  <c r="P176" i="5" s="1"/>
  <c r="O175" i="5"/>
  <c r="P175" i="5" s="1"/>
  <c r="O174" i="5"/>
  <c r="P174" i="5" s="1"/>
  <c r="O173" i="5"/>
  <c r="P173" i="5" s="1"/>
  <c r="G172" i="5"/>
  <c r="H172" i="5" s="1"/>
  <c r="N170" i="5"/>
  <c r="O169" i="5"/>
  <c r="P169" i="5" s="1"/>
  <c r="O167" i="5"/>
  <c r="P167" i="5" s="1"/>
  <c r="S168" i="5" s="1"/>
  <c r="R168" i="5" s="1"/>
  <c r="Q168" i="5" s="1"/>
  <c r="M168" i="5" s="1"/>
  <c r="O168" i="5" s="1"/>
  <c r="P168" i="5" s="1"/>
  <c r="O166" i="5"/>
  <c r="P166" i="5" s="1"/>
  <c r="O165" i="5"/>
  <c r="P165" i="5" s="1"/>
  <c r="G164" i="5"/>
  <c r="H164" i="5" s="1"/>
  <c r="N162" i="5"/>
  <c r="O161" i="5"/>
  <c r="P161" i="5" s="1"/>
  <c r="R160" i="5"/>
  <c r="Q160" i="5" s="1"/>
  <c r="M160" i="5" s="1"/>
  <c r="O160" i="5" s="1"/>
  <c r="P160" i="5" s="1"/>
  <c r="O159" i="5"/>
  <c r="P159" i="5" s="1"/>
  <c r="O158" i="5"/>
  <c r="P158" i="5" s="1"/>
  <c r="G157" i="5"/>
  <c r="H157" i="5" s="1"/>
  <c r="N154" i="5"/>
  <c r="O153" i="5"/>
  <c r="P153" i="5" s="1"/>
  <c r="O152" i="5"/>
  <c r="P152" i="5" s="1"/>
  <c r="O151" i="5"/>
  <c r="P151" i="5" s="1"/>
  <c r="O150" i="5"/>
  <c r="P150" i="5" s="1"/>
  <c r="O149" i="5"/>
  <c r="P149" i="5" s="1"/>
  <c r="S148" i="5" s="1"/>
  <c r="R148" i="5" s="1"/>
  <c r="Q148" i="5" s="1"/>
  <c r="M148" i="5" s="1"/>
  <c r="O148" i="5" s="1"/>
  <c r="P148" i="5" s="1"/>
  <c r="O147" i="5"/>
  <c r="P147" i="5" s="1"/>
  <c r="G146" i="5"/>
  <c r="H146" i="5" s="1"/>
  <c r="N144" i="5"/>
  <c r="O143" i="5"/>
  <c r="P143" i="5" s="1"/>
  <c r="O141" i="5"/>
  <c r="P141" i="5" s="1"/>
  <c r="S142" i="5" s="1"/>
  <c r="R142" i="5" s="1"/>
  <c r="Q142" i="5" s="1"/>
  <c r="M142" i="5" s="1"/>
  <c r="O142" i="5" s="1"/>
  <c r="P142" i="5" s="1"/>
  <c r="O140" i="5"/>
  <c r="P140" i="5" s="1"/>
  <c r="O139" i="5"/>
  <c r="P139" i="5" s="1"/>
  <c r="G138" i="5"/>
  <c r="N136" i="5"/>
  <c r="O135" i="5"/>
  <c r="P135" i="5" s="1"/>
  <c r="O134" i="5"/>
  <c r="P134" i="5" s="1"/>
  <c r="O133" i="5"/>
  <c r="P133" i="5" s="1"/>
  <c r="O132" i="5"/>
  <c r="P132" i="5" s="1"/>
  <c r="G131" i="5"/>
  <c r="H131" i="5" s="1"/>
  <c r="N128" i="5"/>
  <c r="O127" i="5"/>
  <c r="P127" i="5" s="1"/>
  <c r="O126" i="5"/>
  <c r="P126" i="5" s="1"/>
  <c r="O125" i="5"/>
  <c r="P125" i="5" s="1"/>
  <c r="O124" i="5"/>
  <c r="P124" i="5" s="1"/>
  <c r="O123" i="5"/>
  <c r="P123" i="5" s="1"/>
  <c r="S122" i="5" s="1"/>
  <c r="R122" i="5" s="1"/>
  <c r="Q122" i="5" s="1"/>
  <c r="M122" i="5" s="1"/>
  <c r="O122" i="5" s="1"/>
  <c r="P122" i="5" s="1"/>
  <c r="O121" i="5"/>
  <c r="P121" i="5" s="1"/>
  <c r="G119" i="5"/>
  <c r="H119" i="5" s="1"/>
  <c r="N117" i="5"/>
  <c r="O116" i="5"/>
  <c r="P116" i="5" s="1"/>
  <c r="O114" i="5"/>
  <c r="P114" i="5" s="1"/>
  <c r="O113" i="5"/>
  <c r="P113" i="5" s="1"/>
  <c r="O112" i="5"/>
  <c r="P112" i="5" s="1"/>
  <c r="G109" i="5"/>
  <c r="H109" i="5" s="1"/>
  <c r="N107" i="5"/>
  <c r="O106" i="5"/>
  <c r="P106" i="5" s="1"/>
  <c r="R105" i="5"/>
  <c r="Q105" i="5" s="1"/>
  <c r="M105" i="5" s="1"/>
  <c r="O105" i="5" s="1"/>
  <c r="P105" i="5" s="1"/>
  <c r="O104" i="5"/>
  <c r="P104" i="5" s="1"/>
  <c r="R103" i="5"/>
  <c r="Q103" i="5" s="1"/>
  <c r="M103" i="5" s="1"/>
  <c r="O103" i="5" s="1"/>
  <c r="P103" i="5" s="1"/>
  <c r="O102" i="5"/>
  <c r="P102" i="5" s="1"/>
  <c r="G100" i="5"/>
  <c r="H100" i="5" s="1"/>
  <c r="N97" i="5"/>
  <c r="O96" i="5"/>
  <c r="P96" i="5" s="1"/>
  <c r="O95" i="5"/>
  <c r="P95" i="5" s="1"/>
  <c r="O94" i="5"/>
  <c r="P94" i="5" s="1"/>
  <c r="O93" i="5"/>
  <c r="P93" i="5" s="1"/>
  <c r="G92" i="5"/>
  <c r="N90" i="5"/>
  <c r="O87" i="5"/>
  <c r="P87" i="5" s="1"/>
  <c r="O86" i="5"/>
  <c r="P86" i="5" s="1"/>
  <c r="G84" i="5"/>
  <c r="H84" i="5" s="1"/>
  <c r="N82" i="5"/>
  <c r="O81" i="5"/>
  <c r="P81" i="5" s="1"/>
  <c r="O79" i="5"/>
  <c r="P79" i="5" s="1"/>
  <c r="G78" i="5"/>
  <c r="H78" i="5" s="1"/>
  <c r="N75" i="5"/>
  <c r="O74" i="5"/>
  <c r="P74" i="5" s="1"/>
  <c r="O73" i="5"/>
  <c r="P73" i="5" s="1"/>
  <c r="O72" i="5"/>
  <c r="P72" i="5" s="1"/>
  <c r="O71" i="5"/>
  <c r="P71" i="5" s="1"/>
  <c r="G70" i="5"/>
  <c r="H70" i="5" s="1"/>
  <c r="N68" i="5"/>
  <c r="O65" i="5"/>
  <c r="P65" i="5" s="1"/>
  <c r="O64" i="5"/>
  <c r="P64" i="5" s="1"/>
  <c r="G62" i="5"/>
  <c r="H62" i="5" s="1"/>
  <c r="N60" i="5"/>
  <c r="O59" i="5"/>
  <c r="P59" i="5" s="1"/>
  <c r="O58" i="5"/>
  <c r="P58" i="5" s="1"/>
  <c r="O57" i="5"/>
  <c r="P57" i="5" s="1"/>
  <c r="G56" i="5"/>
  <c r="H56" i="5" s="1"/>
  <c r="N53" i="5"/>
  <c r="O52" i="5"/>
  <c r="P52" i="5" s="1"/>
  <c r="O51" i="5"/>
  <c r="P51" i="5" s="1"/>
  <c r="O50" i="5"/>
  <c r="P50" i="5" s="1"/>
  <c r="O49" i="5"/>
  <c r="P49" i="5" s="1"/>
  <c r="G48" i="5"/>
  <c r="H48" i="5" s="1"/>
  <c r="N46" i="5"/>
  <c r="O45" i="5"/>
  <c r="P45" i="5" s="1"/>
  <c r="P46" i="5" s="1"/>
  <c r="O46" i="5" s="1"/>
  <c r="G44" i="5"/>
  <c r="N42" i="5"/>
  <c r="O41" i="5"/>
  <c r="P41" i="5" s="1"/>
  <c r="O40" i="5"/>
  <c r="P40" i="5" s="1"/>
  <c r="O39" i="5"/>
  <c r="P39" i="5" s="1"/>
  <c r="G38" i="5"/>
  <c r="H38" i="5" s="1"/>
  <c r="N35" i="5"/>
  <c r="O34" i="5"/>
  <c r="P34" i="5" s="1"/>
  <c r="O33" i="5"/>
  <c r="P33" i="5" s="1"/>
  <c r="O32" i="5"/>
  <c r="P32" i="5" s="1"/>
  <c r="O31" i="5"/>
  <c r="P31" i="5" s="1"/>
  <c r="G30" i="5"/>
  <c r="H30" i="5" s="1"/>
  <c r="N28" i="5"/>
  <c r="O27" i="5"/>
  <c r="P27" i="5" s="1"/>
  <c r="P28" i="5" s="1"/>
  <c r="G26" i="5"/>
  <c r="H26" i="5" s="1"/>
  <c r="N24" i="5"/>
  <c r="O23" i="5"/>
  <c r="P23" i="5" s="1"/>
  <c r="O22" i="5"/>
  <c r="P22" i="5" s="1"/>
  <c r="O21" i="5"/>
  <c r="P21" i="5" s="1"/>
  <c r="G20" i="5"/>
  <c r="H20" i="5" s="1"/>
  <c r="N18" i="5"/>
  <c r="O17" i="5"/>
  <c r="P17" i="5" s="1"/>
  <c r="O16" i="5"/>
  <c r="P16" i="5" s="1"/>
  <c r="O15" i="5"/>
  <c r="P15" i="5" s="1"/>
  <c r="O14" i="5"/>
  <c r="P14" i="5" s="1"/>
  <c r="G13" i="5"/>
  <c r="H13" i="5" s="1"/>
  <c r="N11" i="5"/>
  <c r="O10" i="5"/>
  <c r="P10" i="5" s="1"/>
  <c r="P11" i="5" s="1"/>
  <c r="G9" i="5"/>
  <c r="H9" i="5" s="1"/>
  <c r="N7" i="5"/>
  <c r="O6" i="5"/>
  <c r="P6" i="5" s="1"/>
  <c r="O5" i="5"/>
  <c r="P5" i="5" s="1"/>
  <c r="O4" i="5"/>
  <c r="P4" i="5" s="1"/>
  <c r="G3" i="5"/>
  <c r="H3" i="5" s="1"/>
  <c r="N187" i="4"/>
  <c r="O186" i="4"/>
  <c r="P186" i="4" s="1"/>
  <c r="O185" i="4"/>
  <c r="P185" i="4" s="1"/>
  <c r="O184" i="4"/>
  <c r="P184" i="4" s="1"/>
  <c r="O183" i="4"/>
  <c r="P183" i="4" s="1"/>
  <c r="O182" i="4"/>
  <c r="P182" i="4" s="1"/>
  <c r="G181" i="4"/>
  <c r="H181" i="4" s="1"/>
  <c r="N179" i="4"/>
  <c r="O178" i="4"/>
  <c r="P178" i="4" s="1"/>
  <c r="O176" i="4"/>
  <c r="P176" i="4" s="1"/>
  <c r="S177" i="4" s="1"/>
  <c r="R177" i="4" s="1"/>
  <c r="Q177" i="4" s="1"/>
  <c r="M177" i="4" s="1"/>
  <c r="O177" i="4" s="1"/>
  <c r="P177" i="4" s="1"/>
  <c r="O175" i="4"/>
  <c r="P175" i="4" s="1"/>
  <c r="O174" i="4"/>
  <c r="P174" i="4" s="1"/>
  <c r="G173" i="4"/>
  <c r="H173" i="4" s="1"/>
  <c r="N171" i="4"/>
  <c r="O170" i="4"/>
  <c r="P170" i="4" s="1"/>
  <c r="R169" i="4"/>
  <c r="Q169" i="4" s="1"/>
  <c r="M169" i="4" s="1"/>
  <c r="O169" i="4" s="1"/>
  <c r="P169" i="4" s="1"/>
  <c r="O168" i="4"/>
  <c r="P168" i="4" s="1"/>
  <c r="O167" i="4"/>
  <c r="P167" i="4" s="1"/>
  <c r="G166" i="4"/>
  <c r="H166" i="4" s="1"/>
  <c r="N163" i="4"/>
  <c r="O162" i="4"/>
  <c r="P162" i="4" s="1"/>
  <c r="O161" i="4"/>
  <c r="P161" i="4" s="1"/>
  <c r="O160" i="4"/>
  <c r="P160" i="4" s="1"/>
  <c r="O159" i="4"/>
  <c r="P159" i="4" s="1"/>
  <c r="O158" i="4"/>
  <c r="P158" i="4" s="1"/>
  <c r="S157" i="4" s="1"/>
  <c r="R157" i="4" s="1"/>
  <c r="Q157" i="4" s="1"/>
  <c r="M157" i="4" s="1"/>
  <c r="O157" i="4" s="1"/>
  <c r="P157" i="4" s="1"/>
  <c r="O156" i="4"/>
  <c r="P156" i="4" s="1"/>
  <c r="G155" i="4"/>
  <c r="H155" i="4" s="1"/>
  <c r="N153" i="4"/>
  <c r="O152" i="4"/>
  <c r="P152" i="4" s="1"/>
  <c r="O150" i="4"/>
  <c r="P150" i="4" s="1"/>
  <c r="S151" i="4" s="1"/>
  <c r="R151" i="4" s="1"/>
  <c r="Q151" i="4" s="1"/>
  <c r="M151" i="4" s="1"/>
  <c r="O151" i="4" s="1"/>
  <c r="P151" i="4" s="1"/>
  <c r="O149" i="4"/>
  <c r="P149" i="4" s="1"/>
  <c r="O148" i="4"/>
  <c r="P148" i="4" s="1"/>
  <c r="G147" i="4"/>
  <c r="H147" i="4" s="1"/>
  <c r="N145" i="4"/>
  <c r="O144" i="4"/>
  <c r="P144" i="4" s="1"/>
  <c r="O143" i="4"/>
  <c r="P143" i="4" s="1"/>
  <c r="O142" i="4"/>
  <c r="P142" i="4" s="1"/>
  <c r="O141" i="4"/>
  <c r="P141" i="4" s="1"/>
  <c r="G140" i="4"/>
  <c r="H140" i="4" s="1"/>
  <c r="N137" i="4"/>
  <c r="O136" i="4"/>
  <c r="P136" i="4" s="1"/>
  <c r="O135" i="4"/>
  <c r="P135" i="4" s="1"/>
  <c r="O134" i="4"/>
  <c r="P134" i="4" s="1"/>
  <c r="O133" i="4"/>
  <c r="P133" i="4" s="1"/>
  <c r="O132" i="4"/>
  <c r="P132" i="4" s="1"/>
  <c r="S131" i="4" s="1"/>
  <c r="R131" i="4" s="1"/>
  <c r="Q131" i="4" s="1"/>
  <c r="M131" i="4" s="1"/>
  <c r="O131" i="4" s="1"/>
  <c r="P131" i="4" s="1"/>
  <c r="O130" i="4"/>
  <c r="P130" i="4" s="1"/>
  <c r="G129" i="4"/>
  <c r="H129" i="4" s="1"/>
  <c r="N127" i="4"/>
  <c r="O126" i="4"/>
  <c r="P126" i="4" s="1"/>
  <c r="O125" i="4"/>
  <c r="P125" i="4" s="1"/>
  <c r="G124" i="4"/>
  <c r="H124" i="4" s="1"/>
  <c r="N121" i="4"/>
  <c r="O120" i="4"/>
  <c r="P120" i="4" s="1"/>
  <c r="R119" i="4"/>
  <c r="Q119" i="4" s="1"/>
  <c r="M119" i="4" s="1"/>
  <c r="O119" i="4" s="1"/>
  <c r="P119" i="4" s="1"/>
  <c r="R118" i="4"/>
  <c r="Q118" i="4" s="1"/>
  <c r="M118" i="4" s="1"/>
  <c r="O118" i="4" s="1"/>
  <c r="P118" i="4" s="1"/>
  <c r="O117" i="4"/>
  <c r="P117" i="4" s="1"/>
  <c r="N113" i="4"/>
  <c r="O112" i="4"/>
  <c r="P112" i="4" s="1"/>
  <c r="R111" i="4"/>
  <c r="Q111" i="4" s="1"/>
  <c r="M111" i="4" s="1"/>
  <c r="O111" i="4" s="1"/>
  <c r="P111" i="4" s="1"/>
  <c r="O110" i="4"/>
  <c r="P110" i="4" s="1"/>
  <c r="R109" i="4"/>
  <c r="Q109" i="4" s="1"/>
  <c r="M109" i="4" s="1"/>
  <c r="O109" i="4" s="1"/>
  <c r="P109" i="4" s="1"/>
  <c r="O108" i="4"/>
  <c r="P108" i="4" s="1"/>
  <c r="G107" i="4"/>
  <c r="H107" i="4" s="1"/>
  <c r="N104" i="4"/>
  <c r="O103" i="4"/>
  <c r="P103" i="4" s="1"/>
  <c r="O102" i="4"/>
  <c r="P102" i="4" s="1"/>
  <c r="O101" i="4"/>
  <c r="P101" i="4" s="1"/>
  <c r="O100" i="4"/>
  <c r="P100" i="4" s="1"/>
  <c r="G99" i="4"/>
  <c r="H99" i="4" s="1"/>
  <c r="N97" i="4"/>
  <c r="O96" i="4"/>
  <c r="P96" i="4" s="1"/>
  <c r="O94" i="4"/>
  <c r="P94" i="4" s="1"/>
  <c r="O93" i="4"/>
  <c r="P93" i="4" s="1"/>
  <c r="G91" i="4"/>
  <c r="H91" i="4" s="1"/>
  <c r="N89" i="4"/>
  <c r="O88" i="4"/>
  <c r="P88" i="4" s="1"/>
  <c r="O86" i="4"/>
  <c r="P86" i="4" s="1"/>
  <c r="G85" i="4"/>
  <c r="H85" i="4" s="1"/>
  <c r="N82" i="4"/>
  <c r="O81" i="4"/>
  <c r="P81" i="4" s="1"/>
  <c r="O80" i="4"/>
  <c r="P80" i="4" s="1"/>
  <c r="O79" i="4"/>
  <c r="P79" i="4" s="1"/>
  <c r="O78" i="4"/>
  <c r="P78" i="4" s="1"/>
  <c r="S77" i="4" s="1"/>
  <c r="R77" i="4" s="1"/>
  <c r="Q77" i="4" s="1"/>
  <c r="M77" i="4" s="1"/>
  <c r="O77" i="4" s="1"/>
  <c r="P77" i="4" s="1"/>
  <c r="O76" i="4"/>
  <c r="P76" i="4" s="1"/>
  <c r="G75" i="4"/>
  <c r="H75" i="4" s="1"/>
  <c r="N73" i="4"/>
  <c r="O70" i="4"/>
  <c r="P70" i="4" s="1"/>
  <c r="O69" i="4"/>
  <c r="P69" i="4" s="1"/>
  <c r="G67" i="4"/>
  <c r="H67" i="4" s="1"/>
  <c r="N65" i="4"/>
  <c r="O64" i="4"/>
  <c r="P64" i="4" s="1"/>
  <c r="R63" i="4"/>
  <c r="Q63" i="4" s="1"/>
  <c r="M63" i="4" s="1"/>
  <c r="O63" i="4" s="1"/>
  <c r="P63" i="4" s="1"/>
  <c r="R62" i="4"/>
  <c r="O62" i="4" s="1"/>
  <c r="P62" i="4"/>
  <c r="R61" i="4"/>
  <c r="Q61" i="4" s="1"/>
  <c r="M61" i="4" s="1"/>
  <c r="O61" i="4" s="1"/>
  <c r="P61" i="4" s="1"/>
  <c r="O60" i="4"/>
  <c r="P60" i="4" s="1"/>
  <c r="G59" i="4"/>
  <c r="H59" i="4" s="1"/>
  <c r="N56" i="4"/>
  <c r="O55" i="4"/>
  <c r="P55" i="4" s="1"/>
  <c r="O54" i="4"/>
  <c r="P54" i="4" s="1"/>
  <c r="O53" i="4"/>
  <c r="P53" i="4" s="1"/>
  <c r="O52" i="4"/>
  <c r="P52" i="4" s="1"/>
  <c r="G51" i="4"/>
  <c r="H51" i="4" s="1"/>
  <c r="N49" i="4"/>
  <c r="O48" i="4"/>
  <c r="P48" i="4" s="1"/>
  <c r="O47" i="4"/>
  <c r="P47" i="4" s="1"/>
  <c r="O46" i="4"/>
  <c r="P46" i="4" s="1"/>
  <c r="G45" i="4"/>
  <c r="H45" i="4" s="1"/>
  <c r="N43" i="4"/>
  <c r="O42" i="4"/>
  <c r="P42" i="4" s="1"/>
  <c r="O41" i="4"/>
  <c r="P41" i="4" s="1"/>
  <c r="O40" i="4"/>
  <c r="P40" i="4" s="1"/>
  <c r="G39" i="4"/>
  <c r="H39" i="4" s="1"/>
  <c r="N36" i="4"/>
  <c r="O35" i="4"/>
  <c r="P35" i="4" s="1"/>
  <c r="O34" i="4"/>
  <c r="P34" i="4" s="1"/>
  <c r="O33" i="4"/>
  <c r="P33" i="4" s="1"/>
  <c r="O32" i="4"/>
  <c r="P32" i="4" s="1"/>
  <c r="G31" i="4"/>
  <c r="H31" i="4" s="1"/>
  <c r="N29" i="4"/>
  <c r="O28" i="4"/>
  <c r="P28" i="4" s="1"/>
  <c r="P29" i="4" s="1"/>
  <c r="G27" i="4"/>
  <c r="H27" i="4" s="1"/>
  <c r="N25" i="4"/>
  <c r="O24" i="4"/>
  <c r="P24" i="4" s="1"/>
  <c r="O23" i="4"/>
  <c r="P23" i="4" s="1"/>
  <c r="O22" i="4"/>
  <c r="P22" i="4" s="1"/>
  <c r="G20" i="4"/>
  <c r="N18" i="4"/>
  <c r="O17" i="4"/>
  <c r="P17" i="4" s="1"/>
  <c r="O16" i="4"/>
  <c r="P16" i="4" s="1"/>
  <c r="O15" i="4"/>
  <c r="P15" i="4" s="1"/>
  <c r="O14" i="4"/>
  <c r="P14" i="4" s="1"/>
  <c r="G13" i="4"/>
  <c r="H13" i="4" s="1"/>
  <c r="N11" i="4"/>
  <c r="O10" i="4"/>
  <c r="P10" i="4" s="1"/>
  <c r="P11" i="4" s="1"/>
  <c r="O11" i="4" s="1"/>
  <c r="G9" i="4"/>
  <c r="H9" i="4" s="1"/>
  <c r="N7" i="4"/>
  <c r="O6" i="4"/>
  <c r="P6" i="4" s="1"/>
  <c r="O5" i="4"/>
  <c r="P5" i="4" s="1"/>
  <c r="O4" i="4"/>
  <c r="P4" i="4" s="1"/>
  <c r="G3" i="4"/>
  <c r="H3" i="4" s="1"/>
  <c r="N235" i="3"/>
  <c r="O234" i="3"/>
  <c r="P234" i="3" s="1"/>
  <c r="O233" i="3"/>
  <c r="P233" i="3" s="1"/>
  <c r="O232" i="3"/>
  <c r="P232" i="3" s="1"/>
  <c r="O231" i="3"/>
  <c r="P231" i="3" s="1"/>
  <c r="O230" i="3"/>
  <c r="P230" i="3" s="1"/>
  <c r="S229" i="3" s="1"/>
  <c r="R229" i="3" s="1"/>
  <c r="Q229" i="3" s="1"/>
  <c r="M229" i="3" s="1"/>
  <c r="O229" i="3" s="1"/>
  <c r="P229" i="3" s="1"/>
  <c r="O228" i="3"/>
  <c r="P228" i="3" s="1"/>
  <c r="G227" i="3"/>
  <c r="H227" i="3" s="1"/>
  <c r="N225" i="3"/>
  <c r="O224" i="3"/>
  <c r="P224" i="3" s="1"/>
  <c r="O222" i="3"/>
  <c r="P222" i="3" s="1"/>
  <c r="S223" i="3" s="1"/>
  <c r="R223" i="3" s="1"/>
  <c r="Q223" i="3" s="1"/>
  <c r="M223" i="3" s="1"/>
  <c r="O223" i="3" s="1"/>
  <c r="P223" i="3" s="1"/>
  <c r="O221" i="3"/>
  <c r="P221" i="3" s="1"/>
  <c r="O220" i="3"/>
  <c r="P220" i="3" s="1"/>
  <c r="G219" i="3"/>
  <c r="H219" i="3" s="1"/>
  <c r="N217" i="3"/>
  <c r="O216" i="3"/>
  <c r="P216" i="3" s="1"/>
  <c r="O215" i="3"/>
  <c r="P215" i="3" s="1"/>
  <c r="O214" i="3"/>
  <c r="P214" i="3" s="1"/>
  <c r="G212" i="3"/>
  <c r="H212" i="3" s="1"/>
  <c r="N210" i="3"/>
  <c r="O209" i="3"/>
  <c r="P209" i="3" s="1"/>
  <c r="R208" i="3"/>
  <c r="Q208" i="3" s="1"/>
  <c r="M208" i="3" s="1"/>
  <c r="O208" i="3" s="1"/>
  <c r="P208" i="3" s="1"/>
  <c r="O207" i="3"/>
  <c r="P207" i="3" s="1"/>
  <c r="O206" i="3"/>
  <c r="P206" i="3" s="1"/>
  <c r="G205" i="3"/>
  <c r="H205" i="3" s="1"/>
  <c r="N202" i="3"/>
  <c r="O201" i="3"/>
  <c r="P201" i="3" s="1"/>
  <c r="O200" i="3"/>
  <c r="P200" i="3" s="1"/>
  <c r="O199" i="3"/>
  <c r="P199" i="3" s="1"/>
  <c r="O198" i="3"/>
  <c r="P198" i="3" s="1"/>
  <c r="O197" i="3"/>
  <c r="P197" i="3" s="1"/>
  <c r="S196" i="3" s="1"/>
  <c r="R196" i="3" s="1"/>
  <c r="Q196" i="3" s="1"/>
  <c r="M196" i="3" s="1"/>
  <c r="O196" i="3" s="1"/>
  <c r="P196" i="3" s="1"/>
  <c r="O195" i="3"/>
  <c r="P195" i="3" s="1"/>
  <c r="G194" i="3"/>
  <c r="H194" i="3" s="1"/>
  <c r="N192" i="3"/>
  <c r="O191" i="3"/>
  <c r="P191" i="3" s="1"/>
  <c r="O189" i="3"/>
  <c r="P189" i="3" s="1"/>
  <c r="S190" i="3" s="1"/>
  <c r="R190" i="3" s="1"/>
  <c r="Q190" i="3" s="1"/>
  <c r="M190" i="3" s="1"/>
  <c r="O190" i="3" s="1"/>
  <c r="P190" i="3" s="1"/>
  <c r="O188" i="3"/>
  <c r="P188" i="3" s="1"/>
  <c r="O187" i="3"/>
  <c r="P187" i="3" s="1"/>
  <c r="G186" i="3"/>
  <c r="H186" i="3" s="1"/>
  <c r="N184" i="3"/>
  <c r="O183" i="3"/>
  <c r="P183" i="3" s="1"/>
  <c r="O182" i="3"/>
  <c r="P182" i="3" s="1"/>
  <c r="O181" i="3"/>
  <c r="P181" i="3" s="1"/>
  <c r="G179" i="3"/>
  <c r="H179" i="3" s="1"/>
  <c r="N177" i="3"/>
  <c r="O176" i="3"/>
  <c r="P176" i="3" s="1"/>
  <c r="O175" i="3"/>
  <c r="P175" i="3" s="1"/>
  <c r="O174" i="3"/>
  <c r="P174" i="3" s="1"/>
  <c r="O173" i="3"/>
  <c r="P173" i="3" s="1"/>
  <c r="G172" i="3"/>
  <c r="H172" i="3" s="1"/>
  <c r="N169" i="3"/>
  <c r="O168" i="3"/>
  <c r="P168" i="3" s="1"/>
  <c r="O167" i="3"/>
  <c r="P167" i="3" s="1"/>
  <c r="O166" i="3"/>
  <c r="P166" i="3" s="1"/>
  <c r="O165" i="3"/>
  <c r="P165" i="3" s="1"/>
  <c r="O164" i="3"/>
  <c r="P164" i="3" s="1"/>
  <c r="S163" i="3" s="1"/>
  <c r="R163" i="3" s="1"/>
  <c r="Q163" i="3" s="1"/>
  <c r="M163" i="3" s="1"/>
  <c r="O163" i="3" s="1"/>
  <c r="P163" i="3" s="1"/>
  <c r="O162" i="3"/>
  <c r="P162" i="3" s="1"/>
  <c r="G161" i="3"/>
  <c r="N159" i="3"/>
  <c r="O158" i="3"/>
  <c r="P158" i="3" s="1"/>
  <c r="O156" i="3"/>
  <c r="P156" i="3" s="1"/>
  <c r="S157" i="3" s="1"/>
  <c r="R157" i="3" s="1"/>
  <c r="Q157" i="3" s="1"/>
  <c r="M157" i="3" s="1"/>
  <c r="O157" i="3" s="1"/>
  <c r="P157" i="3" s="1"/>
  <c r="O155" i="3"/>
  <c r="P155" i="3" s="1"/>
  <c r="O154" i="3"/>
  <c r="P154" i="3" s="1"/>
  <c r="G153" i="3"/>
  <c r="H153" i="3" s="1"/>
  <c r="N151" i="3"/>
  <c r="O150" i="3"/>
  <c r="P150" i="3" s="1"/>
  <c r="R149" i="3"/>
  <c r="Q149" i="3" s="1"/>
  <c r="M149" i="3" s="1"/>
  <c r="O149" i="3" s="1"/>
  <c r="P149" i="3" s="1"/>
  <c r="O148" i="3"/>
  <c r="P148" i="3" s="1"/>
  <c r="G146" i="3"/>
  <c r="H146" i="3" s="1"/>
  <c r="N144" i="3"/>
  <c r="O143" i="3"/>
  <c r="P143" i="3" s="1"/>
  <c r="R142" i="3"/>
  <c r="Q142" i="3" s="1"/>
  <c r="M142" i="3" s="1"/>
  <c r="O142" i="3" s="1"/>
  <c r="P142" i="3" s="1"/>
  <c r="O141" i="3"/>
  <c r="P141" i="3" s="1"/>
  <c r="R140" i="3"/>
  <c r="Q140" i="3" s="1"/>
  <c r="M140" i="3" s="1"/>
  <c r="O140" i="3" s="1"/>
  <c r="P140" i="3" s="1"/>
  <c r="O139" i="3"/>
  <c r="P139" i="3" s="1"/>
  <c r="G138" i="3"/>
  <c r="H138" i="3" s="1"/>
  <c r="N135" i="3"/>
  <c r="O134" i="3"/>
  <c r="P134" i="3" s="1"/>
  <c r="O133" i="3"/>
  <c r="P133" i="3" s="1"/>
  <c r="O132" i="3"/>
  <c r="P132" i="3" s="1"/>
  <c r="O131" i="3"/>
  <c r="P131" i="3" s="1"/>
  <c r="S130" i="3" s="1"/>
  <c r="R130" i="3" s="1"/>
  <c r="Q130" i="3" s="1"/>
  <c r="M130" i="3" s="1"/>
  <c r="O130" i="3" s="1"/>
  <c r="P130" i="3" s="1"/>
  <c r="O129" i="3"/>
  <c r="P129" i="3" s="1"/>
  <c r="G128" i="3"/>
  <c r="H128" i="3" s="1"/>
  <c r="N126" i="3"/>
  <c r="O125" i="3"/>
  <c r="P125" i="3" s="1"/>
  <c r="O123" i="3"/>
  <c r="P123" i="3" s="1"/>
  <c r="S124" i="3" s="1"/>
  <c r="R124" i="3" s="1"/>
  <c r="Q124" i="3" s="1"/>
  <c r="M124" i="3" s="1"/>
  <c r="O124" i="3" s="1"/>
  <c r="P124" i="3" s="1"/>
  <c r="O122" i="3"/>
  <c r="P122" i="3" s="1"/>
  <c r="G121" i="3"/>
  <c r="H121" i="3" s="1"/>
  <c r="N119" i="3"/>
  <c r="O118" i="3"/>
  <c r="P118" i="3" s="1"/>
  <c r="R117" i="3"/>
  <c r="Q117" i="3" s="1"/>
  <c r="M117" i="3" s="1"/>
  <c r="O117" i="3" s="1"/>
  <c r="P117" i="3" s="1"/>
  <c r="O116" i="3"/>
  <c r="P116" i="3" s="1"/>
  <c r="G114" i="3"/>
  <c r="H114" i="3" s="1"/>
  <c r="N112" i="3"/>
  <c r="O111" i="3"/>
  <c r="P111" i="3" s="1"/>
  <c r="R110" i="3"/>
  <c r="Q110" i="3" s="1"/>
  <c r="M110" i="3" s="1"/>
  <c r="O110" i="3" s="1"/>
  <c r="P110" i="3" s="1"/>
  <c r="R109" i="3"/>
  <c r="Q109" i="3" s="1"/>
  <c r="P109" i="3"/>
  <c r="R108" i="3"/>
  <c r="Q108" i="3" s="1"/>
  <c r="M108" i="3" s="1"/>
  <c r="O108" i="3" s="1"/>
  <c r="P108" i="3" s="1"/>
  <c r="O107" i="3"/>
  <c r="P107" i="3" s="1"/>
  <c r="G106" i="3"/>
  <c r="H106" i="3" s="1"/>
  <c r="N103" i="3"/>
  <c r="O102" i="3"/>
  <c r="P102" i="3" s="1"/>
  <c r="O101" i="3"/>
  <c r="P101" i="3" s="1"/>
  <c r="O100" i="3"/>
  <c r="P100" i="3" s="1"/>
  <c r="O99" i="3"/>
  <c r="P99" i="3" s="1"/>
  <c r="S98" i="3" s="1"/>
  <c r="R98" i="3" s="1"/>
  <c r="Q98" i="3" s="1"/>
  <c r="M98" i="3" s="1"/>
  <c r="O98" i="3" s="1"/>
  <c r="P98" i="3" s="1"/>
  <c r="O97" i="3"/>
  <c r="P97" i="3" s="1"/>
  <c r="G96" i="3"/>
  <c r="H96" i="3" s="1"/>
  <c r="N94" i="3"/>
  <c r="O93" i="3"/>
  <c r="P93" i="3" s="1"/>
  <c r="O91" i="3"/>
  <c r="P91" i="3" s="1"/>
  <c r="S92" i="3" s="1"/>
  <c r="R92" i="3" s="1"/>
  <c r="Q92" i="3" s="1"/>
  <c r="M92" i="3" s="1"/>
  <c r="O92" i="3" s="1"/>
  <c r="P92" i="3" s="1"/>
  <c r="O90" i="3"/>
  <c r="P90" i="3" s="1"/>
  <c r="G89" i="3"/>
  <c r="H89" i="3" s="1"/>
  <c r="N87" i="3"/>
  <c r="O86" i="3"/>
  <c r="P86" i="3" s="1"/>
  <c r="O85" i="3"/>
  <c r="P85" i="3" s="1"/>
  <c r="O84" i="3"/>
  <c r="P84" i="3" s="1"/>
  <c r="G82" i="3"/>
  <c r="H82" i="3" s="1"/>
  <c r="N80" i="3"/>
  <c r="O79" i="3"/>
  <c r="P79" i="3" s="1"/>
  <c r="O78" i="3"/>
  <c r="P78" i="3" s="1"/>
  <c r="O77" i="3"/>
  <c r="P77" i="3" s="1"/>
  <c r="G76" i="3"/>
  <c r="N73" i="3"/>
  <c r="O72" i="3"/>
  <c r="P72" i="3" s="1"/>
  <c r="O71" i="3"/>
  <c r="P71" i="3" s="1"/>
  <c r="O70" i="3"/>
  <c r="P70" i="3" s="1"/>
  <c r="O69" i="3"/>
  <c r="P69" i="3" s="1"/>
  <c r="O68" i="3"/>
  <c r="P68" i="3" s="1"/>
  <c r="G67" i="3"/>
  <c r="H67" i="3" s="1"/>
  <c r="N65" i="3"/>
  <c r="O64" i="3"/>
  <c r="P64" i="3" s="1"/>
  <c r="O63" i="3"/>
  <c r="P63" i="3" s="1"/>
  <c r="G62" i="3"/>
  <c r="H62" i="3" s="1"/>
  <c r="N60" i="3"/>
  <c r="O59" i="3"/>
  <c r="P59" i="3" s="1"/>
  <c r="R58" i="3"/>
  <c r="Q58" i="3" s="1"/>
  <c r="M58" i="3" s="1"/>
  <c r="O58" i="3" s="1"/>
  <c r="P58" i="3" s="1"/>
  <c r="O57" i="3"/>
  <c r="P57" i="3" s="1"/>
  <c r="G55" i="3"/>
  <c r="H55" i="3" s="1"/>
  <c r="N53" i="3"/>
  <c r="O52" i="3"/>
  <c r="P52" i="3" s="1"/>
  <c r="O51" i="3"/>
  <c r="P51" i="3" s="1"/>
  <c r="O50" i="3"/>
  <c r="P50" i="3" s="1"/>
  <c r="G49" i="3"/>
  <c r="H49" i="3" s="1"/>
  <c r="N46" i="3"/>
  <c r="O45" i="3"/>
  <c r="P45" i="3" s="1"/>
  <c r="O44" i="3"/>
  <c r="P44" i="3" s="1"/>
  <c r="O43" i="3"/>
  <c r="P43" i="3" s="1"/>
  <c r="O42" i="3"/>
  <c r="P42" i="3" s="1"/>
  <c r="G41" i="3"/>
  <c r="H41" i="3" s="1"/>
  <c r="N39" i="3"/>
  <c r="O37" i="3"/>
  <c r="P37" i="3" s="1"/>
  <c r="O36" i="3"/>
  <c r="P36" i="3" s="1"/>
  <c r="G35" i="3"/>
  <c r="H35" i="3" s="1"/>
  <c r="N33" i="3"/>
  <c r="O32" i="3"/>
  <c r="P32" i="3" s="1"/>
  <c r="O31" i="3"/>
  <c r="P31" i="3" s="1"/>
  <c r="O30" i="3"/>
  <c r="P30" i="3" s="1"/>
  <c r="G28" i="3"/>
  <c r="H28" i="3" s="1"/>
  <c r="N26" i="3"/>
  <c r="O25" i="3"/>
  <c r="P25" i="3" s="1"/>
  <c r="O24" i="3"/>
  <c r="P24" i="3" s="1"/>
  <c r="O23" i="3"/>
  <c r="P23" i="3" s="1"/>
  <c r="G22" i="3"/>
  <c r="N20" i="3"/>
  <c r="O19" i="3"/>
  <c r="P19" i="3" s="1"/>
  <c r="O18" i="3"/>
  <c r="P18" i="3" s="1"/>
  <c r="O17" i="3"/>
  <c r="P17" i="3" s="1"/>
  <c r="O16" i="3"/>
  <c r="P16" i="3" s="1"/>
  <c r="G15" i="3"/>
  <c r="H15" i="3" s="1"/>
  <c r="N13" i="3"/>
  <c r="O12" i="3"/>
  <c r="P12" i="3" s="1"/>
  <c r="O11" i="3"/>
  <c r="P11" i="3" s="1"/>
  <c r="O10" i="3"/>
  <c r="P10" i="3" s="1"/>
  <c r="G9" i="3"/>
  <c r="H9" i="3" s="1"/>
  <c r="N7" i="3"/>
  <c r="O6" i="3"/>
  <c r="P6" i="3" s="1"/>
  <c r="O5" i="3"/>
  <c r="P5" i="3" s="1"/>
  <c r="O4" i="3"/>
  <c r="P4" i="3" s="1"/>
  <c r="G3" i="3"/>
  <c r="H3" i="3" s="1"/>
  <c r="R55" i="9" l="1"/>
  <c r="Q55" i="9" s="1"/>
  <c r="U101" i="9"/>
  <c r="T101" i="9" s="1"/>
  <c r="S101" i="9" s="1"/>
  <c r="O101" i="9" s="1"/>
  <c r="Q101" i="9" s="1"/>
  <c r="R101" i="9" s="1"/>
  <c r="R103" i="9" s="1"/>
  <c r="Q103" i="9" s="1"/>
  <c r="R41" i="9"/>
  <c r="Q41" i="9" s="1"/>
  <c r="R14" i="9"/>
  <c r="Q14" i="9" s="1"/>
  <c r="R35" i="8"/>
  <c r="Q35" i="8" s="1"/>
  <c r="Q62" i="4"/>
  <c r="P65" i="3"/>
  <c r="P66" i="3" s="1"/>
  <c r="R75" i="6"/>
  <c r="R76" i="6" s="1"/>
  <c r="S127" i="7"/>
  <c r="R70" i="7"/>
  <c r="Q70" i="7" s="1"/>
  <c r="P119" i="3"/>
  <c r="P120" i="3" s="1"/>
  <c r="S71" i="4"/>
  <c r="R71" i="4" s="1"/>
  <c r="Q71" i="4" s="1"/>
  <c r="M71" i="4" s="1"/>
  <c r="O71" i="4" s="1"/>
  <c r="P71" i="4" s="1"/>
  <c r="P73" i="4" s="1"/>
  <c r="P74" i="4" s="1"/>
  <c r="R9" i="8"/>
  <c r="Q9" i="8" s="1"/>
  <c r="U77" i="9"/>
  <c r="T77" i="9" s="1"/>
  <c r="S77" i="9" s="1"/>
  <c r="O77" i="9" s="1"/>
  <c r="Q77" i="9" s="1"/>
  <c r="R77" i="9" s="1"/>
  <c r="R79" i="9" s="1"/>
  <c r="R80" i="9" s="1"/>
  <c r="R14" i="8"/>
  <c r="R15" i="8" s="1"/>
  <c r="R261" i="6"/>
  <c r="R262" i="6" s="1"/>
  <c r="R47" i="6"/>
  <c r="R48" i="6" s="1"/>
  <c r="R187" i="6"/>
  <c r="R188" i="6" s="1"/>
  <c r="U109" i="8"/>
  <c r="T109" i="8" s="1"/>
  <c r="S109" i="8" s="1"/>
  <c r="O109" i="8" s="1"/>
  <c r="Q109" i="8" s="1"/>
  <c r="R109" i="8" s="1"/>
  <c r="R111" i="8" s="1"/>
  <c r="R112" i="8" s="1"/>
  <c r="R46" i="7"/>
  <c r="R47" i="7" s="1"/>
  <c r="U82" i="8"/>
  <c r="T82" i="8" s="1"/>
  <c r="S82" i="8" s="1"/>
  <c r="O82" i="8" s="1"/>
  <c r="Q82" i="8" s="1"/>
  <c r="R82" i="8" s="1"/>
  <c r="R84" i="8" s="1"/>
  <c r="R34" i="9"/>
  <c r="R35" i="9" s="1"/>
  <c r="R182" i="7"/>
  <c r="Q182" i="7" s="1"/>
  <c r="J263" i="6"/>
  <c r="R173" i="7"/>
  <c r="Q173" i="7" s="1"/>
  <c r="R193" i="7"/>
  <c r="R194" i="7" s="1"/>
  <c r="R94" i="8"/>
  <c r="R95" i="8" s="1"/>
  <c r="R61" i="6"/>
  <c r="Q61" i="6" s="1"/>
  <c r="R145" i="7"/>
  <c r="Q145" i="7" s="1"/>
  <c r="O109" i="3"/>
  <c r="P49" i="4"/>
  <c r="P50" i="4" s="1"/>
  <c r="P60" i="5"/>
  <c r="O60" i="5" s="1"/>
  <c r="P159" i="3"/>
  <c r="P160" i="3" s="1"/>
  <c r="P80" i="3"/>
  <c r="O80" i="3" s="1"/>
  <c r="P18" i="5"/>
  <c r="O18" i="5" s="1"/>
  <c r="P65" i="4"/>
  <c r="P66" i="4" s="1"/>
  <c r="P151" i="3"/>
  <c r="O151" i="3" s="1"/>
  <c r="P36" i="4"/>
  <c r="P37" i="4" s="1"/>
  <c r="P153" i="4"/>
  <c r="O153" i="4" s="1"/>
  <c r="P24" i="5"/>
  <c r="P25" i="5" s="1"/>
  <c r="P104" i="4"/>
  <c r="O104" i="4" s="1"/>
  <c r="P7" i="5"/>
  <c r="P8" i="5" s="1"/>
  <c r="P170" i="5"/>
  <c r="O170" i="5" s="1"/>
  <c r="P127" i="4"/>
  <c r="O127" i="4" s="1"/>
  <c r="P39" i="3"/>
  <c r="O39" i="3" s="1"/>
  <c r="P192" i="3"/>
  <c r="P193" i="3" s="1"/>
  <c r="P75" i="5"/>
  <c r="P76" i="5" s="1"/>
  <c r="P217" i="3"/>
  <c r="P218" i="3" s="1"/>
  <c r="P7" i="4"/>
  <c r="P8" i="4" s="1"/>
  <c r="P56" i="4"/>
  <c r="O56" i="4" s="1"/>
  <c r="P162" i="5"/>
  <c r="O162" i="5" s="1"/>
  <c r="S115" i="5"/>
  <c r="R115" i="5" s="1"/>
  <c r="Q115" i="5" s="1"/>
  <c r="M115" i="5" s="1"/>
  <c r="O115" i="5" s="1"/>
  <c r="P115" i="5" s="1"/>
  <c r="P117" i="5" s="1"/>
  <c r="P118" i="5" s="1"/>
  <c r="P184" i="3"/>
  <c r="P185" i="3" s="1"/>
  <c r="P210" i="3"/>
  <c r="P211" i="3" s="1"/>
  <c r="P42" i="5"/>
  <c r="O42" i="5" s="1"/>
  <c r="P154" i="5"/>
  <c r="O154" i="5" s="1"/>
  <c r="P87" i="3"/>
  <c r="P88" i="3" s="1"/>
  <c r="P137" i="4"/>
  <c r="O137" i="4" s="1"/>
  <c r="P25" i="4"/>
  <c r="O25" i="4" s="1"/>
  <c r="P235" i="3"/>
  <c r="O235" i="3" s="1"/>
  <c r="P20" i="3"/>
  <c r="P21" i="3" s="1"/>
  <c r="P135" i="3"/>
  <c r="O135" i="3" s="1"/>
  <c r="P43" i="4"/>
  <c r="O43" i="4" s="1"/>
  <c r="P18" i="4"/>
  <c r="O18" i="4" s="1"/>
  <c r="R82" i="6"/>
  <c r="Q82" i="6" s="1"/>
  <c r="R137" i="7"/>
  <c r="R138" i="7" s="1"/>
  <c r="R22" i="8"/>
  <c r="Q22" i="8" s="1"/>
  <c r="R30" i="8"/>
  <c r="R151" i="6"/>
  <c r="R152" i="6" s="1"/>
  <c r="R29" i="9"/>
  <c r="R30" i="9" s="1"/>
  <c r="S73" i="8"/>
  <c r="Q73" i="8"/>
  <c r="R281" i="6"/>
  <c r="R282" i="6" s="1"/>
  <c r="R256" i="7"/>
  <c r="R257" i="7" s="1"/>
  <c r="J235" i="6"/>
  <c r="R129" i="8"/>
  <c r="Q129" i="8" s="1"/>
  <c r="R40" i="6"/>
  <c r="Q40" i="6" s="1"/>
  <c r="R133" i="6"/>
  <c r="R134" i="6" s="1"/>
  <c r="R76" i="8"/>
  <c r="R77" i="8" s="1"/>
  <c r="R195" i="8"/>
  <c r="Q195" i="8" s="1"/>
  <c r="R9" i="6"/>
  <c r="Q9" i="6" s="1"/>
  <c r="R219" i="7"/>
  <c r="R220" i="7" s="1"/>
  <c r="R58" i="8"/>
  <c r="R59" i="8" s="1"/>
  <c r="R137" i="8"/>
  <c r="Q137" i="8" s="1"/>
  <c r="R115" i="6"/>
  <c r="R116" i="6" s="1"/>
  <c r="R16" i="7"/>
  <c r="Q16" i="7" s="1"/>
  <c r="R94" i="7"/>
  <c r="R95" i="7" s="1"/>
  <c r="R71" i="9"/>
  <c r="Q71" i="9" s="1"/>
  <c r="R23" i="6"/>
  <c r="R24" i="6" s="1"/>
  <c r="R53" i="6"/>
  <c r="R54" i="6" s="1"/>
  <c r="R181" i="9"/>
  <c r="R182" i="9" s="1"/>
  <c r="R254" i="6"/>
  <c r="Q254" i="6" s="1"/>
  <c r="R69" i="6"/>
  <c r="R70" i="6" s="1"/>
  <c r="R123" i="6"/>
  <c r="R124" i="6" s="1"/>
  <c r="U101" i="8"/>
  <c r="T101" i="8" s="1"/>
  <c r="S101" i="8" s="1"/>
  <c r="O101" i="8" s="1"/>
  <c r="Q101" i="8" s="1"/>
  <c r="R101" i="8" s="1"/>
  <c r="R103" i="8" s="1"/>
  <c r="R51" i="8"/>
  <c r="Q51" i="8" s="1"/>
  <c r="R210" i="7"/>
  <c r="R211" i="7" s="1"/>
  <c r="J144" i="9"/>
  <c r="R217" i="6"/>
  <c r="R218" i="6" s="1"/>
  <c r="R101" i="7"/>
  <c r="Q101" i="7" s="1"/>
  <c r="R144" i="8"/>
  <c r="U128" i="9"/>
  <c r="T128" i="9" s="1"/>
  <c r="S128" i="9" s="1"/>
  <c r="O128" i="9" s="1"/>
  <c r="Q128" i="9" s="1"/>
  <c r="R128" i="9" s="1"/>
  <c r="R130" i="9" s="1"/>
  <c r="Q130" i="9" s="1"/>
  <c r="R204" i="8"/>
  <c r="Q204" i="8" s="1"/>
  <c r="R180" i="6"/>
  <c r="R181" i="6" s="1"/>
  <c r="R24" i="7"/>
  <c r="Q24" i="7" s="1"/>
  <c r="R76" i="7"/>
  <c r="Q76" i="7" s="1"/>
  <c r="R21" i="9"/>
  <c r="R22" i="9" s="1"/>
  <c r="R85" i="7"/>
  <c r="R16" i="6"/>
  <c r="R171" i="9"/>
  <c r="R270" i="6"/>
  <c r="R130" i="7"/>
  <c r="R155" i="7"/>
  <c r="U188" i="9"/>
  <c r="T188" i="9" s="1"/>
  <c r="S188" i="9" s="1"/>
  <c r="O188" i="9" s="1"/>
  <c r="Q188" i="9" s="1"/>
  <c r="R188" i="9" s="1"/>
  <c r="R190" i="9" s="1"/>
  <c r="R63" i="7"/>
  <c r="R166" i="7"/>
  <c r="R174" i="8"/>
  <c r="R50" i="9"/>
  <c r="R240" i="7"/>
  <c r="R155" i="8"/>
  <c r="R169" i="6"/>
  <c r="R54" i="7"/>
  <c r="R97" i="6"/>
  <c r="R31" i="6"/>
  <c r="R39" i="7"/>
  <c r="R118" i="8"/>
  <c r="S105" i="6"/>
  <c r="Q105" i="6"/>
  <c r="R267" i="7"/>
  <c r="R212" i="8"/>
  <c r="R108" i="6"/>
  <c r="R244" i="6"/>
  <c r="J175" i="7"/>
  <c r="R159" i="6"/>
  <c r="R224" i="6"/>
  <c r="R65" i="8"/>
  <c r="U93" i="9"/>
  <c r="T93" i="9" s="1"/>
  <c r="S93" i="9" s="1"/>
  <c r="O93" i="9" s="1"/>
  <c r="Q93" i="9" s="1"/>
  <c r="R93" i="9" s="1"/>
  <c r="R95" i="9" s="1"/>
  <c r="R110" i="9"/>
  <c r="R233" i="6"/>
  <c r="R247" i="7"/>
  <c r="R165" i="8"/>
  <c r="R160" i="9"/>
  <c r="R32" i="7"/>
  <c r="R207" i="6"/>
  <c r="R203" i="7"/>
  <c r="R196" i="6"/>
  <c r="R185" i="8"/>
  <c r="R151" i="9"/>
  <c r="R62" i="9"/>
  <c r="R144" i="6"/>
  <c r="R42" i="8"/>
  <c r="R89" i="6"/>
  <c r="R86" i="9"/>
  <c r="R9" i="9"/>
  <c r="R121" i="9"/>
  <c r="R141" i="9"/>
  <c r="R9" i="7"/>
  <c r="R198" i="9"/>
  <c r="R230" i="7"/>
  <c r="R109" i="7"/>
  <c r="R119" i="7"/>
  <c r="P94" i="3"/>
  <c r="P29" i="5"/>
  <c r="O28" i="5"/>
  <c r="P177" i="3"/>
  <c r="P145" i="4"/>
  <c r="P103" i="3"/>
  <c r="P112" i="3"/>
  <c r="P33" i="3"/>
  <c r="P202" i="3"/>
  <c r="S88" i="5"/>
  <c r="R88" i="5" s="1"/>
  <c r="Q88" i="5" s="1"/>
  <c r="M88" i="5" s="1"/>
  <c r="O88" i="5" s="1"/>
  <c r="P88" i="5" s="1"/>
  <c r="P90" i="5" s="1"/>
  <c r="O11" i="5"/>
  <c r="P12" i="5"/>
  <c r="H20" i="4"/>
  <c r="H22" i="3"/>
  <c r="P13" i="3"/>
  <c r="P121" i="4"/>
  <c r="O121" i="4" s="1"/>
  <c r="P187" i="4"/>
  <c r="P46" i="3"/>
  <c r="P169" i="3"/>
  <c r="S95" i="4"/>
  <c r="R95" i="4" s="1"/>
  <c r="Q95" i="4" s="1"/>
  <c r="M95" i="4" s="1"/>
  <c r="O95" i="4" s="1"/>
  <c r="P95" i="4" s="1"/>
  <c r="P97" i="4" s="1"/>
  <c r="P107" i="5"/>
  <c r="P53" i="3"/>
  <c r="P225" i="3"/>
  <c r="H44" i="5"/>
  <c r="P47" i="5" s="1"/>
  <c r="P136" i="5"/>
  <c r="P128" i="5"/>
  <c r="P60" i="3"/>
  <c r="P30" i="4"/>
  <c r="P171" i="4"/>
  <c r="H92" i="5"/>
  <c r="P126" i="3"/>
  <c r="P82" i="4"/>
  <c r="H138" i="5"/>
  <c r="P144" i="3"/>
  <c r="O29" i="4"/>
  <c r="P97" i="5"/>
  <c r="P12" i="4"/>
  <c r="P113" i="4"/>
  <c r="S87" i="4"/>
  <c r="R87" i="4" s="1"/>
  <c r="Q87" i="4" s="1"/>
  <c r="M87" i="4" s="1"/>
  <c r="O87" i="4" s="1"/>
  <c r="P87" i="4" s="1"/>
  <c r="P89" i="4" s="1"/>
  <c r="P73" i="3"/>
  <c r="H76" i="3"/>
  <c r="P35" i="5"/>
  <c r="P144" i="5"/>
  <c r="P26" i="3"/>
  <c r="P163" i="4"/>
  <c r="P178" i="5"/>
  <c r="S80" i="5"/>
  <c r="R80" i="5" s="1"/>
  <c r="Q80" i="5" s="1"/>
  <c r="M80" i="5" s="1"/>
  <c r="O80" i="5" s="1"/>
  <c r="P80" i="5" s="1"/>
  <c r="P82" i="5" s="1"/>
  <c r="P53" i="5"/>
  <c r="S66" i="5"/>
  <c r="R66" i="5" s="1"/>
  <c r="Q66" i="5" s="1"/>
  <c r="M66" i="5" s="1"/>
  <c r="O66" i="5" s="1"/>
  <c r="P66" i="5" s="1"/>
  <c r="P68" i="5" s="1"/>
  <c r="P179" i="4"/>
  <c r="P7" i="3"/>
  <c r="H161" i="3"/>
  <c r="R56" i="9" l="1"/>
  <c r="R15" i="9"/>
  <c r="R42" i="9"/>
  <c r="R10" i="8"/>
  <c r="R36" i="8"/>
  <c r="Q14" i="8"/>
  <c r="R71" i="7"/>
  <c r="Q261" i="6"/>
  <c r="R102" i="7"/>
  <c r="Q75" i="6"/>
  <c r="O73" i="4"/>
  <c r="O119" i="3"/>
  <c r="O65" i="3"/>
  <c r="P81" i="3"/>
  <c r="Q180" i="6"/>
  <c r="Q34" i="9"/>
  <c r="P154" i="4"/>
  <c r="Q46" i="7"/>
  <c r="Q187" i="6"/>
  <c r="R196" i="8"/>
  <c r="Q281" i="6"/>
  <c r="Q47" i="6"/>
  <c r="R85" i="8"/>
  <c r="Q84" i="8"/>
  <c r="R77" i="7"/>
  <c r="Q29" i="9"/>
  <c r="Q53" i="6"/>
  <c r="R205" i="8"/>
  <c r="R25" i="7"/>
  <c r="R146" i="7"/>
  <c r="R52" i="8"/>
  <c r="R183" i="7"/>
  <c r="Q210" i="7"/>
  <c r="Q133" i="6"/>
  <c r="Q94" i="8"/>
  <c r="Q137" i="7"/>
  <c r="R174" i="7"/>
  <c r="R83" i="6"/>
  <c r="Q193" i="7"/>
  <c r="R17" i="7"/>
  <c r="Q219" i="7"/>
  <c r="R10" i="6"/>
  <c r="R62" i="6"/>
  <c r="Q69" i="6"/>
  <c r="Q79" i="9"/>
  <c r="O49" i="4"/>
  <c r="O159" i="3"/>
  <c r="O117" i="5"/>
  <c r="O184" i="3"/>
  <c r="O7" i="4"/>
  <c r="P61" i="5"/>
  <c r="P163" i="5"/>
  <c r="O65" i="4"/>
  <c r="P43" i="5"/>
  <c r="O36" i="4"/>
  <c r="P26" i="4"/>
  <c r="O20" i="3"/>
  <c r="P171" i="5"/>
  <c r="P105" i="4"/>
  <c r="P40" i="3"/>
  <c r="P136" i="3"/>
  <c r="P236" i="3"/>
  <c r="P152" i="3"/>
  <c r="O24" i="5"/>
  <c r="O210" i="3"/>
  <c r="O7" i="5"/>
  <c r="P128" i="4"/>
  <c r="P19" i="5"/>
  <c r="P155" i="5"/>
  <c r="P19" i="4"/>
  <c r="O217" i="3"/>
  <c r="O75" i="5"/>
  <c r="O192" i="3"/>
  <c r="P57" i="4"/>
  <c r="P138" i="4"/>
  <c r="O87" i="3"/>
  <c r="P44" i="4"/>
  <c r="Q181" i="9"/>
  <c r="R131" i="9"/>
  <c r="R130" i="8"/>
  <c r="Q23" i="6"/>
  <c r="Q76" i="8"/>
  <c r="Q111" i="8"/>
  <c r="R145" i="8"/>
  <c r="Q144" i="8"/>
  <c r="R104" i="9"/>
  <c r="R31" i="8"/>
  <c r="Q30" i="8"/>
  <c r="Q151" i="6"/>
  <c r="R41" i="6"/>
  <c r="R255" i="6"/>
  <c r="R23" i="8"/>
  <c r="Q123" i="6"/>
  <c r="Q115" i="6"/>
  <c r="Q94" i="7"/>
  <c r="R72" i="9"/>
  <c r="Q217" i="6"/>
  <c r="Q256" i="7"/>
  <c r="Q58" i="8"/>
  <c r="Q21" i="9"/>
  <c r="Q95" i="9"/>
  <c r="R96" i="9"/>
  <c r="Q190" i="9"/>
  <c r="R191" i="9"/>
  <c r="R231" i="7"/>
  <c r="Q230" i="7"/>
  <c r="Q89" i="6"/>
  <c r="R90" i="6"/>
  <c r="R204" i="7"/>
  <c r="Q203" i="7"/>
  <c r="R167" i="7"/>
  <c r="Q166" i="7"/>
  <c r="R268" i="7"/>
  <c r="Q267" i="7"/>
  <c r="Q63" i="7"/>
  <c r="R64" i="7"/>
  <c r="R104" i="8"/>
  <c r="Q103" i="8"/>
  <c r="R208" i="6"/>
  <c r="Q207" i="6"/>
  <c r="Q54" i="7"/>
  <c r="R55" i="7"/>
  <c r="R33" i="7"/>
  <c r="Q32" i="7"/>
  <c r="R66" i="8"/>
  <c r="Q65" i="8"/>
  <c r="R170" i="6"/>
  <c r="Q169" i="6"/>
  <c r="R17" i="6"/>
  <c r="Q16" i="6"/>
  <c r="R10" i="7"/>
  <c r="Q9" i="7"/>
  <c r="Q224" i="6"/>
  <c r="R225" i="6"/>
  <c r="R142" i="9"/>
  <c r="Q141" i="9"/>
  <c r="R160" i="6"/>
  <c r="Q159" i="6"/>
  <c r="Q121" i="9"/>
  <c r="R122" i="9"/>
  <c r="R43" i="8"/>
  <c r="Q42" i="8"/>
  <c r="R145" i="6"/>
  <c r="Q144" i="6"/>
  <c r="R156" i="8"/>
  <c r="Q155" i="8"/>
  <c r="Q62" i="9"/>
  <c r="R63" i="9"/>
  <c r="R161" i="9"/>
  <c r="Q160" i="9"/>
  <c r="R241" i="7"/>
  <c r="Q240" i="7"/>
  <c r="Q165" i="8"/>
  <c r="R166" i="8"/>
  <c r="R119" i="8"/>
  <c r="Q118" i="8"/>
  <c r="Q155" i="7"/>
  <c r="R156" i="7"/>
  <c r="R197" i="6"/>
  <c r="Q196" i="6"/>
  <c r="Q212" i="8"/>
  <c r="R213" i="8" s="1"/>
  <c r="Q97" i="6"/>
  <c r="R98" i="6"/>
  <c r="Q198" i="9"/>
  <c r="R199" i="9"/>
  <c r="R86" i="7"/>
  <c r="Q85" i="7"/>
  <c r="R248" i="7"/>
  <c r="Q247" i="7"/>
  <c r="R40" i="7"/>
  <c r="Q39" i="7"/>
  <c r="R131" i="7"/>
  <c r="Q130" i="7"/>
  <c r="R120" i="7"/>
  <c r="Q119" i="7"/>
  <c r="R32" i="6"/>
  <c r="Q31" i="6"/>
  <c r="R271" i="6"/>
  <c r="Q270" i="6"/>
  <c r="R110" i="7"/>
  <c r="Q109" i="7"/>
  <c r="R10" i="9"/>
  <c r="Q9" i="9"/>
  <c r="R152" i="9"/>
  <c r="Q151" i="9"/>
  <c r="R234" i="6"/>
  <c r="Q233" i="6"/>
  <c r="Q244" i="6"/>
  <c r="R245" i="6"/>
  <c r="Q86" i="9"/>
  <c r="R87" i="9"/>
  <c r="R186" i="8"/>
  <c r="Q185" i="8"/>
  <c r="R111" i="9"/>
  <c r="Q110" i="9"/>
  <c r="R51" i="9"/>
  <c r="Q50" i="9"/>
  <c r="R172" i="9"/>
  <c r="Q171" i="9"/>
  <c r="R109" i="6"/>
  <c r="Q108" i="6"/>
  <c r="Q174" i="8"/>
  <c r="R175" i="8"/>
  <c r="O82" i="5"/>
  <c r="P83" i="5"/>
  <c r="P90" i="4"/>
  <c r="O89" i="4"/>
  <c r="P14" i="3"/>
  <c r="O13" i="3"/>
  <c r="P137" i="5"/>
  <c r="O136" i="5"/>
  <c r="O103" i="3"/>
  <c r="P104" i="3"/>
  <c r="P98" i="5"/>
  <c r="O97" i="5"/>
  <c r="O112" i="3"/>
  <c r="P113" i="3"/>
  <c r="O53" i="5"/>
  <c r="P54" i="5"/>
  <c r="P145" i="3"/>
  <c r="O144" i="3"/>
  <c r="P91" i="5"/>
  <c r="O90" i="5"/>
  <c r="O26" i="3"/>
  <c r="P27" i="3"/>
  <c r="P146" i="4"/>
  <c r="O145" i="4"/>
  <c r="P36" i="5"/>
  <c r="O35" i="5"/>
  <c r="P203" i="3"/>
  <c r="O202" i="3"/>
  <c r="O68" i="5"/>
  <c r="P69" i="5"/>
  <c r="P8" i="3"/>
  <c r="O7" i="3"/>
  <c r="P172" i="4"/>
  <c r="O171" i="4"/>
  <c r="P188" i="4"/>
  <c r="O187" i="4"/>
  <c r="O179" i="4"/>
  <c r="P180" i="4"/>
  <c r="P54" i="3"/>
  <c r="O53" i="3"/>
  <c r="P108" i="5"/>
  <c r="O107" i="5"/>
  <c r="O169" i="3"/>
  <c r="P170" i="3"/>
  <c r="O73" i="3"/>
  <c r="P74" i="3"/>
  <c r="P47" i="3"/>
  <c r="O46" i="3"/>
  <c r="O33" i="3"/>
  <c r="P34" i="3"/>
  <c r="P226" i="3"/>
  <c r="O225" i="3"/>
  <c r="P95" i="3"/>
  <c r="O94" i="3"/>
  <c r="O144" i="5"/>
  <c r="P145" i="5"/>
  <c r="P127" i="3"/>
  <c r="O126" i="3"/>
  <c r="P98" i="4"/>
  <c r="O97" i="4"/>
  <c r="O113" i="4"/>
  <c r="P114" i="4"/>
  <c r="P61" i="3"/>
  <c r="O60" i="3"/>
  <c r="O178" i="5"/>
  <c r="P179" i="5"/>
  <c r="P164" i="4"/>
  <c r="O163" i="4"/>
  <c r="P83" i="4"/>
  <c r="O82" i="4"/>
  <c r="P178" i="3"/>
  <c r="O177" i="3"/>
  <c r="P129" i="5"/>
  <c r="O1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  <author>Anthony Suppa</author>
  </authors>
  <commentList>
    <comment ref="H1" authorId="0" shapeId="0" xr:uid="{E97FFFC5-5386-4FA3-AA7A-10DFB111ECD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  <comment ref="M77" authorId="1" shapeId="0" xr:uid="{88815A13-9643-483C-B465-910E9E97E09A}">
      <text>
        <r>
          <rPr>
            <b/>
            <sz val="9"/>
            <color indexed="81"/>
            <rFont val="Tahoma"/>
            <family val="2"/>
          </rPr>
          <t>Anthony Suppa:</t>
        </r>
        <r>
          <rPr>
            <sz val="9"/>
            <color indexed="81"/>
            <rFont val="Tahoma"/>
            <family val="2"/>
          </rPr>
          <t xml:space="preserve">
Modified conductivity to meet U-value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</authors>
  <commentList>
    <comment ref="H1" authorId="0" shapeId="0" xr:uid="{52D0B7F8-64CA-4FAA-A82E-79BEDB532BD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  <author>Anthony Suppa</author>
  </authors>
  <commentList>
    <comment ref="H1" authorId="0" shapeId="0" xr:uid="{B1A16387-5E5D-471D-89F9-0EE45B6BE33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  <comment ref="M47" authorId="1" shapeId="0" xr:uid="{7E767B6B-ECFE-4474-AAA6-477B7238B954}">
      <text>
        <r>
          <rPr>
            <b/>
            <sz val="9"/>
            <color indexed="81"/>
            <rFont val="Tahoma"/>
            <family val="2"/>
          </rPr>
          <t>Anthony Suppa:</t>
        </r>
        <r>
          <rPr>
            <sz val="9"/>
            <color indexed="81"/>
            <rFont val="Tahoma"/>
            <family val="2"/>
          </rPr>
          <t xml:space="preserve">
Modified conductivity to meet U-value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</authors>
  <commentList>
    <comment ref="H1" authorId="0" shapeId="0" xr:uid="{63682A42-034D-4F23-93FE-3B2C38C5997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  <author>Anthony Suppa</author>
  </authors>
  <commentList>
    <comment ref="J1" authorId="0" shapeId="0" xr:uid="{DF0FA7F8-7170-4314-92BD-E0C33A3415C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  <comment ref="O87" authorId="1" shapeId="0" xr:uid="{532E4E56-F408-419D-89B2-395DAA3C4F7B}">
      <text>
        <r>
          <rPr>
            <b/>
            <sz val="9"/>
            <color indexed="81"/>
            <rFont val="Tahoma"/>
            <family val="2"/>
          </rPr>
          <t>Anthony Suppa:</t>
        </r>
        <r>
          <rPr>
            <sz val="9"/>
            <color indexed="81"/>
            <rFont val="Tahoma"/>
            <family val="2"/>
          </rPr>
          <t xml:space="preserve">
Modified conductivity to meet U-value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</authors>
  <commentList>
    <comment ref="J1" authorId="0" shapeId="0" xr:uid="{C47F07BD-361C-434E-B3CC-6094EDC6FAB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  <author>Anthony Suppa</author>
  </authors>
  <commentList>
    <comment ref="J1" authorId="0" shapeId="0" xr:uid="{2C60CA0F-0E9B-455C-88B8-145C1787021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  <comment ref="O56" authorId="1" shapeId="0" xr:uid="{EE0AC67E-99AC-445F-8100-1FDAE7090C44}">
      <text>
        <r>
          <rPr>
            <b/>
            <sz val="9"/>
            <color indexed="81"/>
            <rFont val="Tahoma"/>
            <family val="2"/>
          </rPr>
          <t>Anthony Suppa:</t>
        </r>
        <r>
          <rPr>
            <sz val="9"/>
            <color indexed="81"/>
            <rFont val="Tahoma"/>
            <family val="2"/>
          </rPr>
          <t xml:space="preserve">
Modified conductivity to meet U-value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Suppa</author>
  </authors>
  <commentList>
    <comment ref="J1" authorId="0" shapeId="0" xr:uid="{53CE9B6F-C810-4050-A9D2-343651F9DC8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TABULA assumes the following air film resistance values:
WALLS 
0.13 m2K/W internal and 0.04 m2K/W external = 0.17 m2K/W total
UPPER-FLOOR CEILINGS
0.13 m2K/W internal and 0.13 m2K/W external
= 0.26 m2K/W total
SLOPED ROOFS
0.4 m2K/W external and 0.10 m2K/W internal
= 0.14 m2K/W
These values are subtracted from the calculations because EnergyPlus automatically adds air film resistances during simulations.</t>
        </r>
      </text>
    </comment>
  </commentList>
</comments>
</file>

<file path=xl/sharedStrings.xml><?xml version="1.0" encoding="utf-8"?>
<sst xmlns="http://schemas.openxmlformats.org/spreadsheetml/2006/main" count="3999" uniqueCount="379">
  <si>
    <t>n/a</t>
  </si>
  <si>
    <t>Meets TABULA R-value EXCLUDING air films?</t>
  </si>
  <si>
    <t>TOTAL</t>
  </si>
  <si>
    <t>UNI/TR 11552 - SOL02</t>
  </si>
  <si>
    <t>Ceramic tile</t>
  </si>
  <si>
    <t>Cement mortar</t>
  </si>
  <si>
    <t>Lightweight concrete screed</t>
  </si>
  <si>
    <t>Insulation panel</t>
  </si>
  <si>
    <t>Slab (brick blocks + concrete joists)</t>
  </si>
  <si>
    <t>External plaster</t>
  </si>
  <si>
    <t>Floor with reinforced brick-concrete slab, high insulation</t>
  </si>
  <si>
    <t>R8AB_F1</t>
  </si>
  <si>
    <t>Floor (Lower Slab)</t>
  </si>
  <si>
    <t>Internal plaster</t>
  </si>
  <si>
    <t>UNI/TR 11552 -SOL02</t>
  </si>
  <si>
    <t>Ceiling with reinforced brick-concrete slab, high insulation</t>
  </si>
  <si>
    <t>R8AB_R2</t>
  </si>
  <si>
    <t>Roof (Upper Slab)</t>
  </si>
  <si>
    <t>Wall_3</t>
  </si>
  <si>
    <t>UNI/TR 11552 - MPF04</t>
  </si>
  <si>
    <t>Concrete panel_prefab</t>
  </si>
  <si>
    <t>Calculation based on attempting close to a 24cm wall while keeping symmetrical construction as required for EnergyPlus interior constructions:</t>
  </si>
  <si>
    <t>USED AS INTERIOR PARTITION - EXCEPT ELIMINATE INSULATION</t>
  </si>
  <si>
    <t>Concrete masonry (also prefabricated), high insulation</t>
  </si>
  <si>
    <t>R8AB_W2</t>
  </si>
  <si>
    <t>Wall_2</t>
  </si>
  <si>
    <t>UNI/TR 11552 - MLP03</t>
  </si>
  <si>
    <t>Clay brick blocks</t>
  </si>
  <si>
    <t>Honeycomb bricks masonry (high thermal resistance), high insulation</t>
  </si>
  <si>
    <t>R8AB_W1</t>
  </si>
  <si>
    <t>Wall_1</t>
  </si>
  <si>
    <t>R8AB</t>
  </si>
  <si>
    <t>Calculation:</t>
  </si>
  <si>
    <t>Floor with reinforced brick-concrete slab, medium insulation</t>
  </si>
  <si>
    <t>R7AB_F1</t>
  </si>
  <si>
    <t>Ceiling with reinforced brick-concrete slab, medium insulation</t>
  </si>
  <si>
    <t>R7AB_R2</t>
  </si>
  <si>
    <t>UNI/TR 11552 - MPF01</t>
  </si>
  <si>
    <t>NOT USED</t>
  </si>
  <si>
    <t>Calculation based on attempting close to a 40cm wall while keeping symmetrical construction as required for EnergyPlus interior constructions:</t>
  </si>
  <si>
    <t>USED AS INTERIOR PARTITION</t>
  </si>
  <si>
    <t>Hollow brick masonry (40 cm), medium insulation</t>
  </si>
  <si>
    <t>R7AB_W2</t>
  </si>
  <si>
    <t>Fiberglass Insulation</t>
  </si>
  <si>
    <t>Concrete masonry (also prefabricated, 30 cm), medium insulation</t>
  </si>
  <si>
    <t>R7AB_W1</t>
  </si>
  <si>
    <t>R7AB</t>
  </si>
  <si>
    <t>ConcretePanel_prefab</t>
  </si>
  <si>
    <t>Concrete masonry (also prefabricated, 18 cm), low insulation</t>
  </si>
  <si>
    <t>R6AB_W2</t>
  </si>
  <si>
    <t>Floor with reinforced brick-concrete slab, low insulation</t>
  </si>
  <si>
    <t>R6AB_F1</t>
  </si>
  <si>
    <t>Ceiling with reinforced brick-concrete slab, low insulation</t>
  </si>
  <si>
    <t>R6AB_R2</t>
  </si>
  <si>
    <t>UNI/TR 11552 - MCV02</t>
  </si>
  <si>
    <t>Hollow bricks</t>
  </si>
  <si>
    <t>Insulated cavity</t>
  </si>
  <si>
    <t>Semi-solid brick</t>
  </si>
  <si>
    <t>Hollow wall brick masonry (40 cm), low insulation</t>
  </si>
  <si>
    <t>R6AB_W1</t>
  </si>
  <si>
    <t>R6AB</t>
  </si>
  <si>
    <t>Floor with reinforced brick-concrete slab</t>
  </si>
  <si>
    <t>R5AB_F1</t>
  </si>
  <si>
    <t>Ceiling with reinforced brick-concrete slab</t>
  </si>
  <si>
    <t>R5AB_R2</t>
  </si>
  <si>
    <t>Hollow brick masonry (40 cm)</t>
  </si>
  <si>
    <t>R5AB_W2</t>
  </si>
  <si>
    <t>UNI/TR 11552 - MCV01</t>
  </si>
  <si>
    <t>Air cavity</t>
  </si>
  <si>
    <t>Hollow wall brick masonry (30 cm)</t>
  </si>
  <si>
    <t>R5AB_W1</t>
  </si>
  <si>
    <t>R5AB</t>
  </si>
  <si>
    <t>R4AB_F1</t>
  </si>
  <si>
    <t>R4AB_R2</t>
  </si>
  <si>
    <t>UNI/TR 11552 - MPL01</t>
  </si>
  <si>
    <t>Concrete_Prefab</t>
  </si>
  <si>
    <t>Concrete masonry (18 cm)</t>
  </si>
  <si>
    <t>R4AB_W2</t>
  </si>
  <si>
    <t>Air gap</t>
  </si>
  <si>
    <t>R4AB_W1</t>
  </si>
  <si>
    <t>R4AB</t>
  </si>
  <si>
    <t>UNI/TR 11552 - SOL14</t>
  </si>
  <si>
    <t>Brick slabs</t>
  </si>
  <si>
    <t>Floor with hollow bricks and steel beams</t>
  </si>
  <si>
    <t>R3AB_F1</t>
  </si>
  <si>
    <t>Flat ceiling with hollow bricks and steel beams</t>
  </si>
  <si>
    <t>R3AB_R2</t>
  </si>
  <si>
    <t>Solid brick</t>
  </si>
  <si>
    <t>Calculation based on a 25cm wall while keeping symmetrical construction as required for EnergyPlus interior constructions:</t>
  </si>
  <si>
    <t>Solid brick masonry (25 cm)</t>
  </si>
  <si>
    <t>R3AB_W3</t>
  </si>
  <si>
    <t>Solid brick masonry (62 cm)</t>
  </si>
  <si>
    <t>R3AB_W2</t>
  </si>
  <si>
    <t>Solid brick masonry (50 cm)</t>
  </si>
  <si>
    <t>R3AB_W1</t>
  </si>
  <si>
    <t>R3AB</t>
  </si>
  <si>
    <t>Solid brick vault</t>
  </si>
  <si>
    <t>Vault floor with bricks and steel beams</t>
  </si>
  <si>
    <t>R2AB_F1</t>
  </si>
  <si>
    <t>Vault ceiling with bricks and steel beams</t>
  </si>
  <si>
    <t>R2AB_R2</t>
  </si>
  <si>
    <t>Solid brick masonry (38cm)</t>
  </si>
  <si>
    <t>Solid brick masonry (50cm)</t>
  </si>
  <si>
    <t>R2AB_W2</t>
  </si>
  <si>
    <t>R2AB_W1</t>
  </si>
  <si>
    <t>R2AB</t>
  </si>
  <si>
    <t>Vaulted slab in brick</t>
  </si>
  <si>
    <t>R1AB_F1</t>
  </si>
  <si>
    <t>Wood decking</t>
  </si>
  <si>
    <t>Wooden floor slab and hollow brick floorboards</t>
  </si>
  <si>
    <t>R1AB_R2</t>
  </si>
  <si>
    <t>R1AB_W2</t>
  </si>
  <si>
    <t>UNI/TR 11552 - MPI01</t>
  </si>
  <si>
    <t>Brick &amp; stone</t>
  </si>
  <si>
    <t>Brick-lined stone masonry (60cm)</t>
  </si>
  <si>
    <t>R1AB_W1</t>
  </si>
  <si>
    <t>R1AB</t>
  </si>
  <si>
    <t>GIVEN
R-value (m2K/W)</t>
  </si>
  <si>
    <t>CALC 
U-value (W/m2K)</t>
  </si>
  <si>
    <t>BACK-SOLVE Conductivity (W/mK)</t>
  </si>
  <si>
    <t>Thickness (m)</t>
  </si>
  <si>
    <t>Conductivity (W/mK)</t>
  </si>
  <si>
    <t>Density (kg/m3)</t>
  </si>
  <si>
    <t>Building Material Layers 
(Exterior to Interior)</t>
  </si>
  <si>
    <t>Description</t>
  </si>
  <si>
    <t>TABULA R-Value (m2K/W)</t>
  </si>
  <si>
    <t>TABULA U-Value (W/m2K)</t>
  </si>
  <si>
    <t>Assembly</t>
  </si>
  <si>
    <t>Archetype</t>
  </si>
  <si>
    <t>CALC 
R-value (m2K/W)</t>
  </si>
  <si>
    <t>R1MF</t>
  </si>
  <si>
    <t>R1MF_W1</t>
  </si>
  <si>
    <t>IT.Wall.ReEx.01.04</t>
  </si>
  <si>
    <t>R1MF_R2</t>
  </si>
  <si>
    <t>IT.Ceiling.ReEx.01.01</t>
  </si>
  <si>
    <t>Vault ceiling with solid bricks</t>
  </si>
  <si>
    <t>R1MF_F1</t>
  </si>
  <si>
    <t>IT.Floor.ReEx.01.01</t>
  </si>
  <si>
    <t>Vault floor with solid bricks</t>
  </si>
  <si>
    <t>R2MF_W1</t>
  </si>
  <si>
    <t>R2MF_W2</t>
  </si>
  <si>
    <t>IT.Wall.ReEx.01.06</t>
  </si>
  <si>
    <t>R2MF_R2</t>
  </si>
  <si>
    <t>IT.Ceiling.ReEx.01.02</t>
  </si>
  <si>
    <t>Secondary beams in wood</t>
  </si>
  <si>
    <t>UNI/TR 11552 - SOL11</t>
  </si>
  <si>
    <t>R2MF_F1</t>
  </si>
  <si>
    <t>IT.Floor.ReEx.01.03</t>
  </si>
  <si>
    <t>R3MF</t>
  </si>
  <si>
    <t>R3MF_W1</t>
  </si>
  <si>
    <t>Solid brick masonry (38 cm)</t>
  </si>
  <si>
    <t>R3MF_W2</t>
  </si>
  <si>
    <t>IT.Wall.ReEx.03.01</t>
  </si>
  <si>
    <t>R3MF_R2</t>
  </si>
  <si>
    <t>IT.Ceiling.ReEx.02.03</t>
  </si>
  <si>
    <t>Ceiling with reinforced concrete</t>
  </si>
  <si>
    <t>Reinforced concrete (poured)</t>
  </si>
  <si>
    <t>UNI/TR 11552 - SOL06</t>
  </si>
  <si>
    <t>R3MF_F1</t>
  </si>
  <si>
    <t>IT.Floor.ReEx.02.03</t>
  </si>
  <si>
    <t>Floor with reinforced concrete</t>
  </si>
  <si>
    <t>R4MF</t>
  </si>
  <si>
    <t>R4MF_W1</t>
  </si>
  <si>
    <t>R4MF_W2</t>
  </si>
  <si>
    <t>IT.Wall.ReEx.01.05</t>
  </si>
  <si>
    <t>R4MF_R2</t>
  </si>
  <si>
    <t>IT.Ceiling.ReEx.03.01</t>
  </si>
  <si>
    <t>R4MF_F1</t>
  </si>
  <si>
    <t>IT.Floor.ReEx.03.01</t>
  </si>
  <si>
    <t>R5MF</t>
  </si>
  <si>
    <t>R5MF_W1</t>
  </si>
  <si>
    <t>R5MF_W2</t>
  </si>
  <si>
    <t>IT.Wall.ReEx.04.01</t>
  </si>
  <si>
    <t>Hollow brick masonry (25 cm)</t>
  </si>
  <si>
    <t>R5MF_R2</t>
  </si>
  <si>
    <t>R5MF_F1</t>
  </si>
  <si>
    <t>R6MF</t>
  </si>
  <si>
    <t>R6MF_W1</t>
  </si>
  <si>
    <t>IT.Wall.ReEx.06.03</t>
  </si>
  <si>
    <t>Hollow brick masonry (25 cm), low insulation</t>
  </si>
  <si>
    <t>UNI/TR 11552 - MCV02 - Adjusted thickness to 9mm to match U-value</t>
  </si>
  <si>
    <t>R6MF_W2</t>
  </si>
  <si>
    <t>R6MF_R2</t>
  </si>
  <si>
    <t>IT.Ceiling.ReEx.06.01</t>
  </si>
  <si>
    <t>R6MF_F1</t>
  </si>
  <si>
    <t>IT.Floor.ReEx.06.01b</t>
  </si>
  <si>
    <t>R7MF</t>
  </si>
  <si>
    <t>R7MF_W1</t>
  </si>
  <si>
    <t>IT.Wall.ReEx.07.01</t>
  </si>
  <si>
    <t>Concrete panel_Prefab</t>
  </si>
  <si>
    <t>R7MF_W2</t>
  </si>
  <si>
    <t>IT.Wall.ReEx.07.05</t>
  </si>
  <si>
    <t>R7MF_R2</t>
  </si>
  <si>
    <t>IT.Ceiling.ReEx.07.01</t>
  </si>
  <si>
    <t>R7MF_F1</t>
  </si>
  <si>
    <t>IT.Floor.ReEx.07.01</t>
  </si>
  <si>
    <t>R8MF</t>
  </si>
  <si>
    <t>R8MF_W1</t>
  </si>
  <si>
    <t>IT.Wall.ReEx.08.01</t>
  </si>
  <si>
    <t>R8MF_W2</t>
  </si>
  <si>
    <t>IT.Wall.ReEx.08.02</t>
  </si>
  <si>
    <t>R8MF_R2</t>
  </si>
  <si>
    <t>IT.Ceiling.ReEx.08.01</t>
  </si>
  <si>
    <t>R8MF_F1</t>
  </si>
  <si>
    <t>IT.Floor.ReEx.08.01</t>
  </si>
  <si>
    <t>R1TH</t>
  </si>
  <si>
    <t>R1TH_W1</t>
  </si>
  <si>
    <t>IT.Wall.ReEx.01.03</t>
  </si>
  <si>
    <t>Brick-lined stone masonry (40cm)</t>
  </si>
  <si>
    <t>Sloped Roof</t>
  </si>
  <si>
    <t>R1TH_R1</t>
  </si>
  <si>
    <t>IT.Roof.ReEx.01.01</t>
  </si>
  <si>
    <t>Pitched roof with wood structure and planking</t>
  </si>
  <si>
    <t>Wood planking</t>
  </si>
  <si>
    <t>UNI/TR 11552 - CIN05</t>
  </si>
  <si>
    <t>R1TH_F1</t>
  </si>
  <si>
    <t>R2TH_W1</t>
  </si>
  <si>
    <t>R2TH_R1</t>
  </si>
  <si>
    <t>R2TH_F1</t>
  </si>
  <si>
    <t>IT.Floor.ReEx.01.04</t>
  </si>
  <si>
    <t>Concrete floor on soil</t>
  </si>
  <si>
    <t>For interior floor, used Ceiling 02.02, as this floor (SOG) is not suitable for suspended slab</t>
  </si>
  <si>
    <t>Gravel, river stone</t>
  </si>
  <si>
    <t>Concrete, regular</t>
  </si>
  <si>
    <t>UNI/TR 11552 - SOL13</t>
  </si>
  <si>
    <t>R3TH</t>
  </si>
  <si>
    <t>R3TH_W1</t>
  </si>
  <si>
    <t>Flat Roof (Upper Slab)</t>
  </si>
  <si>
    <t>R3TH_R2</t>
  </si>
  <si>
    <t>IT.Ceiling.ReEx.02.02</t>
  </si>
  <si>
    <t>R3TH_F1</t>
  </si>
  <si>
    <t>R4TH</t>
  </si>
  <si>
    <t>R4TH_W1</t>
  </si>
  <si>
    <t>R4TH_R1</t>
  </si>
  <si>
    <t>IT.Roof.ReEx.03.01</t>
  </si>
  <si>
    <t xml:space="preserve">Pitched roof with brick-concrete slab </t>
  </si>
  <si>
    <t>Roof tiles</t>
  </si>
  <si>
    <t>UNI/TR 11552 - CIN04</t>
  </si>
  <si>
    <t>Reinforced concrete</t>
  </si>
  <si>
    <t>Deleted plaster to attempt to match U-value</t>
  </si>
  <si>
    <t>R4TH_F1</t>
  </si>
  <si>
    <t>R5TH</t>
  </si>
  <si>
    <t>R5TH_W1</t>
  </si>
  <si>
    <t>IT.Wall.ReEx.04.02</t>
  </si>
  <si>
    <t>Flat Roof</t>
  </si>
  <si>
    <t>R5TH_R1</t>
  </si>
  <si>
    <t>IT.Roof.ReEx.03.02</t>
  </si>
  <si>
    <t>Flat roof with reinforced brick-concrete slab</t>
  </si>
  <si>
    <t>UNI/TR 11552 - COP01</t>
  </si>
  <si>
    <t>R5TH_F1</t>
  </si>
  <si>
    <t>R6TH</t>
  </si>
  <si>
    <t>R6TH_W1</t>
  </si>
  <si>
    <t>IT.Wall.ReEx.06.02</t>
  </si>
  <si>
    <t>UNI/TR 11552 - MCV02 - Adjusted thickness to 12.4mm to match U-value</t>
  </si>
  <si>
    <t>R6TH_R1</t>
  </si>
  <si>
    <t>IT.Roof.ReEx.06.01</t>
  </si>
  <si>
    <t>Pitched roof with wood structure and planking, low insulation</t>
  </si>
  <si>
    <t>UNI/TR 11552 - CIN02</t>
  </si>
  <si>
    <t>R6TH_F1</t>
  </si>
  <si>
    <t>IT.Floor.ReEx.06.01</t>
  </si>
  <si>
    <t>R7TH</t>
  </si>
  <si>
    <t>R7TH_W1</t>
  </si>
  <si>
    <t>IT.Wall.ReEx.07.03</t>
  </si>
  <si>
    <t>R7TH_R2</t>
  </si>
  <si>
    <t>R7TH_F1</t>
  </si>
  <si>
    <t>R8TH</t>
  </si>
  <si>
    <t>R8TH_W1</t>
  </si>
  <si>
    <t>R8TH_R2</t>
  </si>
  <si>
    <t>R8TH_F1</t>
  </si>
  <si>
    <t>IT.Floor.ReEx.08.02</t>
  </si>
  <si>
    <t>Concrete floor on soil, high insulation</t>
  </si>
  <si>
    <t>R1SF</t>
  </si>
  <si>
    <t>R1SF_W1</t>
  </si>
  <si>
    <t>R1SF_R1</t>
  </si>
  <si>
    <t>R1SF_F1</t>
  </si>
  <si>
    <t>R2SF_W1</t>
  </si>
  <si>
    <t>R2SF_R1</t>
  </si>
  <si>
    <t>R2SF_F1</t>
  </si>
  <si>
    <t>R3SF</t>
  </si>
  <si>
    <t>R3SF_W1</t>
  </si>
  <si>
    <t>R3SF_R2</t>
  </si>
  <si>
    <t>R3SF_F1</t>
  </si>
  <si>
    <t>R4SF</t>
  </si>
  <si>
    <t>R4SF_W1</t>
  </si>
  <si>
    <t>R4SF_R1</t>
  </si>
  <si>
    <t>R4SF_F1</t>
  </si>
  <si>
    <t>For interior floors, used Floor 03.01, same as R4TH, since this SOG is not appopriate for suspended slab</t>
  </si>
  <si>
    <t>R5SF</t>
  </si>
  <si>
    <t>R5SF_W1</t>
  </si>
  <si>
    <t>R5SF_R1</t>
  </si>
  <si>
    <t>R5SF_F1</t>
  </si>
  <si>
    <t>For interior floors, used Floor 03.01, same as R5TH, since this SOG is not appopriate for suspended slab</t>
  </si>
  <si>
    <t>R6SF</t>
  </si>
  <si>
    <t>R6SF_W1</t>
  </si>
  <si>
    <t>R6SF_R1</t>
  </si>
  <si>
    <t>IT.Roof.ReEx.06.02</t>
  </si>
  <si>
    <t>Pitched roof with brick-concrete slab, low insulation</t>
  </si>
  <si>
    <t>UNI/TR 11552 - CIN03</t>
  </si>
  <si>
    <t>R6SF_F1</t>
  </si>
  <si>
    <t>R7SF</t>
  </si>
  <si>
    <t>R7SF_W1</t>
  </si>
  <si>
    <t>R7SF_R2</t>
  </si>
  <si>
    <t>R7SF_F1</t>
  </si>
  <si>
    <t>R8SF</t>
  </si>
  <si>
    <t>R8SF_W1</t>
  </si>
  <si>
    <t>R8SF_R2</t>
  </si>
  <si>
    <t>R8SF_F1</t>
  </si>
  <si>
    <t>Interior mineral wool insulation</t>
  </si>
  <si>
    <t>Roockwool Acoustic 225 Plus Technical Data Sheet</t>
  </si>
  <si>
    <t>Gypsum board</t>
  </si>
  <si>
    <t>GA‐235‐2019 GYPSUM BOARD TYPICAL MECHANICAL AND PHYSICAL PROPERTIES</t>
  </si>
  <si>
    <t>Meets or exceeds DM value?</t>
  </si>
  <si>
    <t>IT.Wall.ReEx.01.07</t>
  </si>
  <si>
    <t>IT.Wall.ReEx.01.08</t>
  </si>
  <si>
    <t>Mineral wool fibre with inorganic binders, sprayed</t>
  </si>
  <si>
    <t>Apache Tables</t>
  </si>
  <si>
    <t>Mineral wool, with mineral facing</t>
  </si>
  <si>
    <t>Rockwool Ceilingrock Top Technical Data Sheets</t>
  </si>
  <si>
    <t>IT.Ceiling.ReEx.01.04</t>
  </si>
  <si>
    <t>IT.Floor.ReEx.02.02</t>
  </si>
  <si>
    <t>External plaster (new post-retrofit)</t>
  </si>
  <si>
    <t>Exterior mineral wool insulation</t>
  </si>
  <si>
    <t>Rockwool Frontrock Pro Technical Data Sheets</t>
  </si>
  <si>
    <t>IT.Wall.ReEx.04.03</t>
  </si>
  <si>
    <t>IT.Wall.ReEx.03.02</t>
  </si>
  <si>
    <t>IT.Wall.ReEx.06.05</t>
  </si>
  <si>
    <t>Exterior mineral wool roof insulation</t>
  </si>
  <si>
    <t>Roockwool Durock Energy Plus Technical Data Sheet</t>
  </si>
  <si>
    <t>Source / Notes</t>
  </si>
  <si>
    <t>Note: interior construction is kept symmetrical, as required for EnergyPlus model</t>
  </si>
  <si>
    <t>Digital Building Library Code</t>
  </si>
  <si>
    <t>TABULA WebTool Code</t>
  </si>
  <si>
    <t>nZEB Required U-Value (W/m2K)</t>
  </si>
  <si>
    <t>nZEB R-Value EXCLUDING air films</t>
  </si>
  <si>
    <t>Calculation based on 50cm wall:</t>
  </si>
  <si>
    <t>Calculation based on 18cm wall while keeping symmetrical construction based on EnergyPlus requirements:</t>
  </si>
  <si>
    <t>Calculation based on attempting close to a 30cm wall while keeping symmetrical construction as required for EnergyPlus interior constructions:</t>
  </si>
  <si>
    <t>Calculation based on attempting to reach a 25cm wall while keeping symmetrical construction as required for EnergyPlus interior constructions:</t>
  </si>
  <si>
    <t>Calculation &amp; TABULA Excel file Wall 01.03 (both asseblies match):</t>
  </si>
  <si>
    <t>TABULA g-value</t>
  </si>
  <si>
    <t>TABULA R-Value EXCLUDING air films</t>
  </si>
  <si>
    <t>UNI/TR 11552 - SOL11; adjusted thickness to meet target U-value</t>
  </si>
  <si>
    <t>UNI/TR 11552 - MPL01; adjusted thickness to meet target U-value</t>
  </si>
  <si>
    <t>UNI/TR 11552 - MPL01adjusted thickness to meet target U-value</t>
  </si>
  <si>
    <t>UNI/TR 11552 - SOL14; adjusted thickness to meet target U-value</t>
  </si>
  <si>
    <t>UNI/TR 11552 - MCV01; adjusted thickness to meet target U-value</t>
  </si>
  <si>
    <t>UNI/TR 11552 -SOL02; adjusted thickness to meet target U-value</t>
  </si>
  <si>
    <t>UNI/TR 11552 - SOL02; adjusted thickness to meet target U-value</t>
  </si>
  <si>
    <t>UNI/TR 11552 - MLP03; adjusted thickness to meet target U-value</t>
  </si>
  <si>
    <t>UNI/TR 11552 - COP03; adjusted thickness to meet target U-value</t>
  </si>
  <si>
    <t>UNI/TR 11552 - MPF04; adjusted thickness to meet target U-value</t>
  </si>
  <si>
    <t>UNI/TR 11552 - SOL06; adjusted thickness to meet target U-value</t>
  </si>
  <si>
    <t>UNI/TR 11552 - CIN01; adjusted thickness to meet target U-value</t>
  </si>
  <si>
    <t>UNI/TR 11552 - SOL13; adjusted thickness to meet target U-value</t>
  </si>
  <si>
    <t>UNI/TR 11552 - CIN04; adjusted thickness to meet target U-value</t>
  </si>
  <si>
    <t>UNI/TR 11552 - COP01; adjusted thickness to meet target U-value</t>
  </si>
  <si>
    <t>UNI/TR 11552 - COP01 (material sequence &amp; thickness); adjusted thickness to meet target U-value</t>
  </si>
  <si>
    <t>UNI/TR 11552 - CIN02; adjusted thickness to meet target U-value</t>
  </si>
  <si>
    <t>UNI/TR 11552 - COP02; adjusted thickness to meet target U-value</t>
  </si>
  <si>
    <t>UNI/TR 11552 - CIN03; adjusted thickness to meet target U-value</t>
  </si>
  <si>
    <t>Deleted plaster to attempt to match U-value in baseline condition; adjusted thickness to meet target U-value</t>
  </si>
  <si>
    <t>Calculation based on a 25cm wall:</t>
  </si>
  <si>
    <t>Calculation based on a 18cm wall:</t>
  </si>
  <si>
    <t>R2MF</t>
  </si>
  <si>
    <t>Calculation based on 38cm wall:</t>
  </si>
  <si>
    <t>R2TH</t>
  </si>
  <si>
    <t>This construction used for interior floors/ceilings in R2TH and R3TH, since the TABULA slab-on-grade floor assmbly wouldn't work for suspended slabs</t>
  </si>
  <si>
    <t>Specific Heat Capacity (J/kgK)</t>
  </si>
  <si>
    <t>R6TH_W2</t>
  </si>
  <si>
    <t>Not detailed in TABULA but R6TH_W1 is used as interior partition (with insulation removed)</t>
  </si>
  <si>
    <t>Interior floor also uses Floor_01.01, same construction as R1TH, since floor type (SOG) doesn't make sense for suspended slab</t>
  </si>
  <si>
    <t>R2SF</t>
  </si>
  <si>
    <t>Instead of this construction for interior floors/ceilings (S.O.G. doesn't make sense for suspended slab), used Ceiling 02.02 as per R2TH</t>
  </si>
  <si>
    <t>This SOG floor not suitable as interior suspended slab, therefore used Ceiling 08.01 as interior floor assembly</t>
  </si>
  <si>
    <t>Calculation based on attempting a 24cm wall while keeping symmetrical construction as required for EnergyPlus interior constructions:</t>
  </si>
  <si>
    <t>Calculation based on attempting a 40cm wall while keeping symmetrical construction as required for EnergyPlus interior constructions:</t>
  </si>
  <si>
    <t>Calculation for a 18cm wall:</t>
  </si>
  <si>
    <t>This construction used for interior floors/ceilings in R2TH and R3TH, since the slab-on-grade floor assmbly doesn't work as a suspended slab</t>
  </si>
  <si>
    <t>NOT RETROFITTED - cannot add insulation under slab-on-grade economically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</si>
</sst>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color rgb="FF00B05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 Narrow"/>
      <family val="2"/>
    </font>
    <font>
      <b/>
      <sz val="10"/>
      <color theme="1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0" fillId="3" borderId="0" xfId="0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3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3" fontId="11" fillId="0" borderId="1" xfId="0" applyNumberFormat="1" applyFont="1" applyBorder="1" applyAlignment="1">
      <alignment horizontal="center" wrapText="1"/>
    </xf>
    <xf numFmtId="0" fontId="11" fillId="0" borderId="1" xfId="0" quotePrefix="1" applyFont="1" applyBorder="1" applyAlignment="1">
      <alignment horizontal="left" wrapText="1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8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8604-6D94-44F8-9065-A6CAA34C3F75}">
  <dimension ref="A1:T253"/>
  <sheetViews>
    <sheetView tabSelected="1" zoomScaleNormal="100" workbookViewId="0">
      <pane ySplit="1" topLeftCell="A2" activePane="bottomLeft" state="frozen"/>
      <selection activeCell="K2" sqref="K2"/>
      <selection pane="bottomLeft"/>
    </sheetView>
  </sheetViews>
  <sheetFormatPr defaultColWidth="8.85546875" defaultRowHeight="16.5" x14ac:dyDescent="0.3"/>
  <cols>
    <col min="1" max="1" width="9.5703125" style="59" customWidth="1"/>
    <col min="2" max="2" width="16.28515625" style="1" customWidth="1"/>
    <col min="3" max="3" width="8.85546875" style="1"/>
    <col min="4" max="4" width="19.42578125" style="1" customWidth="1"/>
    <col min="5" max="5" width="8.85546875" style="3" customWidth="1"/>
    <col min="6" max="7" width="8.140625" style="5" customWidth="1"/>
    <col min="8" max="8" width="11.28515625" style="5" customWidth="1"/>
    <col min="9" max="9" width="10" style="2" customWidth="1"/>
    <col min="10" max="10" width="18.42578125" style="2" customWidth="1"/>
    <col min="11" max="12" width="8.85546875" style="4"/>
    <col min="13" max="13" width="11.7109375" style="3" customWidth="1"/>
    <col min="14" max="16" width="8.85546875" style="3"/>
    <col min="17" max="17" width="11.140625" style="3" customWidth="1"/>
    <col min="18" max="19" width="8.85546875" style="3"/>
    <col min="20" max="20" width="29.28515625" style="2" customWidth="1"/>
    <col min="21" max="16384" width="8.85546875" style="1"/>
  </cols>
  <sheetData>
    <row r="1" spans="1:20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51" t="s">
        <v>126</v>
      </c>
      <c r="F1" s="50" t="s">
        <v>339</v>
      </c>
      <c r="G1" s="51" t="s">
        <v>125</v>
      </c>
      <c r="H1" s="50" t="s">
        <v>340</v>
      </c>
      <c r="I1" s="49" t="s">
        <v>124</v>
      </c>
      <c r="J1" s="49" t="s">
        <v>123</v>
      </c>
      <c r="K1" s="52" t="s">
        <v>367</v>
      </c>
      <c r="L1" s="52" t="s">
        <v>122</v>
      </c>
      <c r="M1" s="51" t="s">
        <v>121</v>
      </c>
      <c r="N1" s="51" t="s">
        <v>120</v>
      </c>
      <c r="O1" s="51" t="s">
        <v>118</v>
      </c>
      <c r="P1" s="51" t="s">
        <v>129</v>
      </c>
      <c r="Q1" s="51" t="s">
        <v>119</v>
      </c>
      <c r="R1" s="50" t="s">
        <v>118</v>
      </c>
      <c r="S1" s="51" t="s">
        <v>117</v>
      </c>
      <c r="T1" s="53" t="s">
        <v>328</v>
      </c>
    </row>
    <row r="2" spans="1:20" x14ac:dyDescent="0.3">
      <c r="A2" s="59" t="s">
        <v>116</v>
      </c>
    </row>
    <row r="3" spans="1:20" x14ac:dyDescent="0.3">
      <c r="B3" s="1" t="s">
        <v>30</v>
      </c>
      <c r="C3" s="1" t="s">
        <v>115</v>
      </c>
      <c r="D3" s="1" t="s">
        <v>132</v>
      </c>
      <c r="E3" s="3">
        <v>1.19</v>
      </c>
      <c r="F3" s="5" t="s">
        <v>0</v>
      </c>
      <c r="G3" s="5">
        <f>1/E3</f>
        <v>0.84033613445378152</v>
      </c>
      <c r="H3" s="5">
        <f>G3-0.17</f>
        <v>0.67033613445378148</v>
      </c>
      <c r="I3" s="2" t="s">
        <v>114</v>
      </c>
    </row>
    <row r="4" spans="1:20" x14ac:dyDescent="0.3">
      <c r="J4" s="2" t="s">
        <v>9</v>
      </c>
      <c r="K4" s="4">
        <v>1000</v>
      </c>
      <c r="L4" s="4">
        <v>1800</v>
      </c>
      <c r="M4" s="3">
        <v>0.9</v>
      </c>
      <c r="N4" s="3">
        <v>0.02</v>
      </c>
      <c r="O4" s="3">
        <f>M4/N4</f>
        <v>45</v>
      </c>
      <c r="P4" s="3">
        <f>1/O4</f>
        <v>2.2222222222222223E-2</v>
      </c>
      <c r="T4" s="2" t="s">
        <v>112</v>
      </c>
    </row>
    <row r="5" spans="1:20" x14ac:dyDescent="0.3">
      <c r="J5" s="2" t="s">
        <v>113</v>
      </c>
      <c r="K5" s="4">
        <v>1000</v>
      </c>
      <c r="L5" s="4">
        <v>2000</v>
      </c>
      <c r="M5" s="3">
        <v>0.9</v>
      </c>
      <c r="N5" s="3">
        <v>0.56000000000000005</v>
      </c>
      <c r="O5" s="3">
        <f>M5/N5</f>
        <v>1.607142857142857</v>
      </c>
      <c r="P5" s="3">
        <f>1/O5</f>
        <v>0.62222222222222223</v>
      </c>
      <c r="T5" s="2" t="s">
        <v>112</v>
      </c>
    </row>
    <row r="6" spans="1:20" x14ac:dyDescent="0.3">
      <c r="J6" s="18" t="s">
        <v>13</v>
      </c>
      <c r="K6" s="16">
        <v>1000</v>
      </c>
      <c r="L6" s="16">
        <v>1400</v>
      </c>
      <c r="M6" s="14">
        <v>0.7</v>
      </c>
      <c r="N6" s="14">
        <v>0.02</v>
      </c>
      <c r="O6" s="14">
        <f>M6/N6</f>
        <v>35</v>
      </c>
      <c r="P6" s="14">
        <f>1/O6</f>
        <v>2.8571428571428571E-2</v>
      </c>
      <c r="T6" s="2" t="s">
        <v>112</v>
      </c>
    </row>
    <row r="7" spans="1:20" x14ac:dyDescent="0.3">
      <c r="J7" s="2" t="s">
        <v>2</v>
      </c>
      <c r="N7" s="3">
        <f>SUM(N4:N6)</f>
        <v>0.60000000000000009</v>
      </c>
      <c r="O7" s="3">
        <f>1/P7</f>
        <v>1.4858490566037734</v>
      </c>
      <c r="P7" s="3">
        <f>SUM(P4:P6)</f>
        <v>0.67301587301587307</v>
      </c>
    </row>
    <row r="8" spans="1:20" s="6" customFormat="1" x14ac:dyDescent="0.3">
      <c r="A8" s="60"/>
      <c r="E8" s="8"/>
      <c r="F8" s="11"/>
      <c r="G8" s="11"/>
      <c r="H8" s="11"/>
      <c r="I8" s="20"/>
      <c r="J8" s="7" t="s">
        <v>1</v>
      </c>
      <c r="K8" s="10"/>
      <c r="L8" s="10"/>
      <c r="M8" s="8"/>
      <c r="N8" s="8"/>
      <c r="P8" s="8" t="b">
        <f>ROUND(P7,2)=ROUND(H3,2)</f>
        <v>1</v>
      </c>
      <c r="Q8" s="9"/>
      <c r="R8" s="8"/>
      <c r="S8" s="8"/>
      <c r="T8" s="7"/>
    </row>
    <row r="9" spans="1:20" x14ac:dyDescent="0.3">
      <c r="A9" s="61"/>
      <c r="B9" s="54" t="s">
        <v>25</v>
      </c>
      <c r="C9" s="54" t="s">
        <v>111</v>
      </c>
      <c r="D9" s="54" t="s">
        <v>312</v>
      </c>
      <c r="E9" s="55">
        <v>1.03</v>
      </c>
      <c r="F9" s="56" t="s">
        <v>0</v>
      </c>
      <c r="G9" s="56">
        <f>1/E9</f>
        <v>0.970873786407767</v>
      </c>
      <c r="H9" s="56">
        <f>G9-0.17</f>
        <v>0.80087378640776696</v>
      </c>
      <c r="I9" s="57" t="s">
        <v>102</v>
      </c>
      <c r="J9" s="57"/>
      <c r="K9" s="58"/>
      <c r="L9" s="58"/>
      <c r="M9" s="55"/>
      <c r="N9" s="55"/>
      <c r="O9" s="55"/>
      <c r="P9" s="55"/>
      <c r="Q9" s="55"/>
      <c r="R9" s="55"/>
      <c r="S9" s="55"/>
      <c r="T9" s="57" t="s">
        <v>40</v>
      </c>
    </row>
    <row r="10" spans="1:20" x14ac:dyDescent="0.3">
      <c r="D10" s="36"/>
      <c r="I10" s="30" t="s">
        <v>334</v>
      </c>
      <c r="T10" s="12" t="s">
        <v>329</v>
      </c>
    </row>
    <row r="11" spans="1:20" x14ac:dyDescent="0.3">
      <c r="J11" s="2" t="s">
        <v>13</v>
      </c>
      <c r="K11" s="4">
        <v>1000</v>
      </c>
      <c r="L11" s="4">
        <v>1400</v>
      </c>
      <c r="M11" s="3">
        <v>0.7</v>
      </c>
      <c r="N11" s="3">
        <v>0.02</v>
      </c>
      <c r="O11" s="3">
        <f>M11/N11</f>
        <v>35</v>
      </c>
      <c r="P11" s="3">
        <f>1/O11</f>
        <v>2.8571428571428571E-2</v>
      </c>
      <c r="T11" s="2" t="s">
        <v>74</v>
      </c>
    </row>
    <row r="12" spans="1:20" x14ac:dyDescent="0.3">
      <c r="J12" s="2" t="s">
        <v>87</v>
      </c>
      <c r="K12" s="4">
        <v>1000</v>
      </c>
      <c r="L12" s="4">
        <v>1800</v>
      </c>
      <c r="M12" s="3">
        <v>0.72</v>
      </c>
      <c r="N12" s="3">
        <v>0.46</v>
      </c>
      <c r="O12" s="3">
        <f>M12/N12</f>
        <v>1.5652173913043477</v>
      </c>
      <c r="P12" s="3">
        <f>1/O12</f>
        <v>0.63888888888888895</v>
      </c>
      <c r="T12" s="2" t="s">
        <v>342</v>
      </c>
    </row>
    <row r="13" spans="1:20" x14ac:dyDescent="0.3">
      <c r="J13" s="18" t="s">
        <v>13</v>
      </c>
      <c r="K13" s="16">
        <v>1000</v>
      </c>
      <c r="L13" s="16">
        <v>1400</v>
      </c>
      <c r="M13" s="14">
        <v>0.7</v>
      </c>
      <c r="N13" s="14">
        <v>0.02</v>
      </c>
      <c r="O13" s="14">
        <f>M13/N13</f>
        <v>35</v>
      </c>
      <c r="P13" s="14">
        <f>1/O13</f>
        <v>2.8571428571428571E-2</v>
      </c>
      <c r="T13" s="2" t="s">
        <v>74</v>
      </c>
    </row>
    <row r="14" spans="1:20" x14ac:dyDescent="0.3">
      <c r="J14" s="2" t="s">
        <v>2</v>
      </c>
      <c r="N14" s="3">
        <f>SUM(N11:N13)</f>
        <v>0.5</v>
      </c>
      <c r="O14" s="3">
        <f>1/P14</f>
        <v>1.436716077537058</v>
      </c>
      <c r="P14" s="3">
        <f>SUM(P11:P13)</f>
        <v>0.69603174603174611</v>
      </c>
    </row>
    <row r="15" spans="1:20" s="6" customFormat="1" x14ac:dyDescent="0.3">
      <c r="A15" s="60"/>
      <c r="E15" s="8"/>
      <c r="F15" s="11"/>
      <c r="G15" s="11"/>
      <c r="H15" s="11"/>
      <c r="I15" s="20"/>
      <c r="J15" s="7" t="s">
        <v>1</v>
      </c>
      <c r="K15" s="10"/>
      <c r="L15" s="10"/>
      <c r="M15" s="8"/>
      <c r="N15" s="8"/>
      <c r="P15" s="8" t="b">
        <f>ROUND(P14,2)=ROUND(H9,2)</f>
        <v>0</v>
      </c>
      <c r="Q15" s="9"/>
      <c r="R15" s="8"/>
      <c r="S15" s="8"/>
      <c r="T15" s="7"/>
    </row>
    <row r="16" spans="1:20" x14ac:dyDescent="0.3">
      <c r="B16" s="1" t="s">
        <v>17</v>
      </c>
      <c r="C16" s="1" t="s">
        <v>110</v>
      </c>
      <c r="D16" s="36" t="s">
        <v>143</v>
      </c>
      <c r="E16" s="3">
        <v>2.86</v>
      </c>
      <c r="F16" s="5" t="s">
        <v>0</v>
      </c>
      <c r="G16" s="5">
        <f>1/E16</f>
        <v>0.34965034965034969</v>
      </c>
      <c r="H16" s="5">
        <f>G16-0.26</f>
        <v>8.9650349650349681E-2</v>
      </c>
      <c r="I16" s="2" t="s">
        <v>109</v>
      </c>
    </row>
    <row r="17" spans="1:20" x14ac:dyDescent="0.3">
      <c r="J17" s="2" t="s">
        <v>6</v>
      </c>
      <c r="K17" s="4">
        <v>1000</v>
      </c>
      <c r="L17" s="4">
        <v>400</v>
      </c>
      <c r="M17" s="3">
        <v>0.57999999999999996</v>
      </c>
      <c r="N17" s="3">
        <v>0.02</v>
      </c>
      <c r="O17" s="3">
        <f>M17/N17</f>
        <v>28.999999999999996</v>
      </c>
      <c r="P17" s="3">
        <f>1/O17</f>
        <v>3.4482758620689662E-2</v>
      </c>
      <c r="T17" s="2" t="s">
        <v>341</v>
      </c>
    </row>
    <row r="18" spans="1:20" x14ac:dyDescent="0.3">
      <c r="J18" s="2" t="s">
        <v>108</v>
      </c>
      <c r="K18" s="4">
        <v>2400</v>
      </c>
      <c r="L18" s="4">
        <v>710</v>
      </c>
      <c r="M18" s="3">
        <v>0.18</v>
      </c>
      <c r="N18" s="3">
        <v>0.01</v>
      </c>
      <c r="O18" s="3">
        <f>M18/N18</f>
        <v>18</v>
      </c>
      <c r="P18" s="3">
        <f>1/O18</f>
        <v>5.5555555555555552E-2</v>
      </c>
      <c r="T18" s="2" t="s">
        <v>341</v>
      </c>
    </row>
    <row r="19" spans="1:20" x14ac:dyDescent="0.3">
      <c r="J19" s="18" t="s">
        <v>144</v>
      </c>
      <c r="K19" s="16"/>
      <c r="L19" s="16"/>
      <c r="M19" s="14"/>
      <c r="N19" s="14"/>
      <c r="O19" s="14">
        <v>0</v>
      </c>
      <c r="P19" s="14">
        <v>0</v>
      </c>
      <c r="T19" s="2" t="s">
        <v>145</v>
      </c>
    </row>
    <row r="20" spans="1:20" x14ac:dyDescent="0.3">
      <c r="J20" s="2" t="s">
        <v>2</v>
      </c>
      <c r="N20" s="3">
        <f>SUM(N17:N19)</f>
        <v>0.03</v>
      </c>
      <c r="O20" s="3">
        <f>1/P20</f>
        <v>11.106382978723403</v>
      </c>
      <c r="P20" s="3">
        <f>SUM(P17:P19)</f>
        <v>9.0038314176245221E-2</v>
      </c>
    </row>
    <row r="21" spans="1:20" s="6" customFormat="1" x14ac:dyDescent="0.3">
      <c r="A21" s="60"/>
      <c r="E21" s="8"/>
      <c r="F21" s="11"/>
      <c r="G21" s="11"/>
      <c r="H21" s="11"/>
      <c r="I21" s="20"/>
      <c r="J21" s="7" t="s">
        <v>1</v>
      </c>
      <c r="K21" s="10"/>
      <c r="L21" s="10"/>
      <c r="M21" s="8"/>
      <c r="N21" s="8"/>
      <c r="P21" s="8" t="b">
        <f>ROUND(P20,2)=ROUND(H16,2)</f>
        <v>1</v>
      </c>
      <c r="Q21" s="9"/>
      <c r="R21" s="8"/>
      <c r="S21" s="8"/>
      <c r="T21" s="7"/>
    </row>
    <row r="22" spans="1:20" x14ac:dyDescent="0.3">
      <c r="B22" s="1" t="s">
        <v>12</v>
      </c>
      <c r="C22" s="1" t="s">
        <v>107</v>
      </c>
      <c r="D22" s="36" t="s">
        <v>137</v>
      </c>
      <c r="E22" s="3">
        <v>1.58</v>
      </c>
      <c r="F22" s="5" t="s">
        <v>0</v>
      </c>
      <c r="G22" s="5">
        <f>1/E22</f>
        <v>0.63291139240506322</v>
      </c>
      <c r="H22" s="5">
        <f>G22-0.26</f>
        <v>0.37291139240506321</v>
      </c>
      <c r="I22" s="2" t="s">
        <v>106</v>
      </c>
    </row>
    <row r="23" spans="1:20" x14ac:dyDescent="0.3">
      <c r="J23" s="2" t="s">
        <v>9</v>
      </c>
      <c r="K23" s="4">
        <v>1000</v>
      </c>
      <c r="L23" s="4">
        <v>1800</v>
      </c>
      <c r="M23" s="3">
        <v>0.9</v>
      </c>
      <c r="N23" s="3">
        <v>0.02</v>
      </c>
      <c r="O23" s="3">
        <f>M23/N23</f>
        <v>45</v>
      </c>
      <c r="P23" s="3">
        <f t="shared" ref="P23" si="0">1/O23</f>
        <v>2.2222222222222223E-2</v>
      </c>
      <c r="T23" s="2" t="s">
        <v>81</v>
      </c>
    </row>
    <row r="24" spans="1:20" x14ac:dyDescent="0.3">
      <c r="J24" s="2" t="s">
        <v>96</v>
      </c>
      <c r="K24" s="4">
        <v>1000</v>
      </c>
      <c r="L24" s="4">
        <v>1800</v>
      </c>
      <c r="M24" s="3">
        <v>0.72</v>
      </c>
      <c r="N24" s="3">
        <v>0.23300000000000001</v>
      </c>
      <c r="O24" s="3">
        <f>M24/N24</f>
        <v>3.0901287553648067</v>
      </c>
      <c r="P24" s="3">
        <f>1/O24</f>
        <v>0.32361111111111113</v>
      </c>
      <c r="T24" s="2" t="s">
        <v>342</v>
      </c>
    </row>
    <row r="25" spans="1:20" x14ac:dyDescent="0.3">
      <c r="J25" s="2" t="s">
        <v>5</v>
      </c>
      <c r="K25" s="4">
        <v>1000</v>
      </c>
      <c r="L25" s="4">
        <v>2000</v>
      </c>
      <c r="M25" s="3">
        <v>1.4</v>
      </c>
      <c r="N25" s="3">
        <v>0.02</v>
      </c>
      <c r="O25" s="3">
        <f>M25/N25</f>
        <v>70</v>
      </c>
      <c r="P25" s="3">
        <f>1/O25</f>
        <v>1.4285714285714285E-2</v>
      </c>
      <c r="T25" s="2" t="s">
        <v>81</v>
      </c>
    </row>
    <row r="26" spans="1:20" x14ac:dyDescent="0.3">
      <c r="J26" s="18" t="s">
        <v>4</v>
      </c>
      <c r="K26" s="16">
        <v>1000</v>
      </c>
      <c r="L26" s="16">
        <v>1700</v>
      </c>
      <c r="M26" s="14">
        <v>1.47</v>
      </c>
      <c r="N26" s="14">
        <v>1.4999999999999999E-2</v>
      </c>
      <c r="O26" s="14">
        <f>M26/N26</f>
        <v>98</v>
      </c>
      <c r="P26" s="14">
        <f t="shared" ref="P26" si="1">1/O26</f>
        <v>1.020408163265306E-2</v>
      </c>
      <c r="T26" s="2" t="s">
        <v>81</v>
      </c>
    </row>
    <row r="27" spans="1:20" x14ac:dyDescent="0.3">
      <c r="J27" s="2" t="s">
        <v>2</v>
      </c>
      <c r="N27" s="3">
        <f>SUM(N23:N26)</f>
        <v>0.28800000000000003</v>
      </c>
      <c r="O27" s="3">
        <f>1/P27</f>
        <v>2.7003444316877152</v>
      </c>
      <c r="P27" s="3">
        <f>SUM(P23:P26)</f>
        <v>0.37032312925170069</v>
      </c>
    </row>
    <row r="28" spans="1:20" s="6" customFormat="1" x14ac:dyDescent="0.3">
      <c r="A28" s="60"/>
      <c r="E28" s="8"/>
      <c r="F28" s="11"/>
      <c r="G28" s="11"/>
      <c r="H28" s="11"/>
      <c r="I28" s="20"/>
      <c r="J28" s="7" t="s">
        <v>1</v>
      </c>
      <c r="K28" s="10"/>
      <c r="L28" s="10"/>
      <c r="M28" s="8"/>
      <c r="N28" s="8"/>
      <c r="P28" s="8" t="b">
        <f>ROUND(P27,2)=ROUND(H22,2)</f>
        <v>1</v>
      </c>
      <c r="Q28" s="9"/>
      <c r="R28" s="8"/>
      <c r="S28" s="8"/>
      <c r="T28" s="7"/>
    </row>
    <row r="29" spans="1:20" x14ac:dyDescent="0.3">
      <c r="A29" s="59" t="s">
        <v>105</v>
      </c>
      <c r="P29" s="13"/>
    </row>
    <row r="30" spans="1:20" x14ac:dyDescent="0.3">
      <c r="B30" s="1" t="s">
        <v>30</v>
      </c>
      <c r="C30" s="1" t="s">
        <v>104</v>
      </c>
      <c r="D30" s="36" t="s">
        <v>141</v>
      </c>
      <c r="E30" s="3">
        <v>1.48</v>
      </c>
      <c r="F30" s="5" t="s">
        <v>0</v>
      </c>
      <c r="G30" s="5">
        <f>1/E30</f>
        <v>0.67567567567567566</v>
      </c>
      <c r="H30" s="5">
        <f>G30-0.17</f>
        <v>0.50567567567567562</v>
      </c>
      <c r="I30" s="2" t="s">
        <v>101</v>
      </c>
    </row>
    <row r="31" spans="1:20" x14ac:dyDescent="0.3">
      <c r="J31" s="2" t="s">
        <v>9</v>
      </c>
      <c r="K31" s="4">
        <v>1000</v>
      </c>
      <c r="L31" s="4">
        <v>1800</v>
      </c>
      <c r="M31" s="3">
        <v>0.9</v>
      </c>
      <c r="N31" s="3">
        <v>0.02</v>
      </c>
      <c r="O31" s="3">
        <f>M31/N31</f>
        <v>45</v>
      </c>
      <c r="P31" s="3">
        <f>1/O31</f>
        <v>2.2222222222222223E-2</v>
      </c>
      <c r="T31" s="2" t="s">
        <v>74</v>
      </c>
    </row>
    <row r="32" spans="1:20" x14ac:dyDescent="0.3">
      <c r="J32" s="2" t="s">
        <v>87</v>
      </c>
      <c r="K32" s="4">
        <v>1000</v>
      </c>
      <c r="L32" s="4">
        <v>1800</v>
      </c>
      <c r="M32" s="3">
        <v>0.72</v>
      </c>
      <c r="N32" s="3">
        <v>0.33</v>
      </c>
      <c r="O32" s="3">
        <f>M32/N32</f>
        <v>2.1818181818181817</v>
      </c>
      <c r="P32" s="3">
        <f>1/O32</f>
        <v>0.45833333333333337</v>
      </c>
      <c r="T32" s="2" t="s">
        <v>342</v>
      </c>
    </row>
    <row r="33" spans="1:20" x14ac:dyDescent="0.3">
      <c r="J33" s="18" t="s">
        <v>13</v>
      </c>
      <c r="K33" s="16">
        <v>1000</v>
      </c>
      <c r="L33" s="16">
        <v>1400</v>
      </c>
      <c r="M33" s="14">
        <v>0.7</v>
      </c>
      <c r="N33" s="14">
        <v>0.02</v>
      </c>
      <c r="O33" s="14">
        <f>M33/N33</f>
        <v>35</v>
      </c>
      <c r="P33" s="14">
        <f>1/O33</f>
        <v>2.8571428571428571E-2</v>
      </c>
      <c r="T33" s="2" t="s">
        <v>74</v>
      </c>
    </row>
    <row r="34" spans="1:20" x14ac:dyDescent="0.3">
      <c r="J34" s="2" t="s">
        <v>2</v>
      </c>
      <c r="N34" s="3">
        <f>SUM(N31:N33)</f>
        <v>0.37000000000000005</v>
      </c>
      <c r="O34" s="3">
        <f>1/P34</f>
        <v>1.9641465315666409</v>
      </c>
      <c r="P34" s="3">
        <f>SUM(P31:P33)</f>
        <v>0.50912698412698409</v>
      </c>
    </row>
    <row r="35" spans="1:20" s="6" customFormat="1" x14ac:dyDescent="0.3">
      <c r="A35" s="60"/>
      <c r="E35" s="8"/>
      <c r="F35" s="11"/>
      <c r="G35" s="11"/>
      <c r="H35" s="11"/>
      <c r="I35" s="20"/>
      <c r="J35" s="7" t="s">
        <v>1</v>
      </c>
      <c r="K35" s="10"/>
      <c r="L35" s="10"/>
      <c r="M35" s="8"/>
      <c r="N35" s="8"/>
      <c r="P35" s="8" t="b">
        <f>ROUND(P34,2)=ROUND(H30,2)</f>
        <v>1</v>
      </c>
      <c r="Q35" s="9"/>
      <c r="R35" s="8"/>
      <c r="S35" s="8"/>
      <c r="T35" s="7"/>
    </row>
    <row r="36" spans="1:20" x14ac:dyDescent="0.3">
      <c r="A36" s="61"/>
      <c r="B36" s="54" t="s">
        <v>25</v>
      </c>
      <c r="C36" s="54" t="s">
        <v>103</v>
      </c>
      <c r="D36" s="54" t="s">
        <v>312</v>
      </c>
      <c r="E36" s="55">
        <v>1.1399999999999999</v>
      </c>
      <c r="F36" s="56" t="s">
        <v>0</v>
      </c>
      <c r="G36" s="56">
        <f>1/E36</f>
        <v>0.87719298245614041</v>
      </c>
      <c r="H36" s="56">
        <f>G36-0.17</f>
        <v>0.70719298245614037</v>
      </c>
      <c r="I36" s="57" t="s">
        <v>102</v>
      </c>
      <c r="J36" s="57"/>
      <c r="K36" s="58"/>
      <c r="L36" s="58"/>
      <c r="M36" s="55"/>
      <c r="N36" s="55"/>
      <c r="O36" s="55"/>
      <c r="P36" s="55"/>
      <c r="Q36" s="55"/>
      <c r="R36" s="55"/>
      <c r="S36" s="55"/>
      <c r="T36" s="57" t="s">
        <v>40</v>
      </c>
    </row>
    <row r="37" spans="1:20" x14ac:dyDescent="0.3">
      <c r="A37" s="61"/>
      <c r="B37" s="54"/>
      <c r="C37" s="54"/>
      <c r="D37" s="54"/>
      <c r="E37" s="55"/>
      <c r="F37" s="56"/>
      <c r="G37" s="56"/>
      <c r="H37" s="56"/>
      <c r="I37" s="30" t="s">
        <v>334</v>
      </c>
      <c r="J37" s="57"/>
      <c r="K37" s="58"/>
      <c r="L37" s="58"/>
      <c r="M37" s="55"/>
      <c r="N37" s="55"/>
      <c r="O37" s="55"/>
      <c r="P37" s="55"/>
      <c r="Q37" s="55"/>
      <c r="R37" s="55"/>
      <c r="S37" s="55"/>
      <c r="T37" s="12" t="s">
        <v>329</v>
      </c>
    </row>
    <row r="38" spans="1:20" x14ac:dyDescent="0.3">
      <c r="J38" s="2" t="s">
        <v>13</v>
      </c>
      <c r="K38" s="4">
        <v>1000</v>
      </c>
      <c r="L38" s="4">
        <v>1400</v>
      </c>
      <c r="M38" s="3">
        <v>0.7</v>
      </c>
      <c r="N38" s="3">
        <v>0.02</v>
      </c>
      <c r="O38" s="3">
        <f>M38/N38</f>
        <v>35</v>
      </c>
      <c r="P38" s="3">
        <f>1/O38</f>
        <v>2.8571428571428571E-2</v>
      </c>
      <c r="T38" s="2" t="s">
        <v>74</v>
      </c>
    </row>
    <row r="39" spans="1:20" x14ac:dyDescent="0.3">
      <c r="J39" s="2" t="s">
        <v>87</v>
      </c>
      <c r="K39" s="4">
        <v>1000</v>
      </c>
      <c r="L39" s="4">
        <v>1800</v>
      </c>
      <c r="M39" s="3">
        <v>0.72</v>
      </c>
      <c r="N39" s="3">
        <v>0.46</v>
      </c>
      <c r="O39" s="3">
        <f>M39/N39</f>
        <v>1.5652173913043477</v>
      </c>
      <c r="P39" s="3">
        <f>1/O39</f>
        <v>0.63888888888888895</v>
      </c>
      <c r="T39" s="2" t="s">
        <v>74</v>
      </c>
    </row>
    <row r="40" spans="1:20" x14ac:dyDescent="0.3">
      <c r="J40" s="18" t="s">
        <v>13</v>
      </c>
      <c r="K40" s="16">
        <v>1000</v>
      </c>
      <c r="L40" s="16">
        <v>1400</v>
      </c>
      <c r="M40" s="14">
        <v>0.7</v>
      </c>
      <c r="N40" s="14">
        <v>0.02</v>
      </c>
      <c r="O40" s="14">
        <f>M40/N40</f>
        <v>35</v>
      </c>
      <c r="P40" s="14">
        <f>1/O40</f>
        <v>2.8571428571428571E-2</v>
      </c>
      <c r="T40" s="2" t="s">
        <v>74</v>
      </c>
    </row>
    <row r="41" spans="1:20" x14ac:dyDescent="0.3">
      <c r="J41" s="2" t="s">
        <v>2</v>
      </c>
      <c r="N41" s="3">
        <f>SUM(N38:N40)</f>
        <v>0.5</v>
      </c>
      <c r="O41" s="3">
        <f>1/P41</f>
        <v>1.436716077537058</v>
      </c>
      <c r="P41" s="3">
        <f>SUM(P38:P40)</f>
        <v>0.69603174603174611</v>
      </c>
    </row>
    <row r="42" spans="1:20" s="6" customFormat="1" x14ac:dyDescent="0.3">
      <c r="A42" s="60"/>
      <c r="E42" s="8"/>
      <c r="F42" s="11"/>
      <c r="G42" s="11"/>
      <c r="H42" s="11"/>
      <c r="I42" s="20"/>
      <c r="J42" s="7" t="s">
        <v>1</v>
      </c>
      <c r="K42" s="10"/>
      <c r="L42" s="10"/>
      <c r="M42" s="8"/>
      <c r="N42" s="8"/>
      <c r="P42" s="8" t="b">
        <f>ROUND(P41,2)=ROUND(H36,2)</f>
        <v>0</v>
      </c>
      <c r="Q42" s="9"/>
      <c r="R42" s="8"/>
      <c r="S42" s="8"/>
      <c r="T42" s="7"/>
    </row>
    <row r="43" spans="1:20" x14ac:dyDescent="0.3">
      <c r="B43" s="1" t="s">
        <v>17</v>
      </c>
      <c r="C43" s="1" t="s">
        <v>100</v>
      </c>
      <c r="D43" s="36" t="s">
        <v>318</v>
      </c>
      <c r="E43" s="3">
        <v>2.6</v>
      </c>
      <c r="F43" s="5" t="s">
        <v>0</v>
      </c>
      <c r="G43" s="5">
        <f>1/E43</f>
        <v>0.38461538461538458</v>
      </c>
      <c r="H43" s="5">
        <f>G43-0.26</f>
        <v>0.12461538461538457</v>
      </c>
      <c r="I43" s="2" t="s">
        <v>99</v>
      </c>
    </row>
    <row r="44" spans="1:20" x14ac:dyDescent="0.3">
      <c r="J44" s="2" t="s">
        <v>96</v>
      </c>
      <c r="K44" s="4">
        <v>1000</v>
      </c>
      <c r="L44" s="4">
        <v>1800</v>
      </c>
      <c r="M44" s="3">
        <v>0.72</v>
      </c>
      <c r="N44" s="3">
        <v>7.6999999999999999E-2</v>
      </c>
      <c r="O44" s="3">
        <f>M44/N44</f>
        <v>9.3506493506493502</v>
      </c>
      <c r="P44" s="3">
        <f>1/O44</f>
        <v>0.10694444444444445</v>
      </c>
      <c r="T44" s="2" t="s">
        <v>342</v>
      </c>
    </row>
    <row r="45" spans="1:20" x14ac:dyDescent="0.3">
      <c r="J45" s="18" t="s">
        <v>13</v>
      </c>
      <c r="K45" s="16">
        <v>1000</v>
      </c>
      <c r="L45" s="16">
        <v>1800</v>
      </c>
      <c r="M45" s="14">
        <v>0.7</v>
      </c>
      <c r="N45" s="14">
        <v>0.01</v>
      </c>
      <c r="O45" s="14">
        <f>M45/N45</f>
        <v>70</v>
      </c>
      <c r="P45" s="14">
        <f>1/O45</f>
        <v>1.4285714285714285E-2</v>
      </c>
      <c r="T45" s="2" t="s">
        <v>342</v>
      </c>
    </row>
    <row r="46" spans="1:20" x14ac:dyDescent="0.3">
      <c r="J46" s="2" t="s">
        <v>2</v>
      </c>
      <c r="N46" s="3">
        <f>SUM(N44:N45)</f>
        <v>8.6999999999999994E-2</v>
      </c>
      <c r="O46" s="3">
        <f>1/P46</f>
        <v>8.2487725040916526</v>
      </c>
      <c r="P46" s="3">
        <f>SUM(P44:P45)</f>
        <v>0.12123015873015874</v>
      </c>
    </row>
    <row r="47" spans="1:20" s="6" customFormat="1" x14ac:dyDescent="0.3">
      <c r="A47" s="60"/>
      <c r="E47" s="8"/>
      <c r="F47" s="11"/>
      <c r="G47" s="11"/>
      <c r="H47" s="11"/>
      <c r="I47" s="20"/>
      <c r="J47" s="7" t="s">
        <v>1</v>
      </c>
      <c r="K47" s="10"/>
      <c r="L47" s="10"/>
      <c r="M47" s="8"/>
      <c r="N47" s="8"/>
      <c r="P47" s="8" t="b">
        <f>ROUND(P46,2)=ROUND(H43,2)</f>
        <v>1</v>
      </c>
      <c r="Q47" s="9"/>
      <c r="R47" s="8"/>
      <c r="S47" s="8"/>
      <c r="T47" s="7"/>
    </row>
    <row r="48" spans="1:20" x14ac:dyDescent="0.3">
      <c r="B48" s="1" t="s">
        <v>12</v>
      </c>
      <c r="C48" s="1" t="s">
        <v>98</v>
      </c>
      <c r="D48" s="36" t="s">
        <v>147</v>
      </c>
      <c r="E48" s="3">
        <v>1.87</v>
      </c>
      <c r="F48" s="5" t="s">
        <v>0</v>
      </c>
      <c r="G48" s="5">
        <f>1/E48</f>
        <v>0.53475935828876997</v>
      </c>
      <c r="H48" s="5">
        <f>G48-0.26</f>
        <v>0.27475935828876996</v>
      </c>
      <c r="I48" s="2" t="s">
        <v>97</v>
      </c>
    </row>
    <row r="49" spans="1:20" x14ac:dyDescent="0.3">
      <c r="J49" s="2" t="s">
        <v>9</v>
      </c>
      <c r="K49" s="4">
        <v>1000</v>
      </c>
      <c r="L49" s="4">
        <v>1800</v>
      </c>
      <c r="M49" s="3">
        <v>0.9</v>
      </c>
      <c r="N49" s="3">
        <v>0.02</v>
      </c>
      <c r="O49" s="3">
        <f>M49/N49</f>
        <v>45</v>
      </c>
      <c r="P49" s="3">
        <f t="shared" ref="P49" si="2">1/O49</f>
        <v>2.2222222222222223E-2</v>
      </c>
      <c r="T49" s="2" t="s">
        <v>81</v>
      </c>
    </row>
    <row r="50" spans="1:20" x14ac:dyDescent="0.3">
      <c r="J50" s="2" t="s">
        <v>96</v>
      </c>
      <c r="K50" s="4">
        <v>1000</v>
      </c>
      <c r="L50" s="4">
        <v>1800</v>
      </c>
      <c r="M50" s="3">
        <v>0.72</v>
      </c>
      <c r="N50" s="3">
        <v>0.161</v>
      </c>
      <c r="O50" s="3">
        <f>M50/N50</f>
        <v>4.4720496894409933</v>
      </c>
      <c r="P50" s="3">
        <f>1/O50</f>
        <v>0.22361111111111112</v>
      </c>
      <c r="T50" s="2" t="s">
        <v>342</v>
      </c>
    </row>
    <row r="51" spans="1:20" x14ac:dyDescent="0.3">
      <c r="J51" s="2" t="s">
        <v>5</v>
      </c>
      <c r="K51" s="4">
        <v>1000</v>
      </c>
      <c r="L51" s="4">
        <v>2000</v>
      </c>
      <c r="M51" s="3">
        <v>1.4</v>
      </c>
      <c r="N51" s="3">
        <v>0.02</v>
      </c>
      <c r="O51" s="3">
        <f>M51/N51</f>
        <v>70</v>
      </c>
      <c r="P51" s="3">
        <f t="shared" ref="P51:P52" si="3">1/O51</f>
        <v>1.4285714285714285E-2</v>
      </c>
      <c r="T51" s="2" t="s">
        <v>81</v>
      </c>
    </row>
    <row r="52" spans="1:20" x14ac:dyDescent="0.3">
      <c r="J52" s="18" t="s">
        <v>4</v>
      </c>
      <c r="K52" s="16">
        <v>1000</v>
      </c>
      <c r="L52" s="16">
        <v>1700</v>
      </c>
      <c r="M52" s="14">
        <v>1.47</v>
      </c>
      <c r="N52" s="14">
        <v>1.4999999999999999E-2</v>
      </c>
      <c r="O52" s="14">
        <f>M52/N52</f>
        <v>98</v>
      </c>
      <c r="P52" s="14">
        <f t="shared" si="3"/>
        <v>1.020408163265306E-2</v>
      </c>
      <c r="T52" s="2" t="s">
        <v>81</v>
      </c>
    </row>
    <row r="53" spans="1:20" x14ac:dyDescent="0.3">
      <c r="J53" s="2" t="s">
        <v>2</v>
      </c>
      <c r="N53" s="3">
        <f>SUM(N49:N52)</f>
        <v>0.21599999999999997</v>
      </c>
      <c r="O53" s="3">
        <f>1/P53</f>
        <v>3.6992765020446678</v>
      </c>
      <c r="P53" s="3">
        <f>SUM(P49:P52)</f>
        <v>0.27032312925170071</v>
      </c>
    </row>
    <row r="54" spans="1:20" s="6" customFormat="1" x14ac:dyDescent="0.3">
      <c r="A54" s="60"/>
      <c r="E54" s="8"/>
      <c r="F54" s="11"/>
      <c r="G54" s="11"/>
      <c r="H54" s="11"/>
      <c r="I54" s="20"/>
      <c r="J54" s="7" t="s">
        <v>1</v>
      </c>
      <c r="K54" s="10"/>
      <c r="L54" s="10"/>
      <c r="M54" s="8"/>
      <c r="N54" s="8"/>
      <c r="P54" s="8" t="b">
        <f>ROUND(P53,2)=ROUND(H48,2)</f>
        <v>1</v>
      </c>
      <c r="Q54" s="9"/>
      <c r="R54" s="8"/>
      <c r="S54" s="8"/>
      <c r="T54" s="7"/>
    </row>
    <row r="55" spans="1:20" x14ac:dyDescent="0.3">
      <c r="A55" s="59" t="s">
        <v>95</v>
      </c>
    </row>
    <row r="56" spans="1:20" x14ac:dyDescent="0.3">
      <c r="B56" s="1" t="s">
        <v>30</v>
      </c>
      <c r="C56" s="1" t="s">
        <v>94</v>
      </c>
      <c r="D56" s="36" t="s">
        <v>312</v>
      </c>
      <c r="E56" s="3">
        <v>1.1399999999999999</v>
      </c>
      <c r="F56" s="5" t="s">
        <v>0</v>
      </c>
      <c r="G56" s="5">
        <f>1/E56</f>
        <v>0.87719298245614041</v>
      </c>
      <c r="H56" s="5">
        <f>G56-0.17</f>
        <v>0.70719298245614037</v>
      </c>
      <c r="I56" s="2" t="s">
        <v>93</v>
      </c>
    </row>
    <row r="57" spans="1:20" x14ac:dyDescent="0.3">
      <c r="J57" s="2" t="s">
        <v>9</v>
      </c>
      <c r="K57" s="4">
        <v>1000</v>
      </c>
      <c r="L57" s="4">
        <v>1800</v>
      </c>
      <c r="M57" s="3">
        <v>0.9</v>
      </c>
      <c r="N57" s="3">
        <v>0.02</v>
      </c>
      <c r="O57" s="3">
        <f>M57/N57</f>
        <v>45</v>
      </c>
      <c r="P57" s="3">
        <f>1/O57</f>
        <v>2.2222222222222223E-2</v>
      </c>
      <c r="T57" s="2" t="s">
        <v>74</v>
      </c>
    </row>
    <row r="58" spans="1:20" x14ac:dyDescent="0.3">
      <c r="J58" s="2" t="s">
        <v>87</v>
      </c>
      <c r="K58" s="4">
        <v>1000</v>
      </c>
      <c r="L58" s="4">
        <v>1800</v>
      </c>
      <c r="M58" s="3">
        <v>0.72</v>
      </c>
      <c r="N58" s="3">
        <v>0.47499999999999998</v>
      </c>
      <c r="O58" s="3">
        <f>M58/N58</f>
        <v>1.5157894736842106</v>
      </c>
      <c r="P58" s="3">
        <f>1/O58</f>
        <v>0.65972222222222221</v>
      </c>
      <c r="T58" s="2" t="s">
        <v>342</v>
      </c>
    </row>
    <row r="59" spans="1:20" x14ac:dyDescent="0.3">
      <c r="J59" s="18" t="s">
        <v>13</v>
      </c>
      <c r="K59" s="16">
        <v>1000</v>
      </c>
      <c r="L59" s="16">
        <v>1400</v>
      </c>
      <c r="M59" s="14">
        <v>0.7</v>
      </c>
      <c r="N59" s="14">
        <v>0.02</v>
      </c>
      <c r="O59" s="14">
        <f>M59/N59</f>
        <v>35</v>
      </c>
      <c r="P59" s="14">
        <f>1/O59</f>
        <v>2.8571428571428571E-2</v>
      </c>
      <c r="T59" s="2" t="s">
        <v>74</v>
      </c>
    </row>
    <row r="60" spans="1:20" x14ac:dyDescent="0.3">
      <c r="J60" s="2" t="s">
        <v>2</v>
      </c>
      <c r="N60" s="3">
        <f>SUM(N57:N59)</f>
        <v>0.51500000000000001</v>
      </c>
      <c r="O60" s="3">
        <f>1/P60</f>
        <v>1.407428092711533</v>
      </c>
      <c r="P60" s="3">
        <f>SUM(P57:P59)</f>
        <v>0.71051587301587305</v>
      </c>
    </row>
    <row r="61" spans="1:20" s="6" customFormat="1" x14ac:dyDescent="0.3">
      <c r="A61" s="60"/>
      <c r="E61" s="8"/>
      <c r="F61" s="11"/>
      <c r="G61" s="11"/>
      <c r="H61" s="11"/>
      <c r="I61" s="20"/>
      <c r="J61" s="7" t="s">
        <v>1</v>
      </c>
      <c r="K61" s="10"/>
      <c r="L61" s="10"/>
      <c r="M61" s="8"/>
      <c r="N61" s="8"/>
      <c r="P61" s="8" t="b">
        <f>ROUND(P60,2)=ROUND(H56,2)</f>
        <v>1</v>
      </c>
      <c r="Q61" s="9"/>
      <c r="R61" s="8"/>
      <c r="S61" s="8"/>
      <c r="T61" s="7"/>
    </row>
    <row r="62" spans="1:20" x14ac:dyDescent="0.3">
      <c r="B62" s="23" t="s">
        <v>25</v>
      </c>
      <c r="C62" s="23" t="s">
        <v>92</v>
      </c>
      <c r="D62" s="23" t="s">
        <v>313</v>
      </c>
      <c r="E62" s="25">
        <v>1.02</v>
      </c>
      <c r="F62" s="26" t="s">
        <v>0</v>
      </c>
      <c r="G62" s="26">
        <f>1/E62</f>
        <v>0.98039215686274506</v>
      </c>
      <c r="H62" s="26">
        <f>G62-0.17</f>
        <v>0.81039215686274502</v>
      </c>
      <c r="I62" s="24" t="s">
        <v>91</v>
      </c>
      <c r="T62" s="24" t="s">
        <v>38</v>
      </c>
    </row>
    <row r="63" spans="1:20" x14ac:dyDescent="0.3">
      <c r="J63" s="2" t="s">
        <v>13</v>
      </c>
      <c r="K63" s="4">
        <v>1000</v>
      </c>
      <c r="L63" s="4">
        <v>1400</v>
      </c>
      <c r="M63" s="3">
        <v>0.7</v>
      </c>
      <c r="N63" s="3">
        <v>0.02</v>
      </c>
      <c r="O63" s="3">
        <f>M63/N63</f>
        <v>35</v>
      </c>
      <c r="P63" s="3">
        <f>1/O63</f>
        <v>2.8571428571428571E-2</v>
      </c>
      <c r="T63" s="2" t="s">
        <v>74</v>
      </c>
    </row>
    <row r="64" spans="1:20" x14ac:dyDescent="0.3">
      <c r="J64" s="2" t="s">
        <v>87</v>
      </c>
      <c r="K64" s="4">
        <v>1000</v>
      </c>
      <c r="L64" s="4">
        <v>1800</v>
      </c>
      <c r="M64" s="3">
        <v>0.72</v>
      </c>
      <c r="N64" s="3">
        <v>0.54200000000000004</v>
      </c>
      <c r="O64" s="3">
        <f>M64/N64</f>
        <v>1.3284132841328411</v>
      </c>
      <c r="P64" s="3">
        <f>1/O64</f>
        <v>0.75277777777777788</v>
      </c>
      <c r="T64" s="2" t="s">
        <v>342</v>
      </c>
    </row>
    <row r="65" spans="1:20" x14ac:dyDescent="0.3">
      <c r="J65" s="18" t="s">
        <v>13</v>
      </c>
      <c r="K65" s="16">
        <v>1000</v>
      </c>
      <c r="L65" s="16">
        <v>1400</v>
      </c>
      <c r="M65" s="14">
        <v>0.7</v>
      </c>
      <c r="N65" s="14">
        <v>0.02</v>
      </c>
      <c r="O65" s="14">
        <f>M65/N65</f>
        <v>35</v>
      </c>
      <c r="P65" s="14">
        <f>1/O65</f>
        <v>2.8571428571428571E-2</v>
      </c>
      <c r="T65" s="2" t="s">
        <v>74</v>
      </c>
    </row>
    <row r="66" spans="1:20" x14ac:dyDescent="0.3">
      <c r="J66" s="2" t="s">
        <v>2</v>
      </c>
      <c r="N66" s="3">
        <f>SUM(N63:N65)</f>
        <v>0.58200000000000007</v>
      </c>
      <c r="O66" s="3">
        <f>1/P66</f>
        <v>1.2346888780009797</v>
      </c>
      <c r="P66" s="3">
        <f>SUM(P63:P65)</f>
        <v>0.80992063492063504</v>
      </c>
    </row>
    <row r="67" spans="1:20" s="6" customFormat="1" x14ac:dyDescent="0.3">
      <c r="A67" s="60"/>
      <c r="E67" s="8"/>
      <c r="F67" s="11"/>
      <c r="G67" s="11"/>
      <c r="H67" s="11"/>
      <c r="I67" s="20"/>
      <c r="J67" s="7" t="s">
        <v>1</v>
      </c>
      <c r="K67" s="10"/>
      <c r="L67" s="10"/>
      <c r="M67" s="8"/>
      <c r="N67" s="8"/>
      <c r="P67" s="8" t="b">
        <f>ROUND(P66,2)=ROUND(H62,2)</f>
        <v>1</v>
      </c>
      <c r="Q67" s="9"/>
      <c r="R67" s="8"/>
      <c r="S67" s="8"/>
      <c r="T67" s="7"/>
    </row>
    <row r="68" spans="1:20" s="23" customFormat="1" x14ac:dyDescent="0.3">
      <c r="A68" s="61"/>
      <c r="B68" s="54" t="s">
        <v>18</v>
      </c>
      <c r="C68" s="54" t="s">
        <v>90</v>
      </c>
      <c r="D68" s="54" t="s">
        <v>164</v>
      </c>
      <c r="E68" s="55">
        <v>1.7</v>
      </c>
      <c r="F68" s="56" t="s">
        <v>0</v>
      </c>
      <c r="G68" s="56">
        <f>1/E68</f>
        <v>0.58823529411764708</v>
      </c>
      <c r="H68" s="56">
        <f>G68-0.17</f>
        <v>0.41823529411764704</v>
      </c>
      <c r="I68" s="57" t="s">
        <v>89</v>
      </c>
      <c r="J68" s="57"/>
      <c r="K68" s="58"/>
      <c r="L68" s="58"/>
      <c r="M68" s="55"/>
      <c r="N68" s="55"/>
      <c r="O68" s="55"/>
      <c r="P68" s="55"/>
      <c r="Q68" s="55"/>
      <c r="R68" s="55"/>
      <c r="S68" s="55"/>
      <c r="T68" s="57" t="s">
        <v>40</v>
      </c>
    </row>
    <row r="69" spans="1:20" x14ac:dyDescent="0.3">
      <c r="B69" s="31"/>
      <c r="C69" s="2"/>
      <c r="D69" s="36"/>
      <c r="I69" s="30" t="s">
        <v>361</v>
      </c>
      <c r="T69" s="12" t="s">
        <v>329</v>
      </c>
    </row>
    <row r="70" spans="1:20" x14ac:dyDescent="0.3">
      <c r="J70" s="2" t="s">
        <v>13</v>
      </c>
      <c r="K70" s="4">
        <v>1000</v>
      </c>
      <c r="L70" s="4">
        <v>1800</v>
      </c>
      <c r="M70" s="3">
        <v>0.7</v>
      </c>
      <c r="N70" s="3">
        <v>0.02</v>
      </c>
      <c r="O70" s="3">
        <f>M70/N70</f>
        <v>35</v>
      </c>
      <c r="P70" s="3">
        <f>1/O70</f>
        <v>2.8571428571428571E-2</v>
      </c>
      <c r="T70" s="2" t="s">
        <v>74</v>
      </c>
    </row>
    <row r="71" spans="1:20" x14ac:dyDescent="0.3">
      <c r="J71" s="2" t="s">
        <v>87</v>
      </c>
      <c r="K71" s="4">
        <v>1000</v>
      </c>
      <c r="L71" s="4">
        <v>1800</v>
      </c>
      <c r="M71" s="3">
        <v>0.72</v>
      </c>
      <c r="N71" s="3">
        <v>0.21</v>
      </c>
      <c r="O71" s="3">
        <f>M71/N71</f>
        <v>3.4285714285714284</v>
      </c>
      <c r="P71" s="3">
        <f>1/O71</f>
        <v>0.29166666666666669</v>
      </c>
      <c r="T71" s="2" t="s">
        <v>343</v>
      </c>
    </row>
    <row r="72" spans="1:20" x14ac:dyDescent="0.3">
      <c r="J72" s="18" t="s">
        <v>13</v>
      </c>
      <c r="K72" s="16">
        <v>1000</v>
      </c>
      <c r="L72" s="16">
        <v>1400</v>
      </c>
      <c r="M72" s="14">
        <v>0.7</v>
      </c>
      <c r="N72" s="14">
        <v>0.02</v>
      </c>
      <c r="O72" s="14">
        <f>M72/N72</f>
        <v>35</v>
      </c>
      <c r="P72" s="14">
        <f>1/O72</f>
        <v>2.8571428571428571E-2</v>
      </c>
      <c r="T72" s="2" t="s">
        <v>74</v>
      </c>
    </row>
    <row r="73" spans="1:20" x14ac:dyDescent="0.3">
      <c r="J73" s="2" t="s">
        <v>2</v>
      </c>
      <c r="N73" s="3">
        <f>SUM(N70:N72)</f>
        <v>0.24999999999999997</v>
      </c>
      <c r="O73" s="3">
        <f>1/P73</f>
        <v>2.866894197952218</v>
      </c>
      <c r="P73" s="3">
        <f>SUM(P70:P72)</f>
        <v>0.34880952380952385</v>
      </c>
    </row>
    <row r="74" spans="1:20" s="6" customFormat="1" x14ac:dyDescent="0.3">
      <c r="A74" s="60"/>
      <c r="E74" s="8"/>
      <c r="F74" s="11"/>
      <c r="G74" s="11"/>
      <c r="H74" s="11"/>
      <c r="I74" s="20"/>
      <c r="J74" s="7" t="s">
        <v>1</v>
      </c>
      <c r="K74" s="10"/>
      <c r="L74" s="10"/>
      <c r="M74" s="8"/>
      <c r="N74" s="8"/>
      <c r="P74" s="8" t="b">
        <f>ROUND(P73,2)=ROUND(H68,2)</f>
        <v>0</v>
      </c>
      <c r="Q74" s="9"/>
      <c r="R74" s="8"/>
      <c r="S74" s="8"/>
      <c r="T74" s="7"/>
    </row>
    <row r="75" spans="1:20" x14ac:dyDescent="0.3">
      <c r="B75" s="1" t="s">
        <v>17</v>
      </c>
      <c r="C75" s="1" t="s">
        <v>86</v>
      </c>
      <c r="D75" s="36" t="s">
        <v>229</v>
      </c>
      <c r="E75" s="3">
        <v>2.48</v>
      </c>
      <c r="F75" s="5" t="s">
        <v>0</v>
      </c>
      <c r="G75" s="5">
        <f>1/E75</f>
        <v>0.40322580645161293</v>
      </c>
      <c r="H75" s="5">
        <f>G75-0.26</f>
        <v>0.14322580645161292</v>
      </c>
      <c r="I75" s="2" t="s">
        <v>85</v>
      </c>
    </row>
    <row r="76" spans="1:20" ht="17.25" thickBot="1" x14ac:dyDescent="0.35">
      <c r="J76" s="2" t="s">
        <v>5</v>
      </c>
      <c r="K76" s="4">
        <v>1000</v>
      </c>
      <c r="L76" s="4">
        <v>2000</v>
      </c>
      <c r="M76" s="3">
        <v>1.4</v>
      </c>
      <c r="N76" s="3">
        <v>0.02</v>
      </c>
      <c r="O76" s="3">
        <f>M76/N76</f>
        <v>70</v>
      </c>
      <c r="P76" s="3">
        <f>1/O76</f>
        <v>1.4285714285714285E-2</v>
      </c>
      <c r="T76" s="2" t="s">
        <v>81</v>
      </c>
    </row>
    <row r="77" spans="1:20" ht="17.25" thickBot="1" x14ac:dyDescent="0.35">
      <c r="J77" s="2" t="s">
        <v>82</v>
      </c>
      <c r="K77" s="4">
        <v>1000</v>
      </c>
      <c r="L77" s="4">
        <v>900</v>
      </c>
      <c r="M77" s="35">
        <v>0.6</v>
      </c>
      <c r="N77" s="3">
        <v>0.06</v>
      </c>
      <c r="O77" s="3">
        <f>M77/N77</f>
        <v>10</v>
      </c>
      <c r="P77" s="3">
        <f>1/O77</f>
        <v>0.1</v>
      </c>
      <c r="T77" s="2" t="s">
        <v>344</v>
      </c>
    </row>
    <row r="78" spans="1:20" x14ac:dyDescent="0.3">
      <c r="D78" s="37"/>
      <c r="J78" s="18" t="s">
        <v>13</v>
      </c>
      <c r="K78" s="16">
        <v>1000</v>
      </c>
      <c r="L78" s="16">
        <v>1800</v>
      </c>
      <c r="M78" s="14">
        <v>0.7</v>
      </c>
      <c r="N78" s="14">
        <v>0.02</v>
      </c>
      <c r="O78" s="14">
        <f>M78/N78</f>
        <v>35</v>
      </c>
      <c r="P78" s="14">
        <f t="shared" ref="P78" si="4">1/O78</f>
        <v>2.8571428571428571E-2</v>
      </c>
      <c r="T78" s="2" t="s">
        <v>81</v>
      </c>
    </row>
    <row r="79" spans="1:20" x14ac:dyDescent="0.3">
      <c r="D79" s="37"/>
      <c r="J79" s="2" t="s">
        <v>2</v>
      </c>
      <c r="N79" s="3">
        <f>SUM(N76:N78)</f>
        <v>0.1</v>
      </c>
      <c r="O79" s="3">
        <f>1/P79</f>
        <v>6.9999999999999991</v>
      </c>
      <c r="P79" s="3">
        <f>SUM(P76:P78)</f>
        <v>0.14285714285714288</v>
      </c>
    </row>
    <row r="80" spans="1:20" s="6" customFormat="1" x14ac:dyDescent="0.3">
      <c r="A80" s="60"/>
      <c r="E80" s="8"/>
      <c r="F80" s="11"/>
      <c r="G80" s="11"/>
      <c r="H80" s="11"/>
      <c r="I80" s="20"/>
      <c r="J80" s="7" t="s">
        <v>1</v>
      </c>
      <c r="K80" s="10"/>
      <c r="L80" s="10"/>
      <c r="M80" s="8"/>
      <c r="N80" s="8"/>
      <c r="P80" s="8" t="b">
        <f>ROUND(P79,2)=ROUND(H75,2)</f>
        <v>1</v>
      </c>
      <c r="Q80" s="9"/>
      <c r="R80" s="8"/>
      <c r="S80" s="8"/>
      <c r="T80" s="7"/>
    </row>
    <row r="81" spans="1:20" x14ac:dyDescent="0.3">
      <c r="B81" s="1" t="s">
        <v>12</v>
      </c>
      <c r="C81" s="1" t="s">
        <v>84</v>
      </c>
      <c r="D81" s="36" t="s">
        <v>319</v>
      </c>
      <c r="E81" s="3">
        <v>1.81</v>
      </c>
      <c r="F81" s="5" t="s">
        <v>0</v>
      </c>
      <c r="G81" s="5">
        <f>1/E81</f>
        <v>0.5524861878453039</v>
      </c>
      <c r="H81" s="5">
        <f>G81-0.26</f>
        <v>0.29248618784530389</v>
      </c>
      <c r="I81" s="2" t="s">
        <v>83</v>
      </c>
    </row>
    <row r="82" spans="1:20" x14ac:dyDescent="0.3">
      <c r="J82" s="2" t="s">
        <v>9</v>
      </c>
      <c r="K82" s="4">
        <v>1000</v>
      </c>
      <c r="L82" s="4">
        <v>1800</v>
      </c>
      <c r="M82" s="3">
        <v>0.9</v>
      </c>
      <c r="N82" s="3">
        <v>1.4999999999999999E-2</v>
      </c>
      <c r="O82" s="3">
        <f>M82/N82</f>
        <v>60.000000000000007</v>
      </c>
      <c r="P82" s="3">
        <f t="shared" ref="P82" si="5">1/O82</f>
        <v>1.6666666666666663E-2</v>
      </c>
      <c r="T82" s="2" t="s">
        <v>344</v>
      </c>
    </row>
    <row r="83" spans="1:20" x14ac:dyDescent="0.3">
      <c r="J83" s="2" t="s">
        <v>82</v>
      </c>
      <c r="K83" s="4">
        <v>1000</v>
      </c>
      <c r="L83" s="4">
        <v>900</v>
      </c>
      <c r="M83" s="3">
        <f>Q83</f>
        <v>0.24</v>
      </c>
      <c r="N83" s="3">
        <v>0.06</v>
      </c>
      <c r="O83" s="3">
        <f>M83/N83</f>
        <v>4</v>
      </c>
      <c r="P83" s="3">
        <f>1/O83</f>
        <v>0.25</v>
      </c>
      <c r="Q83" s="3">
        <f>N83*R83</f>
        <v>0.24</v>
      </c>
      <c r="R83" s="3">
        <f>1/S83</f>
        <v>4</v>
      </c>
      <c r="S83" s="3">
        <f>0.25</f>
        <v>0.25</v>
      </c>
      <c r="T83" s="2" t="s">
        <v>81</v>
      </c>
    </row>
    <row r="84" spans="1:20" x14ac:dyDescent="0.3">
      <c r="J84" s="2" t="s">
        <v>5</v>
      </c>
      <c r="K84" s="4">
        <v>1000</v>
      </c>
      <c r="L84" s="4">
        <v>2000</v>
      </c>
      <c r="M84" s="3">
        <v>1.4</v>
      </c>
      <c r="N84" s="3">
        <v>0.02</v>
      </c>
      <c r="O84" s="3">
        <f>M84/N84</f>
        <v>70</v>
      </c>
      <c r="P84" s="3">
        <f>1/O84</f>
        <v>1.4285714285714285E-2</v>
      </c>
      <c r="T84" s="2" t="s">
        <v>81</v>
      </c>
    </row>
    <row r="85" spans="1:20" x14ac:dyDescent="0.3">
      <c r="J85" s="18" t="s">
        <v>4</v>
      </c>
      <c r="K85" s="16">
        <v>1000</v>
      </c>
      <c r="L85" s="16">
        <v>1700</v>
      </c>
      <c r="M85" s="14">
        <v>1.47</v>
      </c>
      <c r="N85" s="14">
        <v>1.4999999999999999E-2</v>
      </c>
      <c r="O85" s="14">
        <f>M85/N85</f>
        <v>98</v>
      </c>
      <c r="P85" s="14">
        <f>1/O85</f>
        <v>1.020408163265306E-2</v>
      </c>
      <c r="T85" s="2" t="s">
        <v>81</v>
      </c>
    </row>
    <row r="86" spans="1:20" x14ac:dyDescent="0.3">
      <c r="J86" s="2" t="s">
        <v>2</v>
      </c>
      <c r="N86" s="3">
        <f>SUM(N82:N85)</f>
        <v>0.11</v>
      </c>
      <c r="O86" s="3">
        <f>1/P86</f>
        <v>3.4345794392523361</v>
      </c>
      <c r="P86" s="3">
        <f>SUM(P82:P85)</f>
        <v>0.29115646258503403</v>
      </c>
    </row>
    <row r="87" spans="1:20" s="6" customFormat="1" x14ac:dyDescent="0.3">
      <c r="A87" s="60"/>
      <c r="E87" s="8"/>
      <c r="F87" s="11"/>
      <c r="G87" s="11"/>
      <c r="H87" s="11"/>
      <c r="I87" s="20"/>
      <c r="J87" s="7" t="s">
        <v>1</v>
      </c>
      <c r="K87" s="10"/>
      <c r="L87" s="10"/>
      <c r="M87" s="8"/>
      <c r="N87" s="8"/>
      <c r="P87" s="8" t="b">
        <f>ROUND(P86,2)=ROUND(H81,2)</f>
        <v>1</v>
      </c>
      <c r="Q87" s="9"/>
      <c r="R87" s="8"/>
      <c r="S87" s="8"/>
      <c r="T87" s="7"/>
    </row>
    <row r="88" spans="1:20" x14ac:dyDescent="0.3">
      <c r="A88" s="59" t="s">
        <v>80</v>
      </c>
    </row>
    <row r="89" spans="1:20" x14ac:dyDescent="0.3">
      <c r="B89" s="1" t="s">
        <v>30</v>
      </c>
      <c r="C89" s="1" t="s">
        <v>79</v>
      </c>
      <c r="D89" s="36" t="s">
        <v>152</v>
      </c>
      <c r="E89" s="3">
        <v>1.1499999999999999</v>
      </c>
      <c r="F89" s="5" t="s">
        <v>0</v>
      </c>
      <c r="G89" s="5">
        <f>1/E89</f>
        <v>0.86956521739130443</v>
      </c>
      <c r="H89" s="5">
        <f>G89-0.17</f>
        <v>0.69956521739130439</v>
      </c>
      <c r="I89" s="2" t="s">
        <v>69</v>
      </c>
    </row>
    <row r="90" spans="1:20" x14ac:dyDescent="0.3">
      <c r="J90" s="2" t="s">
        <v>9</v>
      </c>
      <c r="K90" s="4">
        <v>1000</v>
      </c>
      <c r="L90" s="4">
        <v>1800</v>
      </c>
      <c r="M90" s="3">
        <v>0.9</v>
      </c>
      <c r="N90" s="19">
        <v>4.4999999999999997E-3</v>
      </c>
      <c r="O90" s="3">
        <f>M90/N90</f>
        <v>200.00000000000003</v>
      </c>
      <c r="P90" s="3">
        <f t="shared" ref="P90:P93" si="6">1/O90</f>
        <v>4.9999999999999992E-3</v>
      </c>
      <c r="T90" s="2" t="s">
        <v>345</v>
      </c>
    </row>
    <row r="91" spans="1:20" x14ac:dyDescent="0.3">
      <c r="J91" s="2" t="s">
        <v>55</v>
      </c>
      <c r="K91" s="4">
        <v>1000</v>
      </c>
      <c r="L91" s="4">
        <v>800</v>
      </c>
      <c r="M91" s="3">
        <f>Q91</f>
        <v>0.38709677419354838</v>
      </c>
      <c r="N91" s="3">
        <v>0.12</v>
      </c>
      <c r="O91" s="3">
        <f>M91/N91</f>
        <v>3.2258064516129035</v>
      </c>
      <c r="P91" s="3">
        <f t="shared" si="6"/>
        <v>0.31</v>
      </c>
      <c r="Q91" s="3">
        <f>N91*R91</f>
        <v>0.38709677419354838</v>
      </c>
      <c r="R91" s="3">
        <f>1/S91</f>
        <v>3.2258064516129035</v>
      </c>
      <c r="S91" s="3">
        <v>0.31</v>
      </c>
      <c r="T91" s="2" t="s">
        <v>67</v>
      </c>
    </row>
    <row r="92" spans="1:20" x14ac:dyDescent="0.3">
      <c r="J92" s="2" t="s">
        <v>78</v>
      </c>
      <c r="N92" s="3">
        <v>9.0999999999999998E-2</v>
      </c>
      <c r="O92" s="3">
        <f>R92</f>
        <v>5.5555555555555554</v>
      </c>
      <c r="P92" s="3">
        <f>S92</f>
        <v>0.18</v>
      </c>
      <c r="Q92" s="3">
        <f>N92*R92</f>
        <v>0.50555555555555554</v>
      </c>
      <c r="R92" s="3">
        <f>1/S92</f>
        <v>5.5555555555555554</v>
      </c>
      <c r="S92" s="3">
        <v>0.18</v>
      </c>
      <c r="T92" s="2" t="s">
        <v>345</v>
      </c>
    </row>
    <row r="93" spans="1:20" x14ac:dyDescent="0.3">
      <c r="J93" s="2" t="s">
        <v>55</v>
      </c>
      <c r="K93" s="4">
        <v>1000</v>
      </c>
      <c r="L93" s="4">
        <v>800</v>
      </c>
      <c r="M93" s="3">
        <f>Q93</f>
        <v>0.4</v>
      </c>
      <c r="N93" s="3">
        <v>0.08</v>
      </c>
      <c r="O93" s="3">
        <f>M93/N93</f>
        <v>5</v>
      </c>
      <c r="P93" s="3">
        <f t="shared" si="6"/>
        <v>0.2</v>
      </c>
      <c r="Q93" s="3">
        <f>N93*R93</f>
        <v>0.4</v>
      </c>
      <c r="R93" s="3">
        <f>1/S93</f>
        <v>5</v>
      </c>
      <c r="S93" s="3">
        <v>0.2</v>
      </c>
      <c r="T93" s="2" t="s">
        <v>67</v>
      </c>
    </row>
    <row r="94" spans="1:20" x14ac:dyDescent="0.3">
      <c r="J94" s="18" t="s">
        <v>13</v>
      </c>
      <c r="K94" s="16">
        <v>1000</v>
      </c>
      <c r="L94" s="16">
        <v>1400</v>
      </c>
      <c r="M94" s="14">
        <v>0.7</v>
      </c>
      <c r="N94" s="15">
        <v>4.4999999999999997E-3</v>
      </c>
      <c r="O94" s="14">
        <f>M94/N94</f>
        <v>155.55555555555557</v>
      </c>
      <c r="P94" s="14">
        <f>1/O94</f>
        <v>6.4285714285714276E-3</v>
      </c>
      <c r="T94" s="2" t="s">
        <v>345</v>
      </c>
    </row>
    <row r="95" spans="1:20" x14ac:dyDescent="0.3">
      <c r="J95" s="2" t="s">
        <v>2</v>
      </c>
      <c r="N95" s="3">
        <f>SUM(N90:N94)</f>
        <v>0.3</v>
      </c>
      <c r="O95" s="3">
        <f>1/P95</f>
        <v>1.4256619144602849</v>
      </c>
      <c r="P95" s="3">
        <f>SUM(P90:P94)</f>
        <v>0.70142857142857151</v>
      </c>
    </row>
    <row r="96" spans="1:20" s="6" customFormat="1" x14ac:dyDescent="0.3">
      <c r="A96" s="60"/>
      <c r="E96" s="8"/>
      <c r="F96" s="11"/>
      <c r="G96" s="11"/>
      <c r="H96" s="11"/>
      <c r="I96" s="20"/>
      <c r="J96" s="7" t="s">
        <v>1</v>
      </c>
      <c r="K96" s="10"/>
      <c r="L96" s="10"/>
      <c r="M96" s="8"/>
      <c r="N96" s="8"/>
      <c r="P96" s="8" t="b">
        <f>ROUND(P95,2)=ROUND(H89,2)</f>
        <v>1</v>
      </c>
      <c r="Q96" s="9"/>
      <c r="R96" s="8"/>
      <c r="S96" s="8"/>
      <c r="T96" s="7"/>
    </row>
    <row r="97" spans="1:20" x14ac:dyDescent="0.3">
      <c r="A97" s="61"/>
      <c r="B97" s="54" t="s">
        <v>25</v>
      </c>
      <c r="C97" s="54" t="s">
        <v>77</v>
      </c>
      <c r="D97" s="54" t="s">
        <v>323</v>
      </c>
      <c r="E97" s="55">
        <v>2.6</v>
      </c>
      <c r="F97" s="56" t="s">
        <v>0</v>
      </c>
      <c r="G97" s="56">
        <f>1/E97</f>
        <v>0.38461538461538458</v>
      </c>
      <c r="H97" s="56">
        <f>G97-0.17</f>
        <v>0.21461538461538457</v>
      </c>
      <c r="I97" s="57" t="s">
        <v>76</v>
      </c>
      <c r="J97" s="57"/>
      <c r="K97" s="58"/>
      <c r="L97" s="58"/>
      <c r="M97" s="55"/>
      <c r="N97" s="55"/>
      <c r="O97" s="55"/>
      <c r="P97" s="55"/>
      <c r="Q97" s="55"/>
      <c r="R97" s="55"/>
      <c r="S97" s="55"/>
      <c r="T97" s="57" t="s">
        <v>40</v>
      </c>
    </row>
    <row r="98" spans="1:20" x14ac:dyDescent="0.3">
      <c r="B98" s="34"/>
      <c r="C98" s="34"/>
      <c r="D98" s="36"/>
      <c r="E98" s="33"/>
      <c r="I98" s="30" t="s">
        <v>362</v>
      </c>
      <c r="T98" s="12" t="s">
        <v>329</v>
      </c>
    </row>
    <row r="99" spans="1:20" x14ac:dyDescent="0.3">
      <c r="J99" s="2" t="s">
        <v>13</v>
      </c>
      <c r="K99" s="4">
        <v>1000</v>
      </c>
      <c r="L99" s="4">
        <v>1400</v>
      </c>
      <c r="M99" s="3">
        <v>0.7</v>
      </c>
      <c r="N99" s="3">
        <v>0.02</v>
      </c>
      <c r="O99" s="3">
        <f>M99/N99</f>
        <v>35</v>
      </c>
      <c r="P99" s="3">
        <f>1/O99</f>
        <v>2.8571428571428571E-2</v>
      </c>
      <c r="T99" s="2" t="s">
        <v>74</v>
      </c>
    </row>
    <row r="100" spans="1:20" x14ac:dyDescent="0.3">
      <c r="J100" s="2" t="s">
        <v>75</v>
      </c>
      <c r="K100" s="4">
        <v>1000</v>
      </c>
      <c r="L100" s="4">
        <v>2400</v>
      </c>
      <c r="M100" s="3">
        <v>0.5</v>
      </c>
      <c r="N100" s="3">
        <v>0.14000000000000001</v>
      </c>
      <c r="O100" s="3">
        <f>M100/N100</f>
        <v>3.5714285714285712</v>
      </c>
      <c r="P100" s="3">
        <f>1/O100</f>
        <v>0.28000000000000003</v>
      </c>
      <c r="T100" s="2" t="s">
        <v>74</v>
      </c>
    </row>
    <row r="101" spans="1:20" x14ac:dyDescent="0.3">
      <c r="J101" s="18" t="s">
        <v>13</v>
      </c>
      <c r="K101" s="16">
        <v>1000</v>
      </c>
      <c r="L101" s="16">
        <v>1400</v>
      </c>
      <c r="M101" s="14">
        <v>0.7</v>
      </c>
      <c r="N101" s="14">
        <v>0.02</v>
      </c>
      <c r="O101" s="14">
        <f>M101/N101</f>
        <v>35</v>
      </c>
      <c r="P101" s="14">
        <f>1/O101</f>
        <v>2.8571428571428571E-2</v>
      </c>
      <c r="T101" s="2" t="s">
        <v>74</v>
      </c>
    </row>
    <row r="102" spans="1:20" x14ac:dyDescent="0.3">
      <c r="J102" s="2" t="s">
        <v>2</v>
      </c>
      <c r="N102" s="3">
        <f>SUM(N99:N101)</f>
        <v>0.18</v>
      </c>
      <c r="O102" s="3">
        <f>1/P102</f>
        <v>2.9661016949152539</v>
      </c>
      <c r="P102" s="3">
        <f>SUM(P99:P101)</f>
        <v>0.33714285714285719</v>
      </c>
    </row>
    <row r="103" spans="1:20" s="6" customFormat="1" x14ac:dyDescent="0.3">
      <c r="A103" s="60"/>
      <c r="E103" s="8"/>
      <c r="F103" s="11"/>
      <c r="G103" s="11"/>
      <c r="H103" s="11"/>
      <c r="I103" s="20"/>
      <c r="J103" s="7" t="s">
        <v>1</v>
      </c>
      <c r="K103" s="10"/>
      <c r="L103" s="10"/>
      <c r="M103" s="8"/>
      <c r="N103" s="8"/>
      <c r="P103" s="8" t="b">
        <f>ROUND(P102,2)=ROUND(H97,2)</f>
        <v>0</v>
      </c>
      <c r="Q103" s="9"/>
      <c r="R103" s="8"/>
      <c r="S103" s="8"/>
      <c r="T103" s="7"/>
    </row>
    <row r="104" spans="1:20" x14ac:dyDescent="0.3">
      <c r="B104" s="1" t="s">
        <v>17</v>
      </c>
      <c r="C104" s="1" t="s">
        <v>73</v>
      </c>
      <c r="D104" s="36" t="s">
        <v>166</v>
      </c>
      <c r="E104" s="3">
        <v>1.65</v>
      </c>
      <c r="F104" s="5" t="s">
        <v>0</v>
      </c>
      <c r="G104" s="5">
        <f>1/E104</f>
        <v>0.60606060606060608</v>
      </c>
      <c r="H104" s="5">
        <f>G104-0.26</f>
        <v>0.34606060606060607</v>
      </c>
      <c r="I104" s="2" t="s">
        <v>63</v>
      </c>
    </row>
    <row r="105" spans="1:20" x14ac:dyDescent="0.3">
      <c r="J105" s="2" t="s">
        <v>6</v>
      </c>
      <c r="K105" s="4">
        <v>1000</v>
      </c>
      <c r="L105" s="4">
        <v>400</v>
      </c>
      <c r="M105" s="3">
        <v>0.57999999999999996</v>
      </c>
      <c r="N105" s="3">
        <v>0.02</v>
      </c>
      <c r="O105" s="3">
        <f>M105/N105</f>
        <v>28.999999999999996</v>
      </c>
      <c r="P105" s="3">
        <f t="shared" ref="P105:P106" si="7">1/O105</f>
        <v>3.4482758620689662E-2</v>
      </c>
      <c r="T105" s="2" t="s">
        <v>14</v>
      </c>
    </row>
    <row r="106" spans="1:20" x14ac:dyDescent="0.3">
      <c r="J106" s="2" t="s">
        <v>5</v>
      </c>
      <c r="K106" s="4">
        <v>1000</v>
      </c>
      <c r="L106" s="4">
        <v>2000</v>
      </c>
      <c r="M106" s="3">
        <v>1.4</v>
      </c>
      <c r="N106" s="3">
        <v>0.02</v>
      </c>
      <c r="O106" s="3">
        <f t="shared" ref="O106" si="8">M106/N106</f>
        <v>70</v>
      </c>
      <c r="P106" s="3">
        <f t="shared" si="7"/>
        <v>1.4285714285714285E-2</v>
      </c>
      <c r="T106" s="2" t="s">
        <v>14</v>
      </c>
    </row>
    <row r="107" spans="1:20" x14ac:dyDescent="0.3">
      <c r="J107" s="2" t="s">
        <v>8</v>
      </c>
      <c r="K107" s="4">
        <v>1000</v>
      </c>
      <c r="L107" s="4">
        <v>900</v>
      </c>
      <c r="M107" s="3">
        <f>Q107</f>
        <v>0.56000000000000005</v>
      </c>
      <c r="N107" s="3">
        <v>0.16</v>
      </c>
      <c r="O107" s="3">
        <f>M107/N107</f>
        <v>3.5000000000000004</v>
      </c>
      <c r="P107" s="3">
        <f>1/O107</f>
        <v>0.2857142857142857</v>
      </c>
      <c r="Q107" s="3">
        <f>N107*R107</f>
        <v>0.56000000000000005</v>
      </c>
      <c r="R107" s="3">
        <f>1/S107</f>
        <v>3.5</v>
      </c>
      <c r="S107" s="3">
        <f>0.3-P106</f>
        <v>0.2857142857142857</v>
      </c>
      <c r="T107" s="2" t="s">
        <v>14</v>
      </c>
    </row>
    <row r="108" spans="1:20" x14ac:dyDescent="0.3">
      <c r="J108" s="18" t="s">
        <v>13</v>
      </c>
      <c r="K108" s="16">
        <v>1000</v>
      </c>
      <c r="L108" s="16">
        <v>1400</v>
      </c>
      <c r="M108" s="14">
        <v>0.7</v>
      </c>
      <c r="N108" s="14">
        <v>0.01</v>
      </c>
      <c r="O108" s="14">
        <f>M108/N108</f>
        <v>70</v>
      </c>
      <c r="P108" s="14">
        <f>1/O108</f>
        <v>1.4285714285714285E-2</v>
      </c>
      <c r="T108" s="2" t="s">
        <v>346</v>
      </c>
    </row>
    <row r="109" spans="1:20" x14ac:dyDescent="0.3">
      <c r="J109" s="2" t="s">
        <v>2</v>
      </c>
      <c r="N109" s="3">
        <f>SUM(N105:N108)</f>
        <v>0.21000000000000002</v>
      </c>
      <c r="O109" s="3">
        <f>1/P109</f>
        <v>2.8672316384180792</v>
      </c>
      <c r="P109" s="3">
        <f>SUM(P105:P108)</f>
        <v>0.34876847290640395</v>
      </c>
    </row>
    <row r="110" spans="1:20" s="6" customFormat="1" x14ac:dyDescent="0.3">
      <c r="A110" s="60"/>
      <c r="E110" s="8"/>
      <c r="F110" s="11"/>
      <c r="G110" s="11"/>
      <c r="H110" s="11"/>
      <c r="I110" s="20"/>
      <c r="J110" s="7" t="s">
        <v>1</v>
      </c>
      <c r="K110" s="10"/>
      <c r="L110" s="10"/>
      <c r="M110" s="8"/>
      <c r="N110" s="8"/>
      <c r="P110" s="8" t="b">
        <f>ROUND(P109,2)=ROUND(H104,2)</f>
        <v>1</v>
      </c>
      <c r="Q110" s="9"/>
      <c r="R110" s="8"/>
      <c r="S110" s="8"/>
      <c r="T110" s="7"/>
    </row>
    <row r="111" spans="1:20" x14ac:dyDescent="0.3">
      <c r="B111" s="1" t="s">
        <v>12</v>
      </c>
      <c r="C111" s="1" t="s">
        <v>72</v>
      </c>
      <c r="D111" s="36" t="s">
        <v>168</v>
      </c>
      <c r="E111" s="3">
        <v>1.3</v>
      </c>
      <c r="F111" s="5" t="s">
        <v>0</v>
      </c>
      <c r="G111" s="5">
        <f>1/E111</f>
        <v>0.76923076923076916</v>
      </c>
      <c r="H111" s="5">
        <f>G111-0.26</f>
        <v>0.50923076923076915</v>
      </c>
      <c r="I111" s="21" t="s">
        <v>61</v>
      </c>
    </row>
    <row r="112" spans="1:20" x14ac:dyDescent="0.3">
      <c r="J112" s="2" t="s">
        <v>9</v>
      </c>
      <c r="K112" s="4">
        <v>1000</v>
      </c>
      <c r="L112" s="4">
        <v>1800</v>
      </c>
      <c r="M112" s="3">
        <v>0.9</v>
      </c>
      <c r="N112" s="3">
        <v>0.02</v>
      </c>
      <c r="O112" s="3">
        <f>M112/N112</f>
        <v>45</v>
      </c>
      <c r="P112" s="3">
        <f t="shared" ref="P112" si="9">1/O112</f>
        <v>2.2222222222222223E-2</v>
      </c>
      <c r="T112" s="2" t="s">
        <v>3</v>
      </c>
    </row>
    <row r="113" spans="1:20" x14ac:dyDescent="0.3">
      <c r="J113" s="2" t="s">
        <v>8</v>
      </c>
      <c r="K113" s="4">
        <v>1000</v>
      </c>
      <c r="L113" s="4">
        <v>900</v>
      </c>
      <c r="M113" s="3">
        <f>Q113</f>
        <v>0.71489361702127663</v>
      </c>
      <c r="N113" s="3">
        <v>0.24</v>
      </c>
      <c r="O113" s="3">
        <f>M113/N113</f>
        <v>2.9787234042553195</v>
      </c>
      <c r="P113" s="3">
        <f>1/O113</f>
        <v>0.33571428571428569</v>
      </c>
      <c r="Q113" s="3">
        <f>N113*R113</f>
        <v>0.71489361702127663</v>
      </c>
      <c r="R113" s="3">
        <f>1/S113</f>
        <v>2.9787234042553195</v>
      </c>
      <c r="S113" s="3">
        <f>0.35-P114</f>
        <v>0.33571428571428569</v>
      </c>
      <c r="T113" s="2" t="s">
        <v>3</v>
      </c>
    </row>
    <row r="114" spans="1:20" x14ac:dyDescent="0.3">
      <c r="J114" s="2" t="s">
        <v>5</v>
      </c>
      <c r="K114" s="4">
        <v>1000</v>
      </c>
      <c r="L114" s="4">
        <v>2000</v>
      </c>
      <c r="M114" s="3">
        <v>1.4</v>
      </c>
      <c r="N114" s="3">
        <v>0.02</v>
      </c>
      <c r="O114" s="3">
        <f t="shared" ref="O114" si="10">M114/N114</f>
        <v>70</v>
      </c>
      <c r="P114" s="3">
        <f t="shared" ref="P114:P116" si="11">1/O114</f>
        <v>1.4285714285714285E-2</v>
      </c>
      <c r="T114" s="2" t="s">
        <v>3</v>
      </c>
    </row>
    <row r="115" spans="1:20" x14ac:dyDescent="0.3">
      <c r="J115" s="2" t="s">
        <v>6</v>
      </c>
      <c r="K115" s="4">
        <v>1000</v>
      </c>
      <c r="L115" s="4">
        <v>900</v>
      </c>
      <c r="M115" s="3">
        <v>0.57999999999999996</v>
      </c>
      <c r="N115" s="3">
        <v>6.5000000000000002E-2</v>
      </c>
      <c r="O115" s="3">
        <f>M115/N115</f>
        <v>8.9230769230769216</v>
      </c>
      <c r="P115" s="3">
        <f t="shared" si="11"/>
        <v>0.1120689655172414</v>
      </c>
      <c r="T115" s="2" t="s">
        <v>347</v>
      </c>
    </row>
    <row r="116" spans="1:20" x14ac:dyDescent="0.3">
      <c r="J116" s="2" t="s">
        <v>5</v>
      </c>
      <c r="K116" s="4">
        <v>1000</v>
      </c>
      <c r="L116" s="4">
        <v>2000</v>
      </c>
      <c r="M116" s="3">
        <v>1.4</v>
      </c>
      <c r="N116" s="3">
        <v>0.02</v>
      </c>
      <c r="O116" s="3">
        <f t="shared" ref="O116" si="12">M116/N116</f>
        <v>70</v>
      </c>
      <c r="P116" s="3">
        <f t="shared" si="11"/>
        <v>1.4285714285714285E-2</v>
      </c>
      <c r="T116" s="2" t="s">
        <v>3</v>
      </c>
    </row>
    <row r="117" spans="1:20" x14ac:dyDescent="0.3">
      <c r="J117" s="18" t="s">
        <v>4</v>
      </c>
      <c r="K117" s="16">
        <v>1000</v>
      </c>
      <c r="L117" s="16">
        <v>1700</v>
      </c>
      <c r="M117" s="14">
        <v>1.47</v>
      </c>
      <c r="N117" s="14">
        <v>1.4999999999999999E-2</v>
      </c>
      <c r="O117" s="14">
        <f>M117/N117</f>
        <v>98</v>
      </c>
      <c r="P117" s="14">
        <f>1/O117</f>
        <v>1.020408163265306E-2</v>
      </c>
      <c r="T117" s="2" t="s">
        <v>3</v>
      </c>
    </row>
    <row r="118" spans="1:20" x14ac:dyDescent="0.3">
      <c r="J118" s="2" t="s">
        <v>2</v>
      </c>
      <c r="N118" s="3">
        <f>SUM(N112:N117)</f>
        <v>0.38000000000000006</v>
      </c>
      <c r="O118" s="3">
        <f>1/P118</f>
        <v>1.9654822647076908</v>
      </c>
      <c r="P118" s="3">
        <f>SUM(P112:P117)</f>
        <v>0.50878098365783087</v>
      </c>
    </row>
    <row r="119" spans="1:20" s="6" customFormat="1" x14ac:dyDescent="0.3">
      <c r="A119" s="60"/>
      <c r="E119" s="8"/>
      <c r="F119" s="11"/>
      <c r="G119" s="11"/>
      <c r="H119" s="11"/>
      <c r="I119" s="20"/>
      <c r="J119" s="7" t="s">
        <v>1</v>
      </c>
      <c r="K119" s="10"/>
      <c r="L119" s="10"/>
      <c r="M119" s="8"/>
      <c r="N119" s="8"/>
      <c r="P119" s="8" t="b">
        <f>ROUND(P118,2)=ROUND(H111,2)</f>
        <v>1</v>
      </c>
      <c r="Q119" s="9"/>
      <c r="R119" s="8"/>
      <c r="S119" s="8"/>
      <c r="T119" s="7"/>
    </row>
    <row r="120" spans="1:20" x14ac:dyDescent="0.3">
      <c r="A120" s="59" t="s">
        <v>71</v>
      </c>
    </row>
    <row r="121" spans="1:20" x14ac:dyDescent="0.3">
      <c r="B121" s="1" t="s">
        <v>30</v>
      </c>
      <c r="C121" s="1" t="s">
        <v>70</v>
      </c>
      <c r="D121" s="36" t="s">
        <v>324</v>
      </c>
      <c r="E121" s="3">
        <v>1.1000000000000001</v>
      </c>
      <c r="F121" s="5" t="s">
        <v>0</v>
      </c>
      <c r="G121" s="5">
        <f>1/E121</f>
        <v>0.90909090909090906</v>
      </c>
      <c r="H121" s="5">
        <f>G121-0.17</f>
        <v>0.73909090909090902</v>
      </c>
      <c r="I121" s="2" t="s">
        <v>69</v>
      </c>
    </row>
    <row r="122" spans="1:20" x14ac:dyDescent="0.3">
      <c r="J122" s="2" t="s">
        <v>9</v>
      </c>
      <c r="K122" s="4">
        <v>1000</v>
      </c>
      <c r="L122" s="4">
        <v>1800</v>
      </c>
      <c r="M122" s="3">
        <v>0.9</v>
      </c>
      <c r="N122" s="3">
        <v>0.02</v>
      </c>
      <c r="O122" s="3">
        <f>M122/N122</f>
        <v>45</v>
      </c>
      <c r="P122" s="3">
        <f t="shared" ref="P122:P126" si="13">1/O122</f>
        <v>2.2222222222222223E-2</v>
      </c>
      <c r="T122" s="2" t="s">
        <v>67</v>
      </c>
    </row>
    <row r="123" spans="1:20" x14ac:dyDescent="0.3">
      <c r="J123" s="2" t="s">
        <v>55</v>
      </c>
      <c r="K123" s="4">
        <v>1000</v>
      </c>
      <c r="L123" s="4">
        <v>800</v>
      </c>
      <c r="M123" s="3">
        <f>Q123</f>
        <v>0.38709677419354838</v>
      </c>
      <c r="N123" s="3">
        <v>0.12</v>
      </c>
      <c r="O123" s="3">
        <f>M123/N123</f>
        <v>3.2258064516129035</v>
      </c>
      <c r="P123" s="3">
        <f t="shared" si="13"/>
        <v>0.31</v>
      </c>
      <c r="Q123" s="3">
        <f>N123*R123</f>
        <v>0.38709677419354838</v>
      </c>
      <c r="R123" s="3">
        <f>1/S123</f>
        <v>3.2258064516129035</v>
      </c>
      <c r="S123" s="3">
        <v>0.31</v>
      </c>
      <c r="T123" s="2" t="s">
        <v>67</v>
      </c>
    </row>
    <row r="124" spans="1:20" x14ac:dyDescent="0.3">
      <c r="J124" s="2" t="s">
        <v>68</v>
      </c>
      <c r="M124" s="3">
        <f>Q124</f>
        <v>0.33333333333333331</v>
      </c>
      <c r="N124" s="3">
        <v>0.06</v>
      </c>
      <c r="O124" s="3">
        <f>M124/N124</f>
        <v>5.5555555555555554</v>
      </c>
      <c r="P124" s="3">
        <f t="shared" si="13"/>
        <v>0.18</v>
      </c>
      <c r="Q124" s="3">
        <f>N124*R124</f>
        <v>0.33333333333333331</v>
      </c>
      <c r="R124" s="3">
        <f>1/S124</f>
        <v>5.5555555555555554</v>
      </c>
      <c r="S124" s="3">
        <v>0.18</v>
      </c>
      <c r="T124" s="2" t="s">
        <v>345</v>
      </c>
    </row>
    <row r="125" spans="1:20" x14ac:dyDescent="0.3">
      <c r="J125" s="2" t="s">
        <v>55</v>
      </c>
      <c r="K125" s="4">
        <v>1000</v>
      </c>
      <c r="L125" s="4">
        <v>800</v>
      </c>
      <c r="M125" s="3">
        <f>Q125</f>
        <v>0.4</v>
      </c>
      <c r="N125" s="3">
        <v>0.08</v>
      </c>
      <c r="O125" s="3">
        <f>M125/N125</f>
        <v>5</v>
      </c>
      <c r="P125" s="3">
        <f t="shared" si="13"/>
        <v>0.2</v>
      </c>
      <c r="Q125" s="3">
        <f>N125*R125</f>
        <v>0.4</v>
      </c>
      <c r="R125" s="3">
        <f>1/S125</f>
        <v>5</v>
      </c>
      <c r="S125" s="3">
        <v>0.2</v>
      </c>
      <c r="T125" s="2" t="s">
        <v>67</v>
      </c>
    </row>
    <row r="126" spans="1:20" x14ac:dyDescent="0.3">
      <c r="J126" s="18" t="s">
        <v>13</v>
      </c>
      <c r="K126" s="16">
        <v>1000</v>
      </c>
      <c r="L126" s="16">
        <v>1400</v>
      </c>
      <c r="M126" s="14">
        <v>0.7</v>
      </c>
      <c r="N126" s="14">
        <v>0.02</v>
      </c>
      <c r="O126" s="14">
        <f>M126/N126</f>
        <v>35</v>
      </c>
      <c r="P126" s="14">
        <f t="shared" si="13"/>
        <v>2.8571428571428571E-2</v>
      </c>
      <c r="T126" s="2" t="s">
        <v>67</v>
      </c>
    </row>
    <row r="127" spans="1:20" x14ac:dyDescent="0.3">
      <c r="J127" s="2" t="s">
        <v>2</v>
      </c>
      <c r="N127" s="3">
        <f>SUM(N122:N126)</f>
        <v>0.3</v>
      </c>
      <c r="O127" s="3">
        <f>1/P127</f>
        <v>1.3499035783158349</v>
      </c>
      <c r="P127" s="3">
        <f>SUM(P122:P126)</f>
        <v>0.74079365079365067</v>
      </c>
    </row>
    <row r="128" spans="1:20" s="6" customFormat="1" x14ac:dyDescent="0.3">
      <c r="A128" s="60"/>
      <c r="E128" s="8"/>
      <c r="F128" s="11"/>
      <c r="G128" s="11"/>
      <c r="H128" s="11"/>
      <c r="I128" s="20"/>
      <c r="J128" s="7" t="s">
        <v>1</v>
      </c>
      <c r="K128" s="10"/>
      <c r="L128" s="10"/>
      <c r="M128" s="8"/>
      <c r="N128" s="8"/>
      <c r="P128" s="8" t="b">
        <f>ROUND(P127,2)=ROUND(H121,2)</f>
        <v>1</v>
      </c>
      <c r="Q128" s="9"/>
      <c r="R128" s="8"/>
      <c r="S128" s="8"/>
      <c r="T128" s="7"/>
    </row>
    <row r="129" spans="1:20" x14ac:dyDescent="0.3">
      <c r="A129" s="61"/>
      <c r="B129" s="54" t="s">
        <v>25</v>
      </c>
      <c r="C129" s="54" t="s">
        <v>66</v>
      </c>
      <c r="D129" s="54" t="s">
        <v>243</v>
      </c>
      <c r="E129" s="55">
        <v>1.1299999999999999</v>
      </c>
      <c r="F129" s="56" t="s">
        <v>0</v>
      </c>
      <c r="G129" s="56">
        <f>1/E129</f>
        <v>0.88495575221238942</v>
      </c>
      <c r="H129" s="56">
        <f>G129-0.17</f>
        <v>0.71495575221238938</v>
      </c>
      <c r="I129" s="57" t="s">
        <v>65</v>
      </c>
      <c r="J129" s="57"/>
      <c r="K129" s="58"/>
      <c r="L129" s="58"/>
      <c r="M129" s="55"/>
      <c r="N129" s="55"/>
      <c r="O129" s="55"/>
      <c r="P129" s="55"/>
      <c r="Q129" s="55"/>
      <c r="R129" s="55"/>
      <c r="S129" s="55"/>
      <c r="T129" s="57" t="s">
        <v>40</v>
      </c>
    </row>
    <row r="130" spans="1:20" x14ac:dyDescent="0.3">
      <c r="D130" s="36"/>
      <c r="I130" s="30" t="s">
        <v>39</v>
      </c>
      <c r="T130" s="12" t="s">
        <v>329</v>
      </c>
    </row>
    <row r="131" spans="1:20" x14ac:dyDescent="0.3">
      <c r="J131" s="2" t="s">
        <v>13</v>
      </c>
      <c r="K131" s="4">
        <v>1000</v>
      </c>
      <c r="L131" s="4">
        <v>1400</v>
      </c>
      <c r="M131" s="3">
        <v>0.7</v>
      </c>
      <c r="N131" s="3">
        <v>0.03</v>
      </c>
      <c r="O131" s="3">
        <f>M131/N131</f>
        <v>23.333333333333332</v>
      </c>
      <c r="P131" s="3">
        <f t="shared" ref="P131:P133" si="14">1/O131</f>
        <v>4.2857142857142858E-2</v>
      </c>
      <c r="T131" s="2" t="s">
        <v>348</v>
      </c>
    </row>
    <row r="132" spans="1:20" x14ac:dyDescent="0.3">
      <c r="J132" s="2" t="s">
        <v>27</v>
      </c>
      <c r="K132" s="4">
        <v>1000</v>
      </c>
      <c r="L132" s="4">
        <v>1000</v>
      </c>
      <c r="M132" s="3">
        <f>Q132</f>
        <v>0.33707865168539325</v>
      </c>
      <c r="N132" s="3">
        <v>0.3</v>
      </c>
      <c r="O132" s="3">
        <f>M132/N132</f>
        <v>1.1235955056179776</v>
      </c>
      <c r="P132" s="3">
        <f t="shared" si="14"/>
        <v>0.8899999999999999</v>
      </c>
      <c r="Q132" s="3">
        <f>N132*R132</f>
        <v>0.33707865168539325</v>
      </c>
      <c r="R132" s="3">
        <f>1/S132</f>
        <v>1.1235955056179776</v>
      </c>
      <c r="S132" s="3">
        <v>0.89</v>
      </c>
      <c r="T132" s="2" t="s">
        <v>26</v>
      </c>
    </row>
    <row r="133" spans="1:20" x14ac:dyDescent="0.3">
      <c r="J133" s="18" t="s">
        <v>13</v>
      </c>
      <c r="K133" s="16">
        <v>1000</v>
      </c>
      <c r="L133" s="16">
        <v>1400</v>
      </c>
      <c r="M133" s="14">
        <v>0.7</v>
      </c>
      <c r="N133" s="14">
        <v>0.03</v>
      </c>
      <c r="O133" s="14">
        <f>M133/N133</f>
        <v>23.333333333333332</v>
      </c>
      <c r="P133" s="14">
        <f t="shared" si="14"/>
        <v>4.2857142857142858E-2</v>
      </c>
      <c r="T133" s="2" t="s">
        <v>348</v>
      </c>
    </row>
    <row r="134" spans="1:20" x14ac:dyDescent="0.3">
      <c r="J134" s="2" t="s">
        <v>2</v>
      </c>
      <c r="N134" s="3">
        <f>SUM(N131:N133)</f>
        <v>0.36</v>
      </c>
      <c r="O134" s="3">
        <f>1/P134</f>
        <v>1.0248901903367498</v>
      </c>
      <c r="P134" s="3">
        <f>SUM(P131:P133)</f>
        <v>0.97571428571428553</v>
      </c>
    </row>
    <row r="135" spans="1:20" s="6" customFormat="1" x14ac:dyDescent="0.3">
      <c r="A135" s="60"/>
      <c r="E135" s="8"/>
      <c r="F135" s="11"/>
      <c r="G135" s="11"/>
      <c r="H135" s="11"/>
      <c r="I135" s="20"/>
      <c r="J135" s="7" t="s">
        <v>1</v>
      </c>
      <c r="K135" s="10"/>
      <c r="L135" s="10"/>
      <c r="M135" s="8"/>
      <c r="N135" s="8"/>
      <c r="P135" s="8" t="b">
        <f>ROUND(P134,2)=ROUND(H129,2)</f>
        <v>0</v>
      </c>
      <c r="Q135" s="9"/>
      <c r="R135" s="8"/>
      <c r="S135" s="8"/>
      <c r="T135" s="7"/>
    </row>
    <row r="136" spans="1:20" x14ac:dyDescent="0.3">
      <c r="B136" s="1" t="s">
        <v>17</v>
      </c>
      <c r="C136" s="1" t="s">
        <v>64</v>
      </c>
      <c r="D136" s="36" t="s">
        <v>166</v>
      </c>
      <c r="E136" s="3">
        <v>1.65</v>
      </c>
      <c r="F136" s="5" t="s">
        <v>0</v>
      </c>
      <c r="G136" s="5">
        <f>1/E136</f>
        <v>0.60606060606060608</v>
      </c>
      <c r="H136" s="5">
        <f>G136-0.26</f>
        <v>0.34606060606060607</v>
      </c>
      <c r="I136" s="2" t="s">
        <v>63</v>
      </c>
    </row>
    <row r="137" spans="1:20" x14ac:dyDescent="0.3">
      <c r="J137" s="2" t="s">
        <v>6</v>
      </c>
      <c r="K137" s="4">
        <v>1000</v>
      </c>
      <c r="L137" s="4">
        <v>400</v>
      </c>
      <c r="M137" s="3">
        <v>0.57999999999999996</v>
      </c>
      <c r="N137" s="3">
        <v>0.02</v>
      </c>
      <c r="O137" s="3">
        <f>M137/N137</f>
        <v>28.999999999999996</v>
      </c>
      <c r="P137" s="3">
        <f t="shared" ref="P137:P138" si="15">1/O137</f>
        <v>3.4482758620689662E-2</v>
      </c>
      <c r="T137" s="2" t="s">
        <v>14</v>
      </c>
    </row>
    <row r="138" spans="1:20" x14ac:dyDescent="0.3">
      <c r="J138" s="2" t="s">
        <v>5</v>
      </c>
      <c r="K138" s="4">
        <v>1000</v>
      </c>
      <c r="L138" s="4">
        <v>2000</v>
      </c>
      <c r="M138" s="3">
        <v>1.4</v>
      </c>
      <c r="N138" s="3">
        <v>0.02</v>
      </c>
      <c r="O138" s="3">
        <f t="shared" ref="O138" si="16">M138/N138</f>
        <v>70</v>
      </c>
      <c r="P138" s="3">
        <f t="shared" si="15"/>
        <v>1.4285714285714285E-2</v>
      </c>
      <c r="T138" s="2" t="s">
        <v>14</v>
      </c>
    </row>
    <row r="139" spans="1:20" x14ac:dyDescent="0.3">
      <c r="J139" s="2" t="s">
        <v>8</v>
      </c>
      <c r="K139" s="4">
        <v>1000</v>
      </c>
      <c r="L139" s="4">
        <v>900</v>
      </c>
      <c r="M139" s="3">
        <f>Q139</f>
        <v>0.56000000000000005</v>
      </c>
      <c r="N139" s="3">
        <v>0.16</v>
      </c>
      <c r="O139" s="3">
        <f>M139/N139</f>
        <v>3.5000000000000004</v>
      </c>
      <c r="P139" s="3">
        <f>1/O139</f>
        <v>0.2857142857142857</v>
      </c>
      <c r="Q139" s="3">
        <f>N139*R139</f>
        <v>0.56000000000000005</v>
      </c>
      <c r="R139" s="3">
        <f>1/S139</f>
        <v>3.5</v>
      </c>
      <c r="S139" s="3">
        <f>0.3-P138</f>
        <v>0.2857142857142857</v>
      </c>
      <c r="T139" s="2" t="s">
        <v>14</v>
      </c>
    </row>
    <row r="140" spans="1:20" x14ac:dyDescent="0.3">
      <c r="J140" s="18" t="s">
        <v>13</v>
      </c>
      <c r="K140" s="16">
        <v>1000</v>
      </c>
      <c r="L140" s="16">
        <v>1400</v>
      </c>
      <c r="M140" s="14">
        <v>0.7</v>
      </c>
      <c r="N140" s="14">
        <v>0.01</v>
      </c>
      <c r="O140" s="14">
        <f>M140/N140</f>
        <v>70</v>
      </c>
      <c r="P140" s="14">
        <f>1/O140</f>
        <v>1.4285714285714285E-2</v>
      </c>
      <c r="T140" s="2" t="s">
        <v>346</v>
      </c>
    </row>
    <row r="141" spans="1:20" x14ac:dyDescent="0.3">
      <c r="J141" s="2" t="s">
        <v>2</v>
      </c>
      <c r="N141" s="3">
        <f>SUM(N137:N140)</f>
        <v>0.21000000000000002</v>
      </c>
      <c r="O141" s="3">
        <f>1/P141</f>
        <v>2.8672316384180792</v>
      </c>
      <c r="P141" s="3">
        <f>SUM(P137:P140)</f>
        <v>0.34876847290640395</v>
      </c>
    </row>
    <row r="142" spans="1:20" s="6" customFormat="1" x14ac:dyDescent="0.3">
      <c r="A142" s="60"/>
      <c r="E142" s="8"/>
      <c r="F142" s="11"/>
      <c r="G142" s="11"/>
      <c r="H142" s="11"/>
      <c r="I142" s="20"/>
      <c r="J142" s="7" t="s">
        <v>1</v>
      </c>
      <c r="K142" s="10"/>
      <c r="L142" s="10"/>
      <c r="M142" s="8"/>
      <c r="N142" s="8"/>
      <c r="P142" s="8" t="b">
        <f>ROUND(P141,2)=ROUND(H136,2)</f>
        <v>1</v>
      </c>
      <c r="Q142" s="9"/>
      <c r="R142" s="8"/>
      <c r="S142" s="8"/>
      <c r="T142" s="7"/>
    </row>
    <row r="143" spans="1:20" x14ac:dyDescent="0.3">
      <c r="B143" s="1" t="s">
        <v>12</v>
      </c>
      <c r="C143" s="1" t="s">
        <v>62</v>
      </c>
      <c r="D143" s="36" t="s">
        <v>168</v>
      </c>
      <c r="E143" s="3">
        <v>1.56</v>
      </c>
      <c r="F143" s="5" t="s">
        <v>0</v>
      </c>
      <c r="G143" s="5">
        <f>1/E143</f>
        <v>0.64102564102564097</v>
      </c>
      <c r="H143" s="5">
        <f>G143-0.26</f>
        <v>0.38102564102564096</v>
      </c>
      <c r="I143" s="21" t="s">
        <v>61</v>
      </c>
    </row>
    <row r="144" spans="1:20" x14ac:dyDescent="0.3">
      <c r="J144" s="2" t="s">
        <v>9</v>
      </c>
      <c r="K144" s="4">
        <v>1000</v>
      </c>
      <c r="L144" s="4">
        <v>1800</v>
      </c>
      <c r="M144" s="3">
        <v>0.9</v>
      </c>
      <c r="N144" s="3">
        <v>0.02</v>
      </c>
      <c r="O144" s="3">
        <f>M144/N144</f>
        <v>45</v>
      </c>
      <c r="P144" s="3">
        <f t="shared" ref="P144" si="17">1/O144</f>
        <v>2.2222222222222223E-2</v>
      </c>
      <c r="T144" s="2" t="s">
        <v>3</v>
      </c>
    </row>
    <row r="145" spans="1:20" x14ac:dyDescent="0.3">
      <c r="J145" s="2" t="s">
        <v>8</v>
      </c>
      <c r="K145" s="4">
        <v>1000</v>
      </c>
      <c r="L145" s="4">
        <v>900</v>
      </c>
      <c r="M145" s="3">
        <f>Q145</f>
        <v>0.56000000000000005</v>
      </c>
      <c r="N145" s="3">
        <v>0.16</v>
      </c>
      <c r="O145" s="3">
        <f>M145/N145</f>
        <v>3.5000000000000004</v>
      </c>
      <c r="P145" s="3">
        <f>1/O145</f>
        <v>0.2857142857142857</v>
      </c>
      <c r="Q145" s="3">
        <f>N145*R145</f>
        <v>0.56000000000000005</v>
      </c>
      <c r="R145" s="3">
        <f>1/S145</f>
        <v>3.5</v>
      </c>
      <c r="S145" s="3">
        <f>0.3-P146</f>
        <v>0.2857142857142857</v>
      </c>
      <c r="T145" s="2" t="s">
        <v>3</v>
      </c>
    </row>
    <row r="146" spans="1:20" x14ac:dyDescent="0.3">
      <c r="J146" s="2" t="s">
        <v>5</v>
      </c>
      <c r="K146" s="4">
        <v>1000</v>
      </c>
      <c r="L146" s="4">
        <v>2000</v>
      </c>
      <c r="M146" s="3">
        <v>1.4</v>
      </c>
      <c r="N146" s="3">
        <v>0.02</v>
      </c>
      <c r="O146" s="3">
        <f t="shared" ref="O146" si="18">M146/N146</f>
        <v>70</v>
      </c>
      <c r="P146" s="3">
        <f t="shared" ref="P146" si="19">1/O146</f>
        <v>1.4285714285714285E-2</v>
      </c>
      <c r="T146" s="2" t="s">
        <v>3</v>
      </c>
    </row>
    <row r="147" spans="1:20" x14ac:dyDescent="0.3">
      <c r="J147" s="2" t="s">
        <v>6</v>
      </c>
      <c r="K147" s="4">
        <v>1000</v>
      </c>
      <c r="L147" s="4">
        <v>400</v>
      </c>
      <c r="M147" s="3">
        <v>0.57999999999999996</v>
      </c>
      <c r="N147" s="3">
        <v>0.02</v>
      </c>
      <c r="O147" s="3">
        <f>M147/N147</f>
        <v>28.999999999999996</v>
      </c>
      <c r="P147" s="3">
        <f>1/O147</f>
        <v>3.4482758620689662E-2</v>
      </c>
      <c r="T147" s="2" t="s">
        <v>3</v>
      </c>
    </row>
    <row r="148" spans="1:20" x14ac:dyDescent="0.3">
      <c r="J148" s="2" t="s">
        <v>5</v>
      </c>
      <c r="K148" s="4">
        <v>1000</v>
      </c>
      <c r="L148" s="4">
        <v>2000</v>
      </c>
      <c r="M148" s="3">
        <v>1.4</v>
      </c>
      <c r="N148" s="3">
        <v>0.02</v>
      </c>
      <c r="O148" s="3">
        <f>M148/N148</f>
        <v>70</v>
      </c>
      <c r="P148" s="3">
        <f>1/O148</f>
        <v>1.4285714285714285E-2</v>
      </c>
      <c r="T148" s="2" t="s">
        <v>3</v>
      </c>
    </row>
    <row r="149" spans="1:20" x14ac:dyDescent="0.3">
      <c r="J149" s="18" t="s">
        <v>4</v>
      </c>
      <c r="K149" s="16">
        <v>1000</v>
      </c>
      <c r="L149" s="16">
        <v>1700</v>
      </c>
      <c r="M149" s="14">
        <v>1.47</v>
      </c>
      <c r="N149" s="14">
        <v>1.4999999999999999E-2</v>
      </c>
      <c r="O149" s="14">
        <f>M149/N149</f>
        <v>98</v>
      </c>
      <c r="P149" s="14">
        <f>1/O149</f>
        <v>1.020408163265306E-2</v>
      </c>
      <c r="T149" s="2" t="s">
        <v>3</v>
      </c>
    </row>
    <row r="150" spans="1:20" x14ac:dyDescent="0.3">
      <c r="J150" s="2" t="s">
        <v>2</v>
      </c>
      <c r="N150" s="3">
        <f>SUM(N144:N149)</f>
        <v>0.25499999999999995</v>
      </c>
      <c r="O150" s="3">
        <f>1/P150</f>
        <v>2.6233308034706981</v>
      </c>
      <c r="P150" s="3">
        <f>SUM(P144:P149)</f>
        <v>0.38119477676127922</v>
      </c>
    </row>
    <row r="151" spans="1:20" s="6" customFormat="1" x14ac:dyDescent="0.3">
      <c r="A151" s="60"/>
      <c r="E151" s="8"/>
      <c r="F151" s="11"/>
      <c r="G151" s="11"/>
      <c r="H151" s="11"/>
      <c r="I151" s="20"/>
      <c r="J151" s="7" t="s">
        <v>1</v>
      </c>
      <c r="K151" s="10"/>
      <c r="L151" s="10"/>
      <c r="M151" s="8"/>
      <c r="N151" s="8"/>
      <c r="P151" s="8" t="b">
        <f>ROUND(P150,2)=ROUND(H143,2)</f>
        <v>1</v>
      </c>
      <c r="Q151" s="9"/>
      <c r="R151" s="8"/>
      <c r="S151" s="8"/>
      <c r="T151" s="7"/>
    </row>
    <row r="152" spans="1:20" x14ac:dyDescent="0.3">
      <c r="A152" s="59" t="s">
        <v>60</v>
      </c>
    </row>
    <row r="153" spans="1:20" x14ac:dyDescent="0.3">
      <c r="B153" s="1" t="s">
        <v>30</v>
      </c>
      <c r="C153" s="1" t="s">
        <v>59</v>
      </c>
      <c r="D153" s="36" t="s">
        <v>252</v>
      </c>
      <c r="E153" s="3">
        <v>0.76</v>
      </c>
      <c r="F153" s="5" t="s">
        <v>0</v>
      </c>
      <c r="G153" s="5">
        <f>1/E153</f>
        <v>1.3157894736842106</v>
      </c>
      <c r="H153" s="5">
        <f>G153-0.17</f>
        <v>1.1457894736842107</v>
      </c>
      <c r="I153" s="2" t="s">
        <v>58</v>
      </c>
    </row>
    <row r="154" spans="1:20" x14ac:dyDescent="0.3">
      <c r="J154" s="2" t="s">
        <v>9</v>
      </c>
      <c r="K154" s="4">
        <v>1000</v>
      </c>
      <c r="L154" s="4">
        <v>1800</v>
      </c>
      <c r="M154" s="3">
        <v>0.9</v>
      </c>
      <c r="N154" s="3">
        <v>0.02</v>
      </c>
      <c r="O154" s="3">
        <f>M154/N154</f>
        <v>45</v>
      </c>
      <c r="P154" s="3">
        <f t="shared" ref="P154:P158" si="20">1/O154</f>
        <v>2.2222222222222223E-2</v>
      </c>
      <c r="T154" s="2" t="s">
        <v>54</v>
      </c>
    </row>
    <row r="155" spans="1:20" x14ac:dyDescent="0.3">
      <c r="J155" s="2" t="s">
        <v>57</v>
      </c>
      <c r="K155" s="4">
        <v>1000</v>
      </c>
      <c r="L155" s="4">
        <v>1000</v>
      </c>
      <c r="M155" s="3">
        <f>Q155</f>
        <v>0.4</v>
      </c>
      <c r="N155" s="3">
        <v>0.25</v>
      </c>
      <c r="O155" s="3">
        <f>M155/N155</f>
        <v>1.6</v>
      </c>
      <c r="P155" s="3">
        <f t="shared" si="20"/>
        <v>0.625</v>
      </c>
      <c r="Q155" s="3">
        <f>N155*R155</f>
        <v>0.4</v>
      </c>
      <c r="R155" s="3">
        <f>1/S155</f>
        <v>1.6</v>
      </c>
      <c r="S155" s="3">
        <v>0.625</v>
      </c>
      <c r="T155" s="2" t="s">
        <v>54</v>
      </c>
    </row>
    <row r="156" spans="1:20" x14ac:dyDescent="0.3">
      <c r="J156" s="2" t="s">
        <v>56</v>
      </c>
      <c r="K156" s="4">
        <v>570</v>
      </c>
      <c r="L156" s="4">
        <v>30</v>
      </c>
      <c r="M156" s="3">
        <v>4.4999999999999998E-2</v>
      </c>
      <c r="N156" s="19">
        <v>1.24E-2</v>
      </c>
      <c r="O156" s="3">
        <f>M156/N156</f>
        <v>3.629032258064516</v>
      </c>
      <c r="P156" s="3">
        <f t="shared" si="20"/>
        <v>0.27555555555555555</v>
      </c>
      <c r="T156" s="2" t="s">
        <v>253</v>
      </c>
    </row>
    <row r="157" spans="1:20" x14ac:dyDescent="0.3">
      <c r="J157" s="2" t="s">
        <v>55</v>
      </c>
      <c r="K157" s="4">
        <v>1000</v>
      </c>
      <c r="L157" s="4">
        <v>800</v>
      </c>
      <c r="M157" s="3">
        <f>Q157</f>
        <v>0.4</v>
      </c>
      <c r="N157" s="3">
        <v>0.08</v>
      </c>
      <c r="O157" s="3">
        <f>M157/N157</f>
        <v>5</v>
      </c>
      <c r="P157" s="3">
        <f t="shared" si="20"/>
        <v>0.2</v>
      </c>
      <c r="Q157" s="3">
        <f>N157*R157</f>
        <v>0.4</v>
      </c>
      <c r="R157" s="3">
        <f>1/S157</f>
        <v>5</v>
      </c>
      <c r="S157" s="3">
        <v>0.2</v>
      </c>
      <c r="T157" s="2" t="s">
        <v>54</v>
      </c>
    </row>
    <row r="158" spans="1:20" x14ac:dyDescent="0.3">
      <c r="J158" s="18" t="s">
        <v>13</v>
      </c>
      <c r="K158" s="16">
        <v>1000</v>
      </c>
      <c r="L158" s="16">
        <v>1400</v>
      </c>
      <c r="M158" s="14">
        <v>0.7</v>
      </c>
      <c r="N158" s="14">
        <v>0.02</v>
      </c>
      <c r="O158" s="14">
        <f>M158/N158</f>
        <v>35</v>
      </c>
      <c r="P158" s="14">
        <f t="shared" si="20"/>
        <v>2.8571428571428571E-2</v>
      </c>
      <c r="T158" s="2" t="s">
        <v>54</v>
      </c>
    </row>
    <row r="159" spans="1:20" x14ac:dyDescent="0.3">
      <c r="J159" s="2" t="s">
        <v>2</v>
      </c>
      <c r="N159" s="3">
        <f>SUM(N154:N158)</f>
        <v>0.38240000000000007</v>
      </c>
      <c r="O159" s="3">
        <f>1/P159</f>
        <v>0.86854621906665752</v>
      </c>
      <c r="P159" s="3">
        <f>SUM(P154:P158)</f>
        <v>1.1513492063492063</v>
      </c>
    </row>
    <row r="160" spans="1:20" s="6" customFormat="1" x14ac:dyDescent="0.3">
      <c r="A160" s="60"/>
      <c r="E160" s="8"/>
      <c r="F160" s="11"/>
      <c r="G160" s="11"/>
      <c r="H160" s="11"/>
      <c r="I160" s="20"/>
      <c r="J160" s="7" t="s">
        <v>1</v>
      </c>
      <c r="K160" s="10"/>
      <c r="L160" s="10"/>
      <c r="M160" s="8"/>
      <c r="N160" s="8"/>
      <c r="P160" s="8" t="b">
        <f>ROUND(P159,2)=ROUND(H153,2)</f>
        <v>1</v>
      </c>
      <c r="Q160" s="9"/>
      <c r="R160" s="8"/>
      <c r="S160" s="8"/>
      <c r="T160" s="7"/>
    </row>
    <row r="161" spans="1:20" x14ac:dyDescent="0.3">
      <c r="A161" s="61"/>
      <c r="B161" s="54" t="s">
        <v>25</v>
      </c>
      <c r="C161" s="54" t="s">
        <v>49</v>
      </c>
      <c r="D161" s="54" t="s">
        <v>325</v>
      </c>
      <c r="E161" s="55">
        <v>0.76</v>
      </c>
      <c r="F161" s="56" t="s">
        <v>0</v>
      </c>
      <c r="G161" s="56">
        <f>1/E161</f>
        <v>1.3157894736842106</v>
      </c>
      <c r="H161" s="56">
        <f>G161-0.17</f>
        <v>1.1457894736842107</v>
      </c>
      <c r="I161" s="57" t="s">
        <v>48</v>
      </c>
      <c r="J161" s="57"/>
      <c r="K161" s="58"/>
      <c r="L161" s="58"/>
      <c r="M161" s="55"/>
      <c r="N161" s="55"/>
      <c r="O161" s="55"/>
      <c r="P161" s="55"/>
      <c r="Q161" s="55"/>
      <c r="R161" s="55"/>
      <c r="S161" s="55"/>
      <c r="T161" s="57" t="s">
        <v>22</v>
      </c>
    </row>
    <row r="162" spans="1:20" x14ac:dyDescent="0.3">
      <c r="C162" s="34"/>
      <c r="D162" s="36"/>
      <c r="E162" s="47"/>
      <c r="F162" s="48"/>
      <c r="G162" s="48"/>
      <c r="H162" s="48"/>
      <c r="I162" s="30" t="s">
        <v>335</v>
      </c>
      <c r="T162" s="12" t="s">
        <v>329</v>
      </c>
    </row>
    <row r="163" spans="1:20" x14ac:dyDescent="0.3">
      <c r="J163" s="2" t="s">
        <v>13</v>
      </c>
      <c r="K163" s="4">
        <v>1000</v>
      </c>
      <c r="L163" s="4">
        <v>1400</v>
      </c>
      <c r="M163" s="3">
        <v>0.7</v>
      </c>
      <c r="N163" s="3">
        <v>0.01</v>
      </c>
      <c r="O163" s="3">
        <f>M163/N163</f>
        <v>70</v>
      </c>
      <c r="P163" s="3">
        <f>1/O163</f>
        <v>1.4285714285714285E-2</v>
      </c>
      <c r="T163" s="2" t="s">
        <v>37</v>
      </c>
    </row>
    <row r="164" spans="1:20" x14ac:dyDescent="0.3">
      <c r="J164" s="2" t="s">
        <v>47</v>
      </c>
      <c r="K164" s="4">
        <v>1000</v>
      </c>
      <c r="L164" s="4">
        <v>1400</v>
      </c>
      <c r="M164" s="3">
        <v>0.57999999999999996</v>
      </c>
      <c r="N164" s="3">
        <v>0.16</v>
      </c>
      <c r="O164" s="3">
        <f>M164/N164</f>
        <v>3.6249999999999996</v>
      </c>
      <c r="P164" s="3">
        <f>1/O164</f>
        <v>0.27586206896551729</v>
      </c>
      <c r="T164" s="2" t="s">
        <v>37</v>
      </c>
    </row>
    <row r="165" spans="1:20" x14ac:dyDescent="0.3">
      <c r="J165" s="18" t="s">
        <v>13</v>
      </c>
      <c r="K165" s="16">
        <v>1000</v>
      </c>
      <c r="L165" s="16">
        <v>1400</v>
      </c>
      <c r="M165" s="14">
        <v>0.7</v>
      </c>
      <c r="N165" s="14">
        <v>0.01</v>
      </c>
      <c r="O165" s="14">
        <f>M165/N165</f>
        <v>70</v>
      </c>
      <c r="P165" s="14">
        <f>1/O165</f>
        <v>1.4285714285714285E-2</v>
      </c>
      <c r="T165" s="2" t="s">
        <v>37</v>
      </c>
    </row>
    <row r="166" spans="1:20" x14ac:dyDescent="0.3">
      <c r="J166" s="2" t="s">
        <v>2</v>
      </c>
      <c r="N166" s="3">
        <f>SUM(N163:N165)</f>
        <v>0.18000000000000002</v>
      </c>
      <c r="O166" s="3">
        <f>1/P166</f>
        <v>3.2847896440129443</v>
      </c>
      <c r="P166" s="3">
        <f>SUM(P163:P165)</f>
        <v>0.30443349753694587</v>
      </c>
    </row>
    <row r="167" spans="1:20" s="6" customFormat="1" x14ac:dyDescent="0.3">
      <c r="A167" s="60"/>
      <c r="E167" s="8"/>
      <c r="F167" s="11"/>
      <c r="G167" s="11"/>
      <c r="H167" s="11"/>
      <c r="I167" s="20"/>
      <c r="J167" s="7" t="s">
        <v>1</v>
      </c>
      <c r="K167" s="10"/>
      <c r="L167" s="10"/>
      <c r="M167" s="8"/>
      <c r="N167" s="8"/>
      <c r="P167" s="8" t="b">
        <f>ROUND(P166,2)=ROUND(H161,2)</f>
        <v>0</v>
      </c>
      <c r="Q167" s="9"/>
      <c r="R167" s="8"/>
      <c r="S167" s="8"/>
      <c r="T167" s="7"/>
    </row>
    <row r="168" spans="1:20" x14ac:dyDescent="0.3">
      <c r="B168" s="1" t="s">
        <v>17</v>
      </c>
      <c r="C168" s="1" t="s">
        <v>53</v>
      </c>
      <c r="D168" s="36" t="s">
        <v>183</v>
      </c>
      <c r="E168" s="3">
        <v>0.97</v>
      </c>
      <c r="F168" s="5" t="s">
        <v>0</v>
      </c>
      <c r="G168" s="5">
        <f>1/E168</f>
        <v>1.0309278350515465</v>
      </c>
      <c r="H168" s="5">
        <f>G168-0.26</f>
        <v>0.7709278350515465</v>
      </c>
      <c r="I168" s="2" t="s">
        <v>52</v>
      </c>
    </row>
    <row r="169" spans="1:20" x14ac:dyDescent="0.3">
      <c r="J169" s="2" t="s">
        <v>6</v>
      </c>
      <c r="K169" s="4">
        <v>1000</v>
      </c>
      <c r="L169" s="4">
        <v>400</v>
      </c>
      <c r="M169" s="3">
        <v>0.57999999999999996</v>
      </c>
      <c r="N169" s="3">
        <v>0.02</v>
      </c>
      <c r="O169" s="3">
        <f>M169/N169</f>
        <v>28.999999999999996</v>
      </c>
      <c r="P169" s="3">
        <f t="shared" ref="P169:P171" si="21">1/O169</f>
        <v>3.4482758620689662E-2</v>
      </c>
      <c r="T169" s="2" t="s">
        <v>14</v>
      </c>
    </row>
    <row r="170" spans="1:20" x14ac:dyDescent="0.3">
      <c r="J170" s="2" t="s">
        <v>7</v>
      </c>
      <c r="K170" s="4">
        <v>1220</v>
      </c>
      <c r="L170" s="4">
        <v>30</v>
      </c>
      <c r="M170" s="3">
        <v>4.4999999999999998E-2</v>
      </c>
      <c r="N170" s="19">
        <v>1.8499999999999999E-2</v>
      </c>
      <c r="O170" s="3">
        <f t="shared" ref="O170:O171" si="22">M170/N170</f>
        <v>2.4324324324324325</v>
      </c>
      <c r="P170" s="3">
        <f t="shared" si="21"/>
        <v>0.41111111111111109</v>
      </c>
      <c r="T170" s="2" t="s">
        <v>349</v>
      </c>
    </row>
    <row r="171" spans="1:20" x14ac:dyDescent="0.3">
      <c r="J171" s="2" t="s">
        <v>5</v>
      </c>
      <c r="K171" s="4">
        <v>1000</v>
      </c>
      <c r="L171" s="4">
        <v>2000</v>
      </c>
      <c r="M171" s="3">
        <v>1.4</v>
      </c>
      <c r="N171" s="3">
        <v>0.02</v>
      </c>
      <c r="O171" s="3">
        <f t="shared" si="22"/>
        <v>70</v>
      </c>
      <c r="P171" s="3">
        <f t="shared" si="21"/>
        <v>1.4285714285714285E-2</v>
      </c>
      <c r="T171" s="2" t="s">
        <v>14</v>
      </c>
    </row>
    <row r="172" spans="1:20" x14ac:dyDescent="0.3">
      <c r="J172" s="2" t="s">
        <v>8</v>
      </c>
      <c r="K172" s="4">
        <v>1000</v>
      </c>
      <c r="L172" s="4">
        <v>900</v>
      </c>
      <c r="M172" s="3">
        <f>Q172</f>
        <v>0.56000000000000005</v>
      </c>
      <c r="N172" s="3">
        <v>0.16</v>
      </c>
      <c r="O172" s="3">
        <f>M172/N172</f>
        <v>3.5000000000000004</v>
      </c>
      <c r="P172" s="3">
        <f>1/O172</f>
        <v>0.2857142857142857</v>
      </c>
      <c r="Q172" s="3">
        <f>N172*R172</f>
        <v>0.56000000000000005</v>
      </c>
      <c r="R172" s="3">
        <f>1/S172</f>
        <v>3.5</v>
      </c>
      <c r="S172" s="3">
        <f>0.3-P171</f>
        <v>0.2857142857142857</v>
      </c>
      <c r="T172" s="2" t="s">
        <v>14</v>
      </c>
    </row>
    <row r="173" spans="1:20" x14ac:dyDescent="0.3">
      <c r="J173" s="18" t="s">
        <v>13</v>
      </c>
      <c r="K173" s="16">
        <v>1000</v>
      </c>
      <c r="L173" s="16">
        <v>1400</v>
      </c>
      <c r="M173" s="14">
        <v>0.7</v>
      </c>
      <c r="N173" s="14">
        <v>0.02</v>
      </c>
      <c r="O173" s="14">
        <f>M173/N173</f>
        <v>35</v>
      </c>
      <c r="P173" s="14">
        <f>1/O173</f>
        <v>2.8571428571428571E-2</v>
      </c>
      <c r="T173" s="2" t="s">
        <v>14</v>
      </c>
    </row>
    <row r="174" spans="1:20" x14ac:dyDescent="0.3">
      <c r="J174" s="2" t="s">
        <v>2</v>
      </c>
      <c r="N174" s="3">
        <f>SUM(N169:N173)</f>
        <v>0.23849999999999999</v>
      </c>
      <c r="O174" s="3">
        <f>1/P174</f>
        <v>1.2917138009049773</v>
      </c>
      <c r="P174" s="3">
        <f>SUM(P169:P173)</f>
        <v>0.77416529830322933</v>
      </c>
    </row>
    <row r="175" spans="1:20" s="6" customFormat="1" x14ac:dyDescent="0.3">
      <c r="A175" s="60"/>
      <c r="E175" s="8"/>
      <c r="F175" s="11"/>
      <c r="G175" s="11"/>
      <c r="H175" s="11"/>
      <c r="I175" s="20"/>
      <c r="J175" s="7" t="s">
        <v>1</v>
      </c>
      <c r="K175" s="10"/>
      <c r="L175" s="10"/>
      <c r="M175" s="8"/>
      <c r="N175" s="8"/>
      <c r="P175" s="8" t="b">
        <f>ROUND(P174,2)=ROUND(H168,2)</f>
        <v>1</v>
      </c>
      <c r="Q175" s="9"/>
      <c r="R175" s="8"/>
      <c r="S175" s="8"/>
      <c r="T175" s="7"/>
    </row>
    <row r="176" spans="1:20" x14ac:dyDescent="0.3">
      <c r="B176" s="1" t="s">
        <v>12</v>
      </c>
      <c r="C176" s="1" t="s">
        <v>51</v>
      </c>
      <c r="D176" s="36" t="s">
        <v>259</v>
      </c>
      <c r="E176" s="3">
        <v>0.98</v>
      </c>
      <c r="F176" s="5" t="s">
        <v>0</v>
      </c>
      <c r="G176" s="5">
        <f>1/E176</f>
        <v>1.0204081632653061</v>
      </c>
      <c r="H176" s="5">
        <f>G176-0.26</f>
        <v>0.76040816326530614</v>
      </c>
      <c r="I176" s="21" t="s">
        <v>50</v>
      </c>
    </row>
    <row r="177" spans="1:20" x14ac:dyDescent="0.3">
      <c r="J177" s="2" t="s">
        <v>9</v>
      </c>
      <c r="K177" s="4">
        <v>1000</v>
      </c>
      <c r="L177" s="4">
        <v>1800</v>
      </c>
      <c r="M177" s="3">
        <v>0.9</v>
      </c>
      <c r="N177" s="3">
        <v>0.02</v>
      </c>
      <c r="O177" s="3">
        <f>M177/N177</f>
        <v>45</v>
      </c>
      <c r="P177" s="3">
        <f t="shared" ref="P177" si="23">1/O177</f>
        <v>2.2222222222222223E-2</v>
      </c>
      <c r="T177" s="2" t="s">
        <v>3</v>
      </c>
    </row>
    <row r="178" spans="1:20" x14ac:dyDescent="0.3">
      <c r="J178" s="2" t="s">
        <v>8</v>
      </c>
      <c r="K178" s="4">
        <v>1000</v>
      </c>
      <c r="L178" s="4">
        <v>900</v>
      </c>
      <c r="M178" s="3">
        <f>Q178</f>
        <v>0.56000000000000005</v>
      </c>
      <c r="N178" s="3">
        <v>0.16</v>
      </c>
      <c r="O178" s="3">
        <f>M178/N178</f>
        <v>3.5000000000000004</v>
      </c>
      <c r="P178" s="3">
        <f>1/O178</f>
        <v>0.2857142857142857</v>
      </c>
      <c r="Q178" s="3">
        <f>N178*R178</f>
        <v>0.56000000000000005</v>
      </c>
      <c r="R178" s="3">
        <f>1/S178</f>
        <v>3.5</v>
      </c>
      <c r="S178" s="3">
        <f>0.3-P179</f>
        <v>0.2857142857142857</v>
      </c>
      <c r="T178" s="2" t="s">
        <v>3</v>
      </c>
    </row>
    <row r="179" spans="1:20" x14ac:dyDescent="0.3">
      <c r="J179" s="2" t="s">
        <v>5</v>
      </c>
      <c r="K179" s="4">
        <v>1000</v>
      </c>
      <c r="L179" s="4">
        <v>2000</v>
      </c>
      <c r="M179" s="3">
        <v>1.4</v>
      </c>
      <c r="N179" s="3">
        <v>0.02</v>
      </c>
      <c r="O179" s="3">
        <f t="shared" ref="O179:O180" si="24">M179/N179</f>
        <v>70</v>
      </c>
      <c r="P179" s="3">
        <f t="shared" ref="P179:P180" si="25">1/O179</f>
        <v>1.4285714285714285E-2</v>
      </c>
      <c r="T179" s="2" t="s">
        <v>3</v>
      </c>
    </row>
    <row r="180" spans="1:20" x14ac:dyDescent="0.3">
      <c r="J180" s="2" t="s">
        <v>7</v>
      </c>
      <c r="K180" s="4">
        <v>1220</v>
      </c>
      <c r="L180" s="4">
        <v>30</v>
      </c>
      <c r="M180" s="3">
        <v>4.4999999999999998E-2</v>
      </c>
      <c r="N180" s="3">
        <v>1.7000000000000001E-2</v>
      </c>
      <c r="O180" s="3">
        <f t="shared" si="24"/>
        <v>2.6470588235294117</v>
      </c>
      <c r="P180" s="3">
        <f t="shared" si="25"/>
        <v>0.37777777777777777</v>
      </c>
      <c r="T180" s="2" t="s">
        <v>349</v>
      </c>
    </row>
    <row r="181" spans="1:20" x14ac:dyDescent="0.3">
      <c r="J181" s="2" t="s">
        <v>6</v>
      </c>
      <c r="K181" s="4">
        <v>1000</v>
      </c>
      <c r="L181" s="4">
        <v>400</v>
      </c>
      <c r="M181" s="3">
        <v>0.57999999999999996</v>
      </c>
      <c r="N181" s="3">
        <v>0.02</v>
      </c>
      <c r="O181" s="3">
        <f>M181/N181</f>
        <v>28.999999999999996</v>
      </c>
      <c r="P181" s="3">
        <f>1/O181</f>
        <v>3.4482758620689662E-2</v>
      </c>
      <c r="T181" s="2" t="s">
        <v>3</v>
      </c>
    </row>
    <row r="182" spans="1:20" x14ac:dyDescent="0.3">
      <c r="J182" s="2" t="s">
        <v>5</v>
      </c>
      <c r="K182" s="4">
        <v>1000</v>
      </c>
      <c r="L182" s="4">
        <v>2000</v>
      </c>
      <c r="M182" s="3">
        <v>1.4</v>
      </c>
      <c r="N182" s="3">
        <v>0.02</v>
      </c>
      <c r="O182" s="3">
        <f>M182/N182</f>
        <v>70</v>
      </c>
      <c r="P182" s="3">
        <f>1/O182</f>
        <v>1.4285714285714285E-2</v>
      </c>
      <c r="T182" s="2" t="s">
        <v>3</v>
      </c>
    </row>
    <row r="183" spans="1:20" x14ac:dyDescent="0.3">
      <c r="J183" s="18" t="s">
        <v>4</v>
      </c>
      <c r="K183" s="16">
        <v>1000</v>
      </c>
      <c r="L183" s="16">
        <v>1700</v>
      </c>
      <c r="M183" s="14">
        <v>1.47</v>
      </c>
      <c r="N183" s="14">
        <v>1.4999999999999999E-2</v>
      </c>
      <c r="O183" s="14">
        <f>M183/N183</f>
        <v>98</v>
      </c>
      <c r="P183" s="14">
        <f>1/O183</f>
        <v>1.020408163265306E-2</v>
      </c>
      <c r="T183" s="2" t="s">
        <v>3</v>
      </c>
    </row>
    <row r="184" spans="1:20" x14ac:dyDescent="0.3">
      <c r="J184" s="2" t="s">
        <v>2</v>
      </c>
      <c r="N184" s="3">
        <f>SUM(N177:N183)</f>
        <v>0.27199999999999996</v>
      </c>
      <c r="O184" s="3">
        <f>1/P184</f>
        <v>1.317570700046361</v>
      </c>
      <c r="P184" s="3">
        <f>SUM(P177:P183)</f>
        <v>0.75897255453905688</v>
      </c>
    </row>
    <row r="185" spans="1:20" s="6" customFormat="1" x14ac:dyDescent="0.3">
      <c r="A185" s="60"/>
      <c r="E185" s="8"/>
      <c r="F185" s="11"/>
      <c r="G185" s="11"/>
      <c r="H185" s="11"/>
      <c r="I185" s="20"/>
      <c r="J185" s="7" t="s">
        <v>1</v>
      </c>
      <c r="K185" s="10"/>
      <c r="L185" s="10"/>
      <c r="M185" s="8"/>
      <c r="N185" s="8"/>
      <c r="P185" s="8" t="b">
        <f>ROUND(P184,2)=ROUND(H176,2)</f>
        <v>1</v>
      </c>
      <c r="Q185" s="9"/>
      <c r="R185" s="8"/>
      <c r="S185" s="8"/>
      <c r="T185" s="7"/>
    </row>
    <row r="186" spans="1:20" x14ac:dyDescent="0.3">
      <c r="A186" s="59" t="s">
        <v>46</v>
      </c>
    </row>
    <row r="187" spans="1:20" x14ac:dyDescent="0.3">
      <c r="B187" s="1" t="s">
        <v>30</v>
      </c>
      <c r="C187" s="1" t="s">
        <v>45</v>
      </c>
      <c r="D187" s="36" t="s">
        <v>191</v>
      </c>
      <c r="E187" s="3">
        <v>0.6</v>
      </c>
      <c r="F187" s="5" t="s">
        <v>0</v>
      </c>
      <c r="G187" s="5">
        <f>1/E187</f>
        <v>1.6666666666666667</v>
      </c>
      <c r="H187" s="5">
        <f>G187-0.17</f>
        <v>1.4966666666666668</v>
      </c>
      <c r="I187" s="2" t="s">
        <v>44</v>
      </c>
    </row>
    <row r="188" spans="1:20" x14ac:dyDescent="0.3">
      <c r="J188" s="2" t="s">
        <v>9</v>
      </c>
      <c r="K188" s="4">
        <v>1000</v>
      </c>
      <c r="L188" s="4">
        <v>1800</v>
      </c>
      <c r="M188" s="3">
        <v>0.9</v>
      </c>
      <c r="N188" s="3">
        <v>0.02</v>
      </c>
      <c r="O188" s="3">
        <f>M188/N188</f>
        <v>45</v>
      </c>
      <c r="P188" s="3">
        <f t="shared" ref="P188:P191" si="26">1/O188</f>
        <v>2.2222222222222223E-2</v>
      </c>
      <c r="T188" s="2" t="s">
        <v>19</v>
      </c>
    </row>
    <row r="189" spans="1:20" x14ac:dyDescent="0.3">
      <c r="J189" s="2" t="s">
        <v>20</v>
      </c>
      <c r="K189" s="4">
        <v>1000</v>
      </c>
      <c r="L189" s="4">
        <v>1400</v>
      </c>
      <c r="M189" s="3">
        <v>0.57999999999999996</v>
      </c>
      <c r="N189" s="3">
        <v>0.22500000000000001</v>
      </c>
      <c r="O189" s="3">
        <f>M189/N189</f>
        <v>2.5777777777777775</v>
      </c>
      <c r="P189" s="3">
        <f t="shared" si="26"/>
        <v>0.38793103448275867</v>
      </c>
      <c r="T189" s="2" t="s">
        <v>350</v>
      </c>
    </row>
    <row r="190" spans="1:20" x14ac:dyDescent="0.3">
      <c r="J190" s="2" t="s">
        <v>43</v>
      </c>
      <c r="K190" s="4">
        <v>670</v>
      </c>
      <c r="L190" s="4">
        <v>30</v>
      </c>
      <c r="M190" s="3">
        <v>0.04</v>
      </c>
      <c r="N190" s="3">
        <v>4.2999999999999997E-2</v>
      </c>
      <c r="O190" s="3">
        <f>M190/N190</f>
        <v>0.93023255813953498</v>
      </c>
      <c r="P190" s="3">
        <f>1/O190</f>
        <v>1.075</v>
      </c>
      <c r="T190" s="2" t="s">
        <v>350</v>
      </c>
    </row>
    <row r="191" spans="1:20" x14ac:dyDescent="0.3">
      <c r="J191" s="18" t="s">
        <v>13</v>
      </c>
      <c r="K191" s="16">
        <v>1000</v>
      </c>
      <c r="L191" s="16">
        <v>1400</v>
      </c>
      <c r="M191" s="14">
        <v>0.7</v>
      </c>
      <c r="N191" s="14">
        <v>0.01</v>
      </c>
      <c r="O191" s="14">
        <f>M191/N191</f>
        <v>70</v>
      </c>
      <c r="P191" s="14">
        <f t="shared" si="26"/>
        <v>1.4285714285714285E-2</v>
      </c>
      <c r="T191" s="2" t="s">
        <v>19</v>
      </c>
    </row>
    <row r="192" spans="1:20" x14ac:dyDescent="0.3">
      <c r="J192" s="2" t="s">
        <v>2</v>
      </c>
      <c r="N192" s="3">
        <f>SUM(N188:N191)</f>
        <v>0.29799999999999999</v>
      </c>
      <c r="O192" s="3">
        <f>1/P192</f>
        <v>0.6669161061882295</v>
      </c>
      <c r="P192" s="3">
        <f>SUM(P188:P191)</f>
        <v>1.499438970990695</v>
      </c>
    </row>
    <row r="193" spans="1:20" s="6" customFormat="1" x14ac:dyDescent="0.3">
      <c r="A193" s="60"/>
      <c r="E193" s="8"/>
      <c r="F193" s="11"/>
      <c r="G193" s="11"/>
      <c r="H193" s="11"/>
      <c r="I193" s="20"/>
      <c r="J193" s="7" t="s">
        <v>1</v>
      </c>
      <c r="K193" s="10"/>
      <c r="L193" s="10"/>
      <c r="M193" s="8"/>
      <c r="N193" s="8"/>
      <c r="P193" s="8" t="b">
        <f>ROUND(P192,2)=ROUND(H187,2)</f>
        <v>1</v>
      </c>
      <c r="Q193" s="9"/>
      <c r="R193" s="8"/>
      <c r="S193" s="8"/>
      <c r="T193" s="7"/>
    </row>
    <row r="194" spans="1:20" x14ac:dyDescent="0.3">
      <c r="A194" s="61"/>
      <c r="B194" s="54" t="s">
        <v>25</v>
      </c>
      <c r="C194" s="54" t="s">
        <v>42</v>
      </c>
      <c r="D194" s="54" t="s">
        <v>262</v>
      </c>
      <c r="E194" s="55">
        <v>0.59</v>
      </c>
      <c r="F194" s="56" t="s">
        <v>0</v>
      </c>
      <c r="G194" s="56">
        <f>1/E194</f>
        <v>1.6949152542372883</v>
      </c>
      <c r="H194" s="56">
        <f>G194-0.17</f>
        <v>1.5249152542372884</v>
      </c>
      <c r="I194" s="57" t="s">
        <v>41</v>
      </c>
      <c r="J194" s="57"/>
      <c r="K194" s="58"/>
      <c r="L194" s="58"/>
      <c r="M194" s="55"/>
      <c r="N194" s="55"/>
      <c r="O194" s="55"/>
      <c r="P194" s="55"/>
      <c r="Q194" s="55"/>
      <c r="R194" s="55"/>
      <c r="S194" s="55"/>
      <c r="T194" s="57" t="s">
        <v>40</v>
      </c>
    </row>
    <row r="195" spans="1:20" x14ac:dyDescent="0.3">
      <c r="D195" s="36"/>
      <c r="I195" s="30" t="s">
        <v>39</v>
      </c>
      <c r="T195" s="12" t="s">
        <v>329</v>
      </c>
    </row>
    <row r="196" spans="1:20" x14ac:dyDescent="0.3">
      <c r="J196" s="2" t="s">
        <v>13</v>
      </c>
      <c r="K196" s="4">
        <v>1000</v>
      </c>
      <c r="L196" s="4">
        <v>1400</v>
      </c>
      <c r="M196" s="3">
        <v>0.7</v>
      </c>
      <c r="N196" s="3">
        <v>0.03</v>
      </c>
      <c r="O196" s="3">
        <f>M196/N196</f>
        <v>23.333333333333332</v>
      </c>
      <c r="P196" s="3">
        <f>1/O196</f>
        <v>4.2857142857142858E-2</v>
      </c>
      <c r="T196" s="2" t="s">
        <v>348</v>
      </c>
    </row>
    <row r="197" spans="1:20" x14ac:dyDescent="0.3">
      <c r="J197" s="2" t="s">
        <v>27</v>
      </c>
      <c r="K197" s="4">
        <v>1000</v>
      </c>
      <c r="L197" s="4">
        <v>1000</v>
      </c>
      <c r="M197" s="3">
        <f>Q197</f>
        <v>0.33707865168539325</v>
      </c>
      <c r="N197" s="3">
        <v>0.3</v>
      </c>
      <c r="O197" s="3">
        <f>M197/N197</f>
        <v>1.1235955056179776</v>
      </c>
      <c r="P197" s="3">
        <f t="shared" ref="P197" si="27">1/O197</f>
        <v>0.8899999999999999</v>
      </c>
      <c r="Q197" s="3">
        <f>N197*R197</f>
        <v>0.33707865168539325</v>
      </c>
      <c r="R197" s="3">
        <f>1/S197</f>
        <v>1.1235955056179776</v>
      </c>
      <c r="S197" s="3">
        <v>0.89</v>
      </c>
      <c r="T197" s="2" t="s">
        <v>26</v>
      </c>
    </row>
    <row r="198" spans="1:20" x14ac:dyDescent="0.3">
      <c r="J198" s="18" t="s">
        <v>13</v>
      </c>
      <c r="K198" s="16">
        <v>1000</v>
      </c>
      <c r="L198" s="16">
        <v>1400</v>
      </c>
      <c r="M198" s="14">
        <v>0.7</v>
      </c>
      <c r="N198" s="14">
        <v>0.03</v>
      </c>
      <c r="O198" s="14">
        <f>M198/N198</f>
        <v>23.333333333333332</v>
      </c>
      <c r="P198" s="14">
        <f>1/O198</f>
        <v>4.2857142857142858E-2</v>
      </c>
      <c r="T198" s="2" t="s">
        <v>348</v>
      </c>
    </row>
    <row r="199" spans="1:20" x14ac:dyDescent="0.3">
      <c r="J199" s="2" t="s">
        <v>2</v>
      </c>
      <c r="N199" s="3">
        <f>SUM(N196:N198)</f>
        <v>0.36</v>
      </c>
      <c r="O199" s="3">
        <f>1/P199</f>
        <v>1.0248901903367498</v>
      </c>
      <c r="P199" s="3">
        <f>SUM(P196:P198)</f>
        <v>0.97571428571428553</v>
      </c>
    </row>
    <row r="200" spans="1:20" s="6" customFormat="1" x14ac:dyDescent="0.3">
      <c r="A200" s="60"/>
      <c r="E200" s="8"/>
      <c r="F200" s="11"/>
      <c r="G200" s="11"/>
      <c r="H200" s="11"/>
      <c r="I200" s="20"/>
      <c r="J200" s="7" t="s">
        <v>1</v>
      </c>
      <c r="K200" s="10"/>
      <c r="L200" s="10"/>
      <c r="M200" s="8"/>
      <c r="N200" s="8"/>
      <c r="P200" s="8" t="b">
        <f>ROUND(P199,2)=ROUND(H194,2)</f>
        <v>0</v>
      </c>
      <c r="Q200" s="9"/>
      <c r="R200" s="8"/>
      <c r="S200" s="8"/>
      <c r="T200" s="7"/>
    </row>
    <row r="201" spans="1:20" x14ac:dyDescent="0.3">
      <c r="B201" s="1" t="s">
        <v>17</v>
      </c>
      <c r="C201" s="1" t="s">
        <v>36</v>
      </c>
      <c r="D201" s="36" t="s">
        <v>193</v>
      </c>
      <c r="E201" s="3">
        <v>0.69</v>
      </c>
      <c r="F201" s="5" t="s">
        <v>0</v>
      </c>
      <c r="G201" s="5">
        <f>1/E201</f>
        <v>1.4492753623188408</v>
      </c>
      <c r="H201" s="5">
        <f>G201-0.26</f>
        <v>1.1892753623188408</v>
      </c>
      <c r="I201" s="2" t="s">
        <v>35</v>
      </c>
    </row>
    <row r="202" spans="1:20" x14ac:dyDescent="0.3">
      <c r="D202" s="36"/>
      <c r="I202" s="30" t="s">
        <v>32</v>
      </c>
    </row>
    <row r="203" spans="1:20" x14ac:dyDescent="0.3">
      <c r="J203" s="2" t="s">
        <v>6</v>
      </c>
      <c r="K203" s="4">
        <v>1000</v>
      </c>
      <c r="L203" s="4">
        <v>400</v>
      </c>
      <c r="M203" s="3">
        <v>0.57999999999999996</v>
      </c>
      <c r="N203" s="3">
        <v>0.02</v>
      </c>
      <c r="O203" s="3">
        <f>M203/N203</f>
        <v>28.999999999999996</v>
      </c>
      <c r="P203" s="3">
        <f t="shared" ref="P203:P205" si="28">1/O203</f>
        <v>3.4482758620689662E-2</v>
      </c>
      <c r="T203" s="2" t="s">
        <v>14</v>
      </c>
    </row>
    <row r="204" spans="1:20" x14ac:dyDescent="0.3">
      <c r="J204" s="2" t="s">
        <v>7</v>
      </c>
      <c r="K204" s="4">
        <v>1220</v>
      </c>
      <c r="L204" s="4">
        <v>30</v>
      </c>
      <c r="M204" s="3">
        <v>4.4999999999999998E-2</v>
      </c>
      <c r="N204" s="3">
        <v>3.6999999999999998E-2</v>
      </c>
      <c r="O204" s="3">
        <f t="shared" ref="O204:O205" si="29">M204/N204</f>
        <v>1.2162162162162162</v>
      </c>
      <c r="P204" s="3">
        <f t="shared" si="28"/>
        <v>0.82222222222222219</v>
      </c>
      <c r="T204" s="2" t="s">
        <v>349</v>
      </c>
    </row>
    <row r="205" spans="1:20" x14ac:dyDescent="0.3">
      <c r="J205" s="2" t="s">
        <v>5</v>
      </c>
      <c r="K205" s="4">
        <v>1000</v>
      </c>
      <c r="L205" s="4">
        <v>2000</v>
      </c>
      <c r="M205" s="3">
        <v>1.4</v>
      </c>
      <c r="N205" s="3">
        <v>0.02</v>
      </c>
      <c r="O205" s="3">
        <f t="shared" si="29"/>
        <v>70</v>
      </c>
      <c r="P205" s="3">
        <f t="shared" si="28"/>
        <v>1.4285714285714285E-2</v>
      </c>
      <c r="T205" s="2" t="s">
        <v>14</v>
      </c>
    </row>
    <row r="206" spans="1:20" x14ac:dyDescent="0.3">
      <c r="J206" s="2" t="s">
        <v>8</v>
      </c>
      <c r="K206" s="4">
        <v>1000</v>
      </c>
      <c r="L206" s="4">
        <v>900</v>
      </c>
      <c r="M206" s="3">
        <f>Q206</f>
        <v>0.56000000000000005</v>
      </c>
      <c r="N206" s="3">
        <v>0.16</v>
      </c>
      <c r="O206" s="3">
        <f>M206/N206</f>
        <v>3.5000000000000004</v>
      </c>
      <c r="P206" s="3">
        <f>1/O206</f>
        <v>0.2857142857142857</v>
      </c>
      <c r="Q206" s="3">
        <f>N206*R206</f>
        <v>0.56000000000000005</v>
      </c>
      <c r="R206" s="3">
        <f>1/S206</f>
        <v>3.5</v>
      </c>
      <c r="S206" s="3">
        <f>0.3-P205</f>
        <v>0.2857142857142857</v>
      </c>
      <c r="T206" s="2" t="s">
        <v>14</v>
      </c>
    </row>
    <row r="207" spans="1:20" x14ac:dyDescent="0.3">
      <c r="J207" s="18" t="s">
        <v>13</v>
      </c>
      <c r="K207" s="16">
        <v>1000</v>
      </c>
      <c r="L207" s="16">
        <v>1400</v>
      </c>
      <c r="M207" s="14">
        <v>0.7</v>
      </c>
      <c r="N207" s="14">
        <v>0.02</v>
      </c>
      <c r="O207" s="14">
        <f>M207/N207</f>
        <v>35</v>
      </c>
      <c r="P207" s="14">
        <f>1/O207</f>
        <v>2.8571428571428571E-2</v>
      </c>
      <c r="T207" s="2" t="s">
        <v>14</v>
      </c>
    </row>
    <row r="208" spans="1:20" x14ac:dyDescent="0.3">
      <c r="J208" s="2" t="s">
        <v>2</v>
      </c>
      <c r="N208" s="3">
        <f>SUM(N203:N207)</f>
        <v>0.25700000000000001</v>
      </c>
      <c r="O208" s="3">
        <f>1/P208</f>
        <v>0.84368506118679309</v>
      </c>
      <c r="P208" s="3">
        <f>SUM(P203:P207)</f>
        <v>1.1852764094143402</v>
      </c>
    </row>
    <row r="209" spans="1:20" s="6" customFormat="1" x14ac:dyDescent="0.3">
      <c r="A209" s="60"/>
      <c r="E209" s="8"/>
      <c r="F209" s="11"/>
      <c r="G209" s="11"/>
      <c r="H209" s="11"/>
      <c r="I209" s="20"/>
      <c r="J209" s="7" t="s">
        <v>1</v>
      </c>
      <c r="K209" s="10"/>
      <c r="L209" s="10"/>
      <c r="M209" s="8"/>
      <c r="N209" s="8"/>
      <c r="P209" s="8" t="b">
        <f>ROUND(P208,2)=ROUND(H201,2)</f>
        <v>1</v>
      </c>
      <c r="Q209" s="9"/>
      <c r="R209" s="8"/>
      <c r="S209" s="8"/>
      <c r="T209" s="7"/>
    </row>
    <row r="210" spans="1:20" x14ac:dyDescent="0.3">
      <c r="B210" s="1" t="s">
        <v>12</v>
      </c>
      <c r="C210" s="1" t="s">
        <v>34</v>
      </c>
      <c r="D210" s="36" t="s">
        <v>195</v>
      </c>
      <c r="E210" s="3">
        <v>0.77</v>
      </c>
      <c r="F210" s="5" t="s">
        <v>0</v>
      </c>
      <c r="G210" s="5">
        <f>1/E210</f>
        <v>1.2987012987012987</v>
      </c>
      <c r="H210" s="5">
        <f>G210-0.26</f>
        <v>1.0387012987012987</v>
      </c>
      <c r="I210" s="21" t="s">
        <v>33</v>
      </c>
    </row>
    <row r="211" spans="1:20" x14ac:dyDescent="0.3">
      <c r="D211" s="36"/>
      <c r="I211" s="30" t="s">
        <v>32</v>
      </c>
    </row>
    <row r="212" spans="1:20" x14ac:dyDescent="0.3">
      <c r="J212" s="2" t="s">
        <v>9</v>
      </c>
      <c r="K212" s="4">
        <v>1000</v>
      </c>
      <c r="L212" s="4">
        <v>1800</v>
      </c>
      <c r="M212" s="3">
        <v>0.9</v>
      </c>
      <c r="N212" s="3">
        <v>0.02</v>
      </c>
      <c r="O212" s="3">
        <f>M212/N212</f>
        <v>45</v>
      </c>
      <c r="P212" s="3">
        <f t="shared" ref="P212" si="30">1/O212</f>
        <v>2.2222222222222223E-2</v>
      </c>
      <c r="T212" s="2" t="s">
        <v>3</v>
      </c>
    </row>
    <row r="213" spans="1:20" x14ac:dyDescent="0.3">
      <c r="J213" s="2" t="s">
        <v>8</v>
      </c>
      <c r="K213" s="4">
        <v>1000</v>
      </c>
      <c r="L213" s="4">
        <v>900</v>
      </c>
      <c r="M213" s="3">
        <f>Q213</f>
        <v>0.56000000000000005</v>
      </c>
      <c r="N213" s="3">
        <v>0.16</v>
      </c>
      <c r="O213" s="3">
        <f>M213/N213</f>
        <v>3.5000000000000004</v>
      </c>
      <c r="P213" s="3">
        <f>1/O213</f>
        <v>0.2857142857142857</v>
      </c>
      <c r="Q213" s="3">
        <f>N213*R213</f>
        <v>0.56000000000000005</v>
      </c>
      <c r="R213" s="3">
        <f>1/S213</f>
        <v>3.5</v>
      </c>
      <c r="S213" s="3">
        <f>0.3-P214</f>
        <v>0.2857142857142857</v>
      </c>
      <c r="T213" s="2" t="s">
        <v>3</v>
      </c>
    </row>
    <row r="214" spans="1:20" x14ac:dyDescent="0.3">
      <c r="J214" s="2" t="s">
        <v>5</v>
      </c>
      <c r="K214" s="4">
        <v>1000</v>
      </c>
      <c r="L214" s="4">
        <v>2000</v>
      </c>
      <c r="M214" s="3">
        <v>1.4</v>
      </c>
      <c r="N214" s="3">
        <v>0.02</v>
      </c>
      <c r="O214" s="3">
        <f t="shared" ref="O214:O215" si="31">M214/N214</f>
        <v>70</v>
      </c>
      <c r="P214" s="3">
        <f t="shared" ref="P214:P215" si="32">1/O214</f>
        <v>1.4285714285714285E-2</v>
      </c>
      <c r="T214" s="2" t="s">
        <v>3</v>
      </c>
    </row>
    <row r="215" spans="1:20" x14ac:dyDescent="0.3">
      <c r="J215" s="2" t="s">
        <v>7</v>
      </c>
      <c r="K215" s="4">
        <v>1220</v>
      </c>
      <c r="L215" s="4">
        <v>30</v>
      </c>
      <c r="M215" s="3">
        <v>4.4999999999999998E-2</v>
      </c>
      <c r="N215" s="19">
        <v>2.9600000000000001E-2</v>
      </c>
      <c r="O215" s="3">
        <f t="shared" si="31"/>
        <v>1.5202702702702702</v>
      </c>
      <c r="P215" s="3">
        <f t="shared" si="32"/>
        <v>0.65777777777777779</v>
      </c>
      <c r="T215" s="2" t="s">
        <v>349</v>
      </c>
    </row>
    <row r="216" spans="1:20" x14ac:dyDescent="0.3">
      <c r="J216" s="2" t="s">
        <v>6</v>
      </c>
      <c r="K216" s="4">
        <v>1000</v>
      </c>
      <c r="L216" s="4">
        <v>400</v>
      </c>
      <c r="M216" s="3">
        <v>0.57999999999999996</v>
      </c>
      <c r="N216" s="3">
        <v>0.02</v>
      </c>
      <c r="O216" s="3">
        <f>M216/N216</f>
        <v>28.999999999999996</v>
      </c>
      <c r="P216" s="3">
        <f>1/O216</f>
        <v>3.4482758620689662E-2</v>
      </c>
      <c r="T216" s="2" t="s">
        <v>3</v>
      </c>
    </row>
    <row r="217" spans="1:20" x14ac:dyDescent="0.3">
      <c r="J217" s="2" t="s">
        <v>5</v>
      </c>
      <c r="K217" s="4">
        <v>1000</v>
      </c>
      <c r="L217" s="4">
        <v>2000</v>
      </c>
      <c r="M217" s="3">
        <v>1.4</v>
      </c>
      <c r="N217" s="3">
        <v>0.02</v>
      </c>
      <c r="O217" s="3">
        <f>M217/N217</f>
        <v>70</v>
      </c>
      <c r="P217" s="3">
        <f>1/O217</f>
        <v>1.4285714285714285E-2</v>
      </c>
      <c r="T217" s="2" t="s">
        <v>3</v>
      </c>
    </row>
    <row r="218" spans="1:20" x14ac:dyDescent="0.3">
      <c r="J218" s="18" t="s">
        <v>4</v>
      </c>
      <c r="K218" s="16">
        <v>1000</v>
      </c>
      <c r="L218" s="16">
        <v>1700</v>
      </c>
      <c r="M218" s="14">
        <v>1.47</v>
      </c>
      <c r="N218" s="14">
        <v>1.4999999999999999E-2</v>
      </c>
      <c r="O218" s="14">
        <f>M218/N218</f>
        <v>98</v>
      </c>
      <c r="P218" s="14">
        <f>1/O218</f>
        <v>1.020408163265306E-2</v>
      </c>
      <c r="T218" s="2" t="s">
        <v>3</v>
      </c>
    </row>
    <row r="219" spans="1:20" x14ac:dyDescent="0.3">
      <c r="J219" s="2" t="s">
        <v>2</v>
      </c>
      <c r="N219" s="3">
        <f>SUM(N212:N218)</f>
        <v>0.28459999999999996</v>
      </c>
      <c r="O219" s="3">
        <f>1/P219</f>
        <v>0.96248933201479303</v>
      </c>
      <c r="P219" s="3">
        <f>SUM(P212:P218)</f>
        <v>1.0389725545390569</v>
      </c>
    </row>
    <row r="220" spans="1:20" s="6" customFormat="1" x14ac:dyDescent="0.3">
      <c r="A220" s="60"/>
      <c r="E220" s="8"/>
      <c r="F220" s="11"/>
      <c r="G220" s="11"/>
      <c r="H220" s="11"/>
      <c r="I220" s="20"/>
      <c r="J220" s="7" t="s">
        <v>1</v>
      </c>
      <c r="K220" s="10"/>
      <c r="L220" s="10"/>
      <c r="M220" s="8"/>
      <c r="N220" s="8"/>
      <c r="P220" s="8" t="b">
        <f>ROUND(P219,2)=ROUND(H210,2)</f>
        <v>1</v>
      </c>
      <c r="Q220" s="9"/>
      <c r="R220" s="8"/>
      <c r="S220" s="8"/>
      <c r="T220" s="7"/>
    </row>
    <row r="221" spans="1:20" x14ac:dyDescent="0.3">
      <c r="A221" s="59" t="s">
        <v>31</v>
      </c>
    </row>
    <row r="222" spans="1:20" x14ac:dyDescent="0.3">
      <c r="B222" s="1" t="s">
        <v>30</v>
      </c>
      <c r="C222" s="1" t="s">
        <v>29</v>
      </c>
      <c r="D222" s="36" t="s">
        <v>198</v>
      </c>
      <c r="E222" s="3">
        <v>0.34</v>
      </c>
      <c r="F222" s="5" t="s">
        <v>0</v>
      </c>
      <c r="G222" s="5">
        <f>1/E222</f>
        <v>2.9411764705882351</v>
      </c>
      <c r="H222" s="5">
        <f>G222-0.17</f>
        <v>2.7711764705882351</v>
      </c>
      <c r="I222" s="2" t="s">
        <v>28</v>
      </c>
    </row>
    <row r="223" spans="1:20" x14ac:dyDescent="0.3">
      <c r="J223" s="2" t="s">
        <v>9</v>
      </c>
      <c r="K223" s="4">
        <v>1000</v>
      </c>
      <c r="L223" s="4">
        <v>1800</v>
      </c>
      <c r="M223" s="3">
        <v>0.9</v>
      </c>
      <c r="N223" s="3">
        <v>0.02</v>
      </c>
      <c r="O223" s="3">
        <f>M223/N223</f>
        <v>45</v>
      </c>
      <c r="P223" s="3">
        <f t="shared" ref="P223:P226" si="33">1/O223</f>
        <v>2.2222222222222223E-2</v>
      </c>
      <c r="T223" s="2" t="s">
        <v>26</v>
      </c>
    </row>
    <row r="224" spans="1:20" x14ac:dyDescent="0.3">
      <c r="J224" s="2" t="s">
        <v>7</v>
      </c>
      <c r="K224" s="4">
        <v>1220</v>
      </c>
      <c r="L224" s="4">
        <v>30</v>
      </c>
      <c r="M224" s="3">
        <v>4.4999999999999998E-2</v>
      </c>
      <c r="N224" s="19">
        <v>9.4399999999999998E-2</v>
      </c>
      <c r="O224" s="3">
        <f t="shared" ref="O224" si="34">M224/N224</f>
        <v>0.47669491525423729</v>
      </c>
      <c r="P224" s="3">
        <f t="shared" si="33"/>
        <v>2.097777777777778</v>
      </c>
      <c r="T224" s="2" t="s">
        <v>349</v>
      </c>
    </row>
    <row r="225" spans="1:20" x14ac:dyDescent="0.3">
      <c r="J225" s="2" t="s">
        <v>27</v>
      </c>
      <c r="K225" s="4">
        <v>1000</v>
      </c>
      <c r="L225" s="4">
        <v>1000</v>
      </c>
      <c r="M225" s="3">
        <f>Q225</f>
        <v>0.4</v>
      </c>
      <c r="N225" s="3">
        <v>0.25</v>
      </c>
      <c r="O225" s="3">
        <f>M225/N225</f>
        <v>1.6</v>
      </c>
      <c r="P225" s="3">
        <f t="shared" si="33"/>
        <v>0.625</v>
      </c>
      <c r="Q225" s="3">
        <f>N225*R225</f>
        <v>0.4</v>
      </c>
      <c r="R225" s="3">
        <f>1/S225</f>
        <v>1.6</v>
      </c>
      <c r="S225" s="3">
        <v>0.625</v>
      </c>
      <c r="T225" s="2" t="s">
        <v>26</v>
      </c>
    </row>
    <row r="226" spans="1:20" x14ac:dyDescent="0.3">
      <c r="J226" s="18" t="s">
        <v>13</v>
      </c>
      <c r="K226" s="16">
        <v>1000</v>
      </c>
      <c r="L226" s="16">
        <v>1400</v>
      </c>
      <c r="M226" s="14">
        <v>0.7</v>
      </c>
      <c r="N226" s="14">
        <v>0.02</v>
      </c>
      <c r="O226" s="14">
        <f>M226/N226</f>
        <v>35</v>
      </c>
      <c r="P226" s="14">
        <f t="shared" si="33"/>
        <v>2.8571428571428571E-2</v>
      </c>
      <c r="T226" s="2" t="s">
        <v>26</v>
      </c>
    </row>
    <row r="227" spans="1:20" x14ac:dyDescent="0.3">
      <c r="J227" s="2" t="s">
        <v>2</v>
      </c>
      <c r="N227" s="3">
        <f>SUM(N223:N226)</f>
        <v>0.38440000000000002</v>
      </c>
      <c r="O227" s="3">
        <f>1/P227</f>
        <v>0.36054596961112539</v>
      </c>
      <c r="P227" s="3">
        <f>SUM(P223:P226)</f>
        <v>2.7735714285714286</v>
      </c>
    </row>
    <row r="228" spans="1:20" s="6" customFormat="1" x14ac:dyDescent="0.3">
      <c r="A228" s="60"/>
      <c r="E228" s="8"/>
      <c r="F228" s="11"/>
      <c r="G228" s="11"/>
      <c r="H228" s="11"/>
      <c r="I228" s="20"/>
      <c r="J228" s="7" t="s">
        <v>1</v>
      </c>
      <c r="K228" s="10"/>
      <c r="L228" s="10"/>
      <c r="M228" s="8"/>
      <c r="N228" s="8"/>
      <c r="P228" s="8" t="b">
        <f>ROUND(P227,2)=ROUND(H222,2)</f>
        <v>1</v>
      </c>
      <c r="Q228" s="9"/>
      <c r="R228" s="8"/>
      <c r="S228" s="8"/>
      <c r="T228" s="7"/>
    </row>
    <row r="229" spans="1:20" x14ac:dyDescent="0.3">
      <c r="A229" s="61"/>
      <c r="B229" s="54" t="s">
        <v>25</v>
      </c>
      <c r="C229" s="54" t="s">
        <v>24</v>
      </c>
      <c r="D229" s="54" t="s">
        <v>200</v>
      </c>
      <c r="E229" s="55">
        <v>0.34</v>
      </c>
      <c r="F229" s="56" t="s">
        <v>0</v>
      </c>
      <c r="G229" s="56">
        <f>1/E229</f>
        <v>2.9411764705882351</v>
      </c>
      <c r="H229" s="56">
        <f>G229-0.17</f>
        <v>2.7711764705882351</v>
      </c>
      <c r="I229" s="57" t="s">
        <v>23</v>
      </c>
      <c r="J229" s="57"/>
      <c r="K229" s="58"/>
      <c r="L229" s="58"/>
      <c r="M229" s="55"/>
      <c r="N229" s="55"/>
      <c r="O229" s="55"/>
      <c r="P229" s="55"/>
      <c r="Q229" s="55"/>
      <c r="R229" s="55"/>
      <c r="S229" s="55"/>
      <c r="T229" s="57" t="s">
        <v>22</v>
      </c>
    </row>
    <row r="230" spans="1:20" x14ac:dyDescent="0.3">
      <c r="D230" s="36"/>
      <c r="I230" s="30" t="s">
        <v>21</v>
      </c>
      <c r="T230" s="12" t="s">
        <v>329</v>
      </c>
    </row>
    <row r="231" spans="1:20" x14ac:dyDescent="0.3">
      <c r="J231" s="2" t="s">
        <v>13</v>
      </c>
      <c r="K231" s="4">
        <v>1000</v>
      </c>
      <c r="L231" s="4">
        <v>1400</v>
      </c>
      <c r="M231" s="3">
        <v>0.7</v>
      </c>
      <c r="N231" s="3">
        <v>0.02</v>
      </c>
      <c r="O231" s="3">
        <f>M231/N231</f>
        <v>35</v>
      </c>
      <c r="P231" s="3">
        <f>1/O231</f>
        <v>2.8571428571428571E-2</v>
      </c>
      <c r="T231" s="2" t="s">
        <v>19</v>
      </c>
    </row>
    <row r="232" spans="1:20" x14ac:dyDescent="0.3">
      <c r="J232" s="2" t="s">
        <v>20</v>
      </c>
      <c r="K232" s="4">
        <v>1000</v>
      </c>
      <c r="L232" s="4">
        <v>1400</v>
      </c>
      <c r="M232" s="3">
        <v>0.57999999999999996</v>
      </c>
      <c r="N232" s="3">
        <v>0.2</v>
      </c>
      <c r="O232" s="3">
        <f>M232/N232</f>
        <v>2.8999999999999995</v>
      </c>
      <c r="P232" s="3">
        <f t="shared" ref="P232" si="35">1/O232</f>
        <v>0.34482758620689663</v>
      </c>
      <c r="T232" s="2" t="s">
        <v>19</v>
      </c>
    </row>
    <row r="233" spans="1:20" x14ac:dyDescent="0.3">
      <c r="J233" s="2" t="s">
        <v>13</v>
      </c>
      <c r="K233" s="4">
        <v>1000</v>
      </c>
      <c r="L233" s="4">
        <v>1400</v>
      </c>
      <c r="M233" s="3">
        <v>0.7</v>
      </c>
      <c r="N233" s="3">
        <v>0.02</v>
      </c>
      <c r="O233" s="3">
        <f>M233/N233</f>
        <v>35</v>
      </c>
      <c r="P233" s="3">
        <f>1/O233</f>
        <v>2.8571428571428571E-2</v>
      </c>
      <c r="T233" s="2" t="s">
        <v>19</v>
      </c>
    </row>
    <row r="234" spans="1:20" x14ac:dyDescent="0.3">
      <c r="J234" s="29" t="s">
        <v>2</v>
      </c>
      <c r="K234" s="28"/>
      <c r="L234" s="28"/>
      <c r="M234" s="27"/>
      <c r="N234" s="27">
        <f>SUM(N231:N233)</f>
        <v>0.24</v>
      </c>
      <c r="O234" s="27">
        <f>1/P234</f>
        <v>2.4877450980392153</v>
      </c>
      <c r="P234" s="27">
        <f>SUM(P231:P233)</f>
        <v>0.40197044334975379</v>
      </c>
    </row>
    <row r="235" spans="1:20" s="6" customFormat="1" x14ac:dyDescent="0.3">
      <c r="A235" s="60"/>
      <c r="E235" s="8"/>
      <c r="F235" s="11"/>
      <c r="G235" s="11"/>
      <c r="H235" s="11"/>
      <c r="I235" s="20"/>
      <c r="J235" s="7" t="s">
        <v>1</v>
      </c>
      <c r="K235" s="10"/>
      <c r="L235" s="10"/>
      <c r="M235" s="8"/>
      <c r="N235" s="8"/>
      <c r="P235" s="8" t="b">
        <f>ROUND(P234,2)=ROUND(H229,2)</f>
        <v>0</v>
      </c>
      <c r="Q235" s="9"/>
      <c r="R235" s="8"/>
      <c r="S235" s="8"/>
      <c r="T235" s="7"/>
    </row>
    <row r="236" spans="1:20" x14ac:dyDescent="0.3">
      <c r="B236" s="1" t="s">
        <v>17</v>
      </c>
      <c r="C236" s="1" t="s">
        <v>16</v>
      </c>
      <c r="D236" s="36" t="s">
        <v>202</v>
      </c>
      <c r="E236" s="3">
        <v>0.3</v>
      </c>
      <c r="F236" s="5" t="s">
        <v>0</v>
      </c>
      <c r="G236" s="5">
        <f>1/E236</f>
        <v>3.3333333333333335</v>
      </c>
      <c r="H236" s="5">
        <f>G236-0.26</f>
        <v>3.0733333333333333</v>
      </c>
      <c r="I236" s="2" t="s">
        <v>15</v>
      </c>
    </row>
    <row r="237" spans="1:20" x14ac:dyDescent="0.3">
      <c r="J237" s="2" t="s">
        <v>6</v>
      </c>
      <c r="K237" s="4">
        <v>1000</v>
      </c>
      <c r="L237" s="4">
        <v>400</v>
      </c>
      <c r="M237" s="3">
        <v>0.57999999999999996</v>
      </c>
      <c r="N237" s="3">
        <v>0.02</v>
      </c>
      <c r="O237" s="3">
        <f>M237/N237</f>
        <v>28.999999999999996</v>
      </c>
      <c r="P237" s="3">
        <f t="shared" ref="P237:P239" si="36">1/O237</f>
        <v>3.4482758620689662E-2</v>
      </c>
      <c r="T237" s="2" t="s">
        <v>14</v>
      </c>
    </row>
    <row r="238" spans="1:20" x14ac:dyDescent="0.3">
      <c r="J238" s="2" t="s">
        <v>7</v>
      </c>
      <c r="K238" s="4">
        <v>1220</v>
      </c>
      <c r="L238" s="4">
        <v>30</v>
      </c>
      <c r="M238" s="3">
        <v>4.4999999999999998E-2</v>
      </c>
      <c r="N238" s="3">
        <v>0.122</v>
      </c>
      <c r="O238" s="3">
        <f t="shared" ref="O238:O239" si="37">M238/N238</f>
        <v>0.36885245901639346</v>
      </c>
      <c r="P238" s="3">
        <f t="shared" si="36"/>
        <v>2.7111111111111108</v>
      </c>
      <c r="T238" s="2" t="s">
        <v>349</v>
      </c>
    </row>
    <row r="239" spans="1:20" x14ac:dyDescent="0.3">
      <c r="J239" s="2" t="s">
        <v>5</v>
      </c>
      <c r="K239" s="4">
        <v>1000</v>
      </c>
      <c r="L239" s="4">
        <v>2000</v>
      </c>
      <c r="M239" s="3">
        <v>1.4</v>
      </c>
      <c r="N239" s="3">
        <v>0.02</v>
      </c>
      <c r="O239" s="3">
        <f t="shared" si="37"/>
        <v>70</v>
      </c>
      <c r="P239" s="3">
        <f t="shared" si="36"/>
        <v>1.4285714285714285E-2</v>
      </c>
      <c r="T239" s="2" t="s">
        <v>14</v>
      </c>
    </row>
    <row r="240" spans="1:20" x14ac:dyDescent="0.3">
      <c r="J240" s="2" t="s">
        <v>8</v>
      </c>
      <c r="K240" s="4">
        <v>1000</v>
      </c>
      <c r="L240" s="4">
        <v>900</v>
      </c>
      <c r="M240" s="3">
        <f>Q240</f>
        <v>0.56000000000000005</v>
      </c>
      <c r="N240" s="3">
        <v>0.16</v>
      </c>
      <c r="O240" s="3">
        <f>M240/N240</f>
        <v>3.5000000000000004</v>
      </c>
      <c r="P240" s="3">
        <f>1/O240</f>
        <v>0.2857142857142857</v>
      </c>
      <c r="Q240" s="3">
        <f>N240*R240</f>
        <v>0.56000000000000005</v>
      </c>
      <c r="R240" s="3">
        <f>1/S240</f>
        <v>3.5</v>
      </c>
      <c r="S240" s="3">
        <f>0.3-P239</f>
        <v>0.2857142857142857</v>
      </c>
      <c r="T240" s="2" t="s">
        <v>14</v>
      </c>
    </row>
    <row r="241" spans="1:20" x14ac:dyDescent="0.3">
      <c r="J241" s="18" t="s">
        <v>13</v>
      </c>
      <c r="K241" s="16">
        <v>1000</v>
      </c>
      <c r="L241" s="16">
        <v>1400</v>
      </c>
      <c r="M241" s="14">
        <v>0.7</v>
      </c>
      <c r="N241" s="14">
        <v>0.02</v>
      </c>
      <c r="O241" s="14">
        <f>M241/N241</f>
        <v>35</v>
      </c>
      <c r="P241" s="14">
        <f>1/O241</f>
        <v>2.8571428571428571E-2</v>
      </c>
      <c r="T241" s="2" t="s">
        <v>346</v>
      </c>
    </row>
    <row r="242" spans="1:20" x14ac:dyDescent="0.3">
      <c r="J242" s="2" t="s">
        <v>2</v>
      </c>
      <c r="N242" s="3">
        <f>SUM(N237:N241)</f>
        <v>0.34199999999999997</v>
      </c>
      <c r="O242" s="3">
        <f>1/P242</f>
        <v>0.32529155167809143</v>
      </c>
      <c r="P242" s="3">
        <f>SUM(P237:P241)</f>
        <v>3.0741652983032286</v>
      </c>
    </row>
    <row r="243" spans="1:20" s="6" customFormat="1" x14ac:dyDescent="0.3">
      <c r="A243" s="60"/>
      <c r="E243" s="8"/>
      <c r="F243" s="11"/>
      <c r="G243" s="11"/>
      <c r="H243" s="11"/>
      <c r="I243" s="20"/>
      <c r="J243" s="7" t="s">
        <v>1</v>
      </c>
      <c r="K243" s="10"/>
      <c r="L243" s="10"/>
      <c r="M243" s="8"/>
      <c r="N243" s="8"/>
      <c r="P243" s="8" t="b">
        <f>ROUND(P242,2)=ROUND(H236,2)</f>
        <v>1</v>
      </c>
      <c r="Q243" s="9"/>
      <c r="R243" s="8"/>
      <c r="S243" s="8"/>
      <c r="T243" s="7"/>
    </row>
    <row r="244" spans="1:20" x14ac:dyDescent="0.3">
      <c r="B244" s="1" t="s">
        <v>12</v>
      </c>
      <c r="C244" s="1" t="s">
        <v>11</v>
      </c>
      <c r="D244" s="36" t="s">
        <v>204</v>
      </c>
      <c r="E244" s="3">
        <v>0.33</v>
      </c>
      <c r="F244" s="5" t="s">
        <v>0</v>
      </c>
      <c r="G244" s="5">
        <f>1/E244</f>
        <v>3.0303030303030303</v>
      </c>
      <c r="H244" s="5">
        <f>G244-0.26</f>
        <v>2.7703030303030305</v>
      </c>
      <c r="I244" s="21" t="s">
        <v>10</v>
      </c>
    </row>
    <row r="245" spans="1:20" x14ac:dyDescent="0.3">
      <c r="J245" s="2" t="s">
        <v>9</v>
      </c>
      <c r="K245" s="4">
        <v>1000</v>
      </c>
      <c r="L245" s="4">
        <v>1800</v>
      </c>
      <c r="M245" s="3">
        <v>0.9</v>
      </c>
      <c r="N245" s="3">
        <v>0.02</v>
      </c>
      <c r="O245" s="3">
        <f>M245/N245</f>
        <v>45</v>
      </c>
      <c r="P245" s="3">
        <f t="shared" ref="P245" si="38">1/O245</f>
        <v>2.2222222222222223E-2</v>
      </c>
      <c r="T245" s="2" t="s">
        <v>3</v>
      </c>
    </row>
    <row r="246" spans="1:20" x14ac:dyDescent="0.3">
      <c r="J246" s="2" t="s">
        <v>8</v>
      </c>
      <c r="K246" s="4">
        <v>1000</v>
      </c>
      <c r="L246" s="4">
        <v>900</v>
      </c>
      <c r="M246" s="3">
        <f>Q246</f>
        <v>0.56000000000000005</v>
      </c>
      <c r="N246" s="3">
        <v>0.16</v>
      </c>
      <c r="O246" s="3">
        <f>M246/N246</f>
        <v>3.5000000000000004</v>
      </c>
      <c r="P246" s="3">
        <f>1/O246</f>
        <v>0.2857142857142857</v>
      </c>
      <c r="Q246" s="3">
        <f>N246*R246</f>
        <v>0.56000000000000005</v>
      </c>
      <c r="R246" s="3">
        <f>1/S246</f>
        <v>3.5</v>
      </c>
      <c r="S246" s="3">
        <f>0.3-P247</f>
        <v>0.2857142857142857</v>
      </c>
      <c r="T246" s="2" t="s">
        <v>3</v>
      </c>
    </row>
    <row r="247" spans="1:20" x14ac:dyDescent="0.3">
      <c r="J247" s="2" t="s">
        <v>5</v>
      </c>
      <c r="K247" s="4">
        <v>1000</v>
      </c>
      <c r="L247" s="4">
        <v>2000</v>
      </c>
      <c r="M247" s="3">
        <v>1.4</v>
      </c>
      <c r="N247" s="3">
        <v>0.02</v>
      </c>
      <c r="O247" s="3">
        <f t="shared" ref="O247:O248" si="39">M247/N247</f>
        <v>70</v>
      </c>
      <c r="P247" s="3">
        <f t="shared" ref="P247:P248" si="40">1/O247</f>
        <v>1.4285714285714285E-2</v>
      </c>
      <c r="T247" s="2" t="s">
        <v>3</v>
      </c>
    </row>
    <row r="248" spans="1:20" x14ac:dyDescent="0.3">
      <c r="J248" s="2" t="s">
        <v>7</v>
      </c>
      <c r="K248" s="4">
        <v>1220</v>
      </c>
      <c r="L248" s="4">
        <v>30</v>
      </c>
      <c r="M248" s="3">
        <v>4.4999999999999998E-2</v>
      </c>
      <c r="N248" s="19">
        <v>0.1075</v>
      </c>
      <c r="O248" s="3">
        <f t="shared" si="39"/>
        <v>0.41860465116279066</v>
      </c>
      <c r="P248" s="3">
        <f t="shared" si="40"/>
        <v>2.3888888888888893</v>
      </c>
      <c r="T248" s="2" t="s">
        <v>349</v>
      </c>
    </row>
    <row r="249" spans="1:20" x14ac:dyDescent="0.3">
      <c r="J249" s="2" t="s">
        <v>6</v>
      </c>
      <c r="K249" s="4">
        <v>1000</v>
      </c>
      <c r="L249" s="4">
        <v>400</v>
      </c>
      <c r="M249" s="3">
        <v>0.57999999999999996</v>
      </c>
      <c r="N249" s="3">
        <v>0.02</v>
      </c>
      <c r="O249" s="3">
        <f>M249/N249</f>
        <v>28.999999999999996</v>
      </c>
      <c r="P249" s="3">
        <f>1/O249</f>
        <v>3.4482758620689662E-2</v>
      </c>
      <c r="T249" s="2" t="s">
        <v>3</v>
      </c>
    </row>
    <row r="250" spans="1:20" x14ac:dyDescent="0.3">
      <c r="J250" s="2" t="s">
        <v>5</v>
      </c>
      <c r="K250" s="4">
        <v>1000</v>
      </c>
      <c r="L250" s="4">
        <v>2000</v>
      </c>
      <c r="M250" s="3">
        <v>1.4</v>
      </c>
      <c r="N250" s="3">
        <v>0.02</v>
      </c>
      <c r="O250" s="3">
        <f>M250/N250</f>
        <v>70</v>
      </c>
      <c r="P250" s="3">
        <f>1/O250</f>
        <v>1.4285714285714285E-2</v>
      </c>
      <c r="T250" s="2" t="s">
        <v>3</v>
      </c>
    </row>
    <row r="251" spans="1:20" x14ac:dyDescent="0.3">
      <c r="J251" s="18" t="s">
        <v>4</v>
      </c>
      <c r="K251" s="16">
        <v>1000</v>
      </c>
      <c r="L251" s="16">
        <v>1700</v>
      </c>
      <c r="M251" s="14">
        <v>1.47</v>
      </c>
      <c r="N251" s="14">
        <v>1.4999999999999999E-2</v>
      </c>
      <c r="O251" s="14">
        <f>M251/N251</f>
        <v>98</v>
      </c>
      <c r="P251" s="14">
        <f>1/O251</f>
        <v>1.020408163265306E-2</v>
      </c>
      <c r="T251" s="2" t="s">
        <v>3</v>
      </c>
    </row>
    <row r="252" spans="1:20" x14ac:dyDescent="0.3">
      <c r="J252" s="2" t="s">
        <v>2</v>
      </c>
      <c r="N252" s="3">
        <f>SUM(N245:N251)</f>
        <v>0.36250000000000004</v>
      </c>
      <c r="O252" s="3">
        <f>1/P252</f>
        <v>0.36099992660881941</v>
      </c>
      <c r="P252" s="3">
        <f>SUM(P245:P251)</f>
        <v>2.7700836656501679</v>
      </c>
    </row>
    <row r="253" spans="1:20" s="6" customFormat="1" x14ac:dyDescent="0.3">
      <c r="A253" s="60"/>
      <c r="E253" s="8"/>
      <c r="F253" s="11"/>
      <c r="G253" s="11"/>
      <c r="H253" s="11"/>
      <c r="I253" s="20"/>
      <c r="J253" s="7" t="s">
        <v>1</v>
      </c>
      <c r="K253" s="10"/>
      <c r="L253" s="10"/>
      <c r="M253" s="8"/>
      <c r="N253" s="8"/>
      <c r="P253" s="8" t="b">
        <f>ROUND(P252,2)=ROUND(H244,2)</f>
        <v>1</v>
      </c>
      <c r="Q253" s="9"/>
      <c r="R253" s="8"/>
      <c r="S253" s="8"/>
      <c r="T253" s="7"/>
    </row>
  </sheetData>
  <conditionalFormatting sqref="P8 O9:O14 O36:O41 O43:O46 O48:O53 O62:O66 O68:O73 O88:O95 O97:O102 O161:O166 O194:O199 O201:O208 O210:O219 O229:O234 O244:O252 O55:O60 O1:O7 O16:O20 O22:O27 O29:O34 O75:O79 O81:O86 O120:O127 O152:O159 O168:O174 O143:O150 O136:O141 O111:O118 O104:O109 O186:O192 O221:O227 O236:O242 O254:O1048576 O176:O184">
    <cfRule type="cellIs" dxfId="862" priority="143" operator="equal">
      <formula>TRUE</formula>
    </cfRule>
  </conditionalFormatting>
  <conditionalFormatting sqref="P8 O9:O14 O36:O41 O43:O46 O48:O53 O62:O66 O68:O73 O97:O102 O129:O134 O161:O166 O194:O199 O201:O208 O210:O219 O229:O234 O244:O252 O55:O60 O1:O7 O16:O20 O22:O27 O29:O34 O75:O79 O81:O86 O88:O95 O120:O127 O152:O159 O168:O174 O143:O150 O136:O141 O111:O118 O104:O109 O186:O192 O221:O227 O236:O242 O254:O1048576 O176:O184">
    <cfRule type="containsText" dxfId="861" priority="140" operator="containsText" text="CLOSE">
      <formula>NOT(ISERROR(SEARCH("CLOSE",O1)))</formula>
    </cfRule>
  </conditionalFormatting>
  <conditionalFormatting sqref="P8 O9:O14 O36:O41 O43:O46 O48:O53 O62:O66 O68:O73 O97:O102 O129:O134 O161:O166 O194:O199 O201:O208 O210:O219 O229:O234 O244:O252 O55:O60 O1:O7 O16:O20 O22:O27 O29:O34 O75:O79 O81:O86 O88:O95 O120:O127 O152:O159 O168:O174 O143:O150 O136:O141 O111:O118 O104:O109 O186:O192 O221:O227 O236:O242 O254:O1048576 O176:O184">
    <cfRule type="containsText" dxfId="860" priority="139" operator="containsText" text="FALSE">
      <formula>NOT(ISERROR(SEARCH("FALSE",O1)))</formula>
    </cfRule>
  </conditionalFormatting>
  <conditionalFormatting sqref="O129:O134">
    <cfRule type="cellIs" dxfId="859" priority="141" operator="equal">
      <formula>TRUE</formula>
    </cfRule>
  </conditionalFormatting>
  <conditionalFormatting sqref="P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ntainsText" dxfId="858" priority="133" operator="containsText" text="FALSE">
      <formula>NOT(ISERROR(SEARCH("FALSE",P15)))</formula>
    </cfRule>
    <cfRule type="containsText" dxfId="857" priority="134" operator="containsText" text="CLOSE">
      <formula>NOT(ISERROR(SEARCH("CLOSE",P15)))</formula>
    </cfRule>
    <cfRule type="cellIs" dxfId="856" priority="135" operator="equal">
      <formula>TRUE</formula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855" priority="145" operator="containsText" text="FALSE">
      <formula>NOT(ISERROR(SEARCH("FALSE",P21)))</formula>
    </cfRule>
    <cfRule type="containsText" dxfId="854" priority="146" operator="containsText" text="CLOSE">
      <formula>NOT(ISERROR(SEARCH("CLOSE",P21)))</formula>
    </cfRule>
    <cfRule type="cellIs" dxfId="853" priority="147" operator="equal">
      <formula>TRUE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ntainsText" dxfId="852" priority="125" operator="containsText" text="FALSE">
      <formula>NOT(ISERROR(SEARCH("FALSE",P28)))</formula>
    </cfRule>
    <cfRule type="containsText" dxfId="851" priority="126" operator="containsText" text="CLOSE">
      <formula>NOT(ISERROR(SEARCH("CLOSE",P28)))</formula>
    </cfRule>
    <cfRule type="cellIs" dxfId="850" priority="127" operator="equal">
      <formula>TRUE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">
    <cfRule type="containsText" dxfId="849" priority="121" operator="containsText" text="FALSE">
      <formula>NOT(ISERROR(SEARCH("FALSE",P35)))</formula>
    </cfRule>
    <cfRule type="containsText" dxfId="848" priority="122" operator="containsText" text="CLOSE">
      <formula>NOT(ISERROR(SEARCH("CLOSE",P35)))</formula>
    </cfRule>
    <cfRule type="cellIs" dxfId="847" priority="123" operator="equal">
      <formula>TRUE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ntainsText" dxfId="846" priority="117" operator="containsText" text="FALSE">
      <formula>NOT(ISERROR(SEARCH("FALSE",P42)))</formula>
    </cfRule>
    <cfRule type="containsText" dxfId="845" priority="118" operator="containsText" text="CLOSE">
      <formula>NOT(ISERROR(SEARCH("CLOSE",P42)))</formula>
    </cfRule>
    <cfRule type="cellIs" dxfId="844" priority="119" operator="equal">
      <formula>TRUE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ntainsText" dxfId="843" priority="109" operator="containsText" text="FALSE">
      <formula>NOT(ISERROR(SEARCH("FALSE",P47)))</formula>
    </cfRule>
    <cfRule type="containsText" dxfId="842" priority="110" operator="containsText" text="CLOSE">
      <formula>NOT(ISERROR(SEARCH("CLOSE",P47)))</formula>
    </cfRule>
    <cfRule type="cellIs" dxfId="841" priority="111" operator="equal">
      <formula>TRUE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ntainsText" dxfId="840" priority="105" operator="containsText" text="FALSE">
      <formula>NOT(ISERROR(SEARCH("FALSE",P54)))</formula>
    </cfRule>
    <cfRule type="containsText" dxfId="839" priority="106" operator="containsText" text="CLOSE">
      <formula>NOT(ISERROR(SEARCH("CLOSE",P54)))</formula>
    </cfRule>
    <cfRule type="cellIs" dxfId="838" priority="107" operator="equal">
      <formula>TRUE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ntainsText" dxfId="837" priority="101" operator="containsText" text="FALSE">
      <formula>NOT(ISERROR(SEARCH("FALSE",P61)))</formula>
    </cfRule>
    <cfRule type="containsText" dxfId="836" priority="102" operator="containsText" text="CLOSE">
      <formula>NOT(ISERROR(SEARCH("CLOSE",P61)))</formula>
    </cfRule>
    <cfRule type="cellIs" dxfId="835" priority="103" operator="equal">
      <formula>TRUE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834" priority="97" operator="containsText" text="FALSE">
      <formula>NOT(ISERROR(SEARCH("FALSE",P67)))</formula>
    </cfRule>
    <cfRule type="containsText" dxfId="833" priority="98" operator="containsText" text="CLOSE">
      <formula>NOT(ISERROR(SEARCH("CLOSE",P67)))</formula>
    </cfRule>
    <cfRule type="cellIs" dxfId="832" priority="99" operator="equal">
      <formula>TRUE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ntainsText" dxfId="831" priority="93" operator="containsText" text="FALSE">
      <formula>NOT(ISERROR(SEARCH("FALSE",P74)))</formula>
    </cfRule>
    <cfRule type="containsText" dxfId="830" priority="94" operator="containsText" text="CLOSE">
      <formula>NOT(ISERROR(SEARCH("CLOSE",P74)))</formula>
    </cfRule>
    <cfRule type="cellIs" dxfId="829" priority="95" operator="equal">
      <formula>TRUE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ntainsText" dxfId="828" priority="89" operator="containsText" text="FALSE">
      <formula>NOT(ISERROR(SEARCH("FALSE",P80)))</formula>
    </cfRule>
    <cfRule type="containsText" dxfId="827" priority="90" operator="containsText" text="CLOSE">
      <formula>NOT(ISERROR(SEARCH("CLOSE",P80)))</formula>
    </cfRule>
    <cfRule type="cellIs" dxfId="826" priority="91" operator="equal">
      <formula>TRUE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ntainsText" dxfId="825" priority="85" operator="containsText" text="FALSE">
      <formula>NOT(ISERROR(SEARCH("FALSE",P87)))</formula>
    </cfRule>
    <cfRule type="containsText" dxfId="824" priority="86" operator="containsText" text="CLOSE">
      <formula>NOT(ISERROR(SEARCH("CLOSE",P87)))</formula>
    </cfRule>
    <cfRule type="cellIs" dxfId="823" priority="87" operator="equal">
      <formula>TRUE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ntainsText" dxfId="822" priority="81" operator="containsText" text="FALSE">
      <formula>NOT(ISERROR(SEARCH("FALSE",P96)))</formula>
    </cfRule>
    <cfRule type="containsText" dxfId="821" priority="82" operator="containsText" text="CLOSE">
      <formula>NOT(ISERROR(SEARCH("CLOSE",P96)))</formula>
    </cfRule>
    <cfRule type="cellIs" dxfId="820" priority="83" operator="equal">
      <formula>TRUE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ntainsText" dxfId="819" priority="77" operator="containsText" text="FALSE">
      <formula>NOT(ISERROR(SEARCH("FALSE",P103)))</formula>
    </cfRule>
    <cfRule type="containsText" dxfId="818" priority="78" operator="containsText" text="CLOSE">
      <formula>NOT(ISERROR(SEARCH("CLOSE",P103)))</formula>
    </cfRule>
    <cfRule type="cellIs" dxfId="817" priority="79" operator="equal">
      <formula>TRUE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ntainsText" dxfId="816" priority="73" operator="containsText" text="FALSE">
      <formula>NOT(ISERROR(SEARCH("FALSE",P110)))</formula>
    </cfRule>
    <cfRule type="containsText" dxfId="815" priority="74" operator="containsText" text="CLOSE">
      <formula>NOT(ISERROR(SEARCH("CLOSE",P110)))</formula>
    </cfRule>
    <cfRule type="cellIs" dxfId="814" priority="75" operator="equal">
      <formula>TRUE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9">
    <cfRule type="containsText" dxfId="813" priority="69" operator="containsText" text="FALSE">
      <formula>NOT(ISERROR(SEARCH("FALSE",P119)))</formula>
    </cfRule>
    <cfRule type="containsText" dxfId="812" priority="70" operator="containsText" text="CLOSE">
      <formula>NOT(ISERROR(SEARCH("CLOSE",P119)))</formula>
    </cfRule>
    <cfRule type="cellIs" dxfId="811" priority="71" operator="equal">
      <formula>TRUE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8">
    <cfRule type="containsText" dxfId="810" priority="65" operator="containsText" text="FALSE">
      <formula>NOT(ISERROR(SEARCH("FALSE",P128)))</formula>
    </cfRule>
    <cfRule type="containsText" dxfId="809" priority="66" operator="containsText" text="CLOSE">
      <formula>NOT(ISERROR(SEARCH("CLOSE",P128)))</formula>
    </cfRule>
    <cfRule type="cellIs" dxfId="808" priority="67" operator="equal">
      <formula>TRUE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5">
    <cfRule type="containsText" dxfId="807" priority="61" operator="containsText" text="FALSE">
      <formula>NOT(ISERROR(SEARCH("FALSE",P135)))</formula>
    </cfRule>
    <cfRule type="containsText" dxfId="806" priority="62" operator="containsText" text="CLOSE">
      <formula>NOT(ISERROR(SEARCH("CLOSE",P135)))</formula>
    </cfRule>
    <cfRule type="cellIs" dxfId="805" priority="63" operator="equal">
      <formula>TRUE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">
    <cfRule type="containsText" dxfId="804" priority="57" operator="containsText" text="FALSE">
      <formula>NOT(ISERROR(SEARCH("FALSE",P142)))</formula>
    </cfRule>
    <cfRule type="containsText" dxfId="803" priority="58" operator="containsText" text="CLOSE">
      <formula>NOT(ISERROR(SEARCH("CLOSE",P142)))</formula>
    </cfRule>
    <cfRule type="cellIs" dxfId="802" priority="59" operator="equal">
      <formula>TRUE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1">
    <cfRule type="containsText" dxfId="801" priority="53" operator="containsText" text="FALSE">
      <formula>NOT(ISERROR(SEARCH("FALSE",P151)))</formula>
    </cfRule>
    <cfRule type="containsText" dxfId="800" priority="54" operator="containsText" text="CLOSE">
      <formula>NOT(ISERROR(SEARCH("CLOSE",P151)))</formula>
    </cfRule>
    <cfRule type="cellIs" dxfId="799" priority="55" operator="equal">
      <formula>TRUE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">
    <cfRule type="containsText" dxfId="798" priority="49" operator="containsText" text="FALSE">
      <formula>NOT(ISERROR(SEARCH("FALSE",P160)))</formula>
    </cfRule>
    <cfRule type="containsText" dxfId="797" priority="50" operator="containsText" text="CLOSE">
      <formula>NOT(ISERROR(SEARCH("CLOSE",P160)))</formula>
    </cfRule>
    <cfRule type="cellIs" dxfId="796" priority="51" operator="equal">
      <formula>TRUE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7">
    <cfRule type="containsText" dxfId="795" priority="45" operator="containsText" text="FALSE">
      <formula>NOT(ISERROR(SEARCH("FALSE",P167)))</formula>
    </cfRule>
    <cfRule type="containsText" dxfId="794" priority="46" operator="containsText" text="CLOSE">
      <formula>NOT(ISERROR(SEARCH("CLOSE",P167)))</formula>
    </cfRule>
    <cfRule type="cellIs" dxfId="793" priority="47" operator="equal">
      <formula>TRUE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5">
    <cfRule type="containsText" dxfId="792" priority="41" operator="containsText" text="FALSE">
      <formula>NOT(ISERROR(SEARCH("FALSE",P175)))</formula>
    </cfRule>
    <cfRule type="containsText" dxfId="791" priority="42" operator="containsText" text="CLOSE">
      <formula>NOT(ISERROR(SEARCH("CLOSE",P175)))</formula>
    </cfRule>
    <cfRule type="cellIs" dxfId="790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5">
    <cfRule type="containsText" dxfId="789" priority="37" operator="containsText" text="FALSE">
      <formula>NOT(ISERROR(SEARCH("FALSE",P185)))</formula>
    </cfRule>
    <cfRule type="containsText" dxfId="788" priority="38" operator="containsText" text="CLOSE">
      <formula>NOT(ISERROR(SEARCH("CLOSE",P185)))</formula>
    </cfRule>
    <cfRule type="cellIs" dxfId="787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ntainsText" dxfId="786" priority="33" operator="containsText" text="FALSE">
      <formula>NOT(ISERROR(SEARCH("FALSE",P193)))</formula>
    </cfRule>
    <cfRule type="containsText" dxfId="785" priority="34" operator="containsText" text="CLOSE">
      <formula>NOT(ISERROR(SEARCH("CLOSE",P193)))</formula>
    </cfRule>
    <cfRule type="cellIs" dxfId="784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0">
    <cfRule type="containsText" dxfId="783" priority="29" operator="containsText" text="FALSE">
      <formula>NOT(ISERROR(SEARCH("FALSE",P200)))</formula>
    </cfRule>
    <cfRule type="containsText" dxfId="782" priority="30" operator="containsText" text="CLOSE">
      <formula>NOT(ISERROR(SEARCH("CLOSE",P200)))</formula>
    </cfRule>
    <cfRule type="cellIs" dxfId="781" priority="31" operator="equal">
      <formula>TRUE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9">
    <cfRule type="containsText" dxfId="780" priority="21" operator="containsText" text="FALSE">
      <formula>NOT(ISERROR(SEARCH("FALSE",P209)))</formula>
    </cfRule>
    <cfRule type="containsText" dxfId="779" priority="22" operator="containsText" text="CLOSE">
      <formula>NOT(ISERROR(SEARCH("CLOSE",P209)))</formula>
    </cfRule>
    <cfRule type="cellIs" dxfId="778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0">
    <cfRule type="containsText" dxfId="777" priority="13" operator="containsText" text="FALSE">
      <formula>NOT(ISERROR(SEARCH("FALSE",P220)))</formula>
    </cfRule>
    <cfRule type="containsText" dxfId="776" priority="14" operator="containsText" text="CLOSE">
      <formula>NOT(ISERROR(SEARCH("CLOSE",P220)))</formula>
    </cfRule>
    <cfRule type="cellIs" dxfId="775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8">
    <cfRule type="containsText" dxfId="774" priority="9" operator="containsText" text="FALSE">
      <formula>NOT(ISERROR(SEARCH("FALSE",P228)))</formula>
    </cfRule>
    <cfRule type="containsText" dxfId="773" priority="10" operator="containsText" text="CLOSE">
      <formula>NOT(ISERROR(SEARCH("CLOSE",P228)))</formula>
    </cfRule>
    <cfRule type="cellIs" dxfId="772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5">
    <cfRule type="containsText" dxfId="771" priority="5" operator="containsText" text="FALSE">
      <formula>NOT(ISERROR(SEARCH("FALSE",P235)))</formula>
    </cfRule>
    <cfRule type="containsText" dxfId="770" priority="6" operator="containsText" text="CLOSE">
      <formula>NOT(ISERROR(SEARCH("CLOSE",P235)))</formula>
    </cfRule>
    <cfRule type="cellIs" dxfId="769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3">
    <cfRule type="containsText" dxfId="768" priority="17" operator="containsText" text="FALSE">
      <formula>NOT(ISERROR(SEARCH("FALSE",P243)))</formula>
    </cfRule>
    <cfRule type="containsText" dxfId="767" priority="18" operator="containsText" text="CLOSE">
      <formula>NOT(ISERROR(SEARCH("CLOSE",P243)))</formula>
    </cfRule>
    <cfRule type="cellIs" dxfId="766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3">
    <cfRule type="containsText" dxfId="765" priority="1" operator="containsText" text="FALSE">
      <formula>NOT(ISERROR(SEARCH("FALSE",P253)))</formula>
    </cfRule>
    <cfRule type="containsText" dxfId="764" priority="2" operator="containsText" text="CLOSE">
      <formula>NOT(ISERROR(SEARCH("CLOSE",P253)))</formula>
    </cfRule>
    <cfRule type="cellIs" dxfId="763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ellIs" dxfId="762" priority="14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3090-A9B7-4D7C-9849-ACE6EE91E9A4}">
  <dimension ref="A1:T236"/>
  <sheetViews>
    <sheetView zoomScaleNormal="100" workbookViewId="0">
      <pane ySplit="1" topLeftCell="A221" activePane="bottomLeft" state="frozen"/>
      <selection activeCell="K2" sqref="K2"/>
      <selection pane="bottomLeft" activeCell="D2" sqref="D2"/>
    </sheetView>
  </sheetViews>
  <sheetFormatPr defaultColWidth="8.85546875" defaultRowHeight="16.5" x14ac:dyDescent="0.3"/>
  <cols>
    <col min="1" max="1" width="9.5703125" style="59" customWidth="1"/>
    <col min="2" max="2" width="15.140625" style="1" customWidth="1"/>
    <col min="3" max="3" width="10" style="1" customWidth="1"/>
    <col min="4" max="4" width="19" style="1" customWidth="1"/>
    <col min="5" max="5" width="8.85546875" style="3" customWidth="1"/>
    <col min="6" max="7" width="8.140625" style="5" customWidth="1"/>
    <col min="8" max="8" width="14" style="5" customWidth="1"/>
    <col min="9" max="9" width="10" style="2" customWidth="1"/>
    <col min="10" max="10" width="22.140625" style="2" customWidth="1"/>
    <col min="11" max="12" width="8.85546875" style="4"/>
    <col min="13" max="13" width="11.7109375" style="3" customWidth="1"/>
    <col min="14" max="16" width="8.85546875" style="3"/>
    <col min="17" max="17" width="11.140625" style="3" customWidth="1"/>
    <col min="18" max="19" width="8.85546875" style="3"/>
    <col min="20" max="20" width="29.140625" style="2" customWidth="1"/>
    <col min="21" max="16384" width="8.85546875" style="1"/>
  </cols>
  <sheetData>
    <row r="1" spans="1:20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51" t="s">
        <v>126</v>
      </c>
      <c r="F1" s="50" t="s">
        <v>339</v>
      </c>
      <c r="G1" s="51" t="s">
        <v>125</v>
      </c>
      <c r="H1" s="50" t="s">
        <v>340</v>
      </c>
      <c r="I1" s="49" t="s">
        <v>124</v>
      </c>
      <c r="J1" s="49" t="s">
        <v>123</v>
      </c>
      <c r="K1" s="52" t="s">
        <v>367</v>
      </c>
      <c r="L1" s="52" t="s">
        <v>122</v>
      </c>
      <c r="M1" s="51" t="s">
        <v>121</v>
      </c>
      <c r="N1" s="51" t="s">
        <v>120</v>
      </c>
      <c r="O1" s="51" t="s">
        <v>118</v>
      </c>
      <c r="P1" s="51" t="s">
        <v>129</v>
      </c>
      <c r="Q1" s="51" t="s">
        <v>119</v>
      </c>
      <c r="R1" s="50" t="s">
        <v>118</v>
      </c>
      <c r="S1" s="51" t="s">
        <v>117</v>
      </c>
      <c r="T1" s="53" t="s">
        <v>328</v>
      </c>
    </row>
    <row r="2" spans="1:20" x14ac:dyDescent="0.3">
      <c r="A2" s="59" t="s">
        <v>130</v>
      </c>
    </row>
    <row r="3" spans="1:20" x14ac:dyDescent="0.3">
      <c r="B3" s="1" t="s">
        <v>30</v>
      </c>
      <c r="C3" s="1" t="s">
        <v>131</v>
      </c>
      <c r="D3" s="1" t="s">
        <v>132</v>
      </c>
      <c r="E3" s="3">
        <v>1.19</v>
      </c>
      <c r="F3" s="5" t="s">
        <v>0</v>
      </c>
      <c r="G3" s="5">
        <f>1/E3</f>
        <v>0.84033613445378152</v>
      </c>
      <c r="H3" s="5">
        <f>G3-0.17</f>
        <v>0.67033613445378148</v>
      </c>
      <c r="I3" s="2" t="s">
        <v>114</v>
      </c>
    </row>
    <row r="4" spans="1:20" x14ac:dyDescent="0.3">
      <c r="J4" s="2" t="s">
        <v>9</v>
      </c>
      <c r="K4" s="4">
        <v>1000</v>
      </c>
      <c r="L4" s="4">
        <v>1800</v>
      </c>
      <c r="M4" s="3">
        <v>0.9</v>
      </c>
      <c r="N4" s="3">
        <v>0.02</v>
      </c>
      <c r="O4" s="3">
        <f>M4/N4</f>
        <v>45</v>
      </c>
      <c r="P4" s="3">
        <f>1/O4</f>
        <v>2.2222222222222223E-2</v>
      </c>
      <c r="T4" s="2" t="s">
        <v>112</v>
      </c>
    </row>
    <row r="5" spans="1:20" x14ac:dyDescent="0.3">
      <c r="J5" s="2" t="s">
        <v>113</v>
      </c>
      <c r="K5" s="4">
        <v>1000</v>
      </c>
      <c r="L5" s="4">
        <v>2000</v>
      </c>
      <c r="M5" s="3">
        <v>0.9</v>
      </c>
      <c r="N5" s="3">
        <v>0.56000000000000005</v>
      </c>
      <c r="O5" s="3">
        <f>M5/N5</f>
        <v>1.607142857142857</v>
      </c>
      <c r="P5" s="3">
        <f>1/O5</f>
        <v>0.62222222222222223</v>
      </c>
      <c r="T5" s="2" t="s">
        <v>112</v>
      </c>
    </row>
    <row r="6" spans="1:20" x14ac:dyDescent="0.3">
      <c r="J6" s="18" t="s">
        <v>13</v>
      </c>
      <c r="K6" s="16">
        <v>1000</v>
      </c>
      <c r="L6" s="16">
        <v>1400</v>
      </c>
      <c r="M6" s="14">
        <v>0.7</v>
      </c>
      <c r="N6" s="14">
        <v>0.02</v>
      </c>
      <c r="O6" s="14">
        <f>M6/N6</f>
        <v>35</v>
      </c>
      <c r="P6" s="14">
        <f>1/O6</f>
        <v>2.8571428571428571E-2</v>
      </c>
      <c r="T6" s="2" t="s">
        <v>112</v>
      </c>
    </row>
    <row r="7" spans="1:20" x14ac:dyDescent="0.3">
      <c r="J7" s="2" t="s">
        <v>2</v>
      </c>
      <c r="N7" s="3">
        <f>SUM(N4:N6)</f>
        <v>0.60000000000000009</v>
      </c>
      <c r="O7" s="3">
        <f>1/P7</f>
        <v>1.4858490566037734</v>
      </c>
      <c r="P7" s="3">
        <f>SUM(P4:P6)</f>
        <v>0.67301587301587307</v>
      </c>
    </row>
    <row r="8" spans="1:20" s="6" customFormat="1" x14ac:dyDescent="0.3">
      <c r="A8" s="60"/>
      <c r="E8" s="8"/>
      <c r="F8" s="11"/>
      <c r="G8" s="11"/>
      <c r="H8" s="11"/>
      <c r="I8" s="20"/>
      <c r="J8" s="7" t="s">
        <v>1</v>
      </c>
      <c r="K8" s="10"/>
      <c r="L8" s="10"/>
      <c r="M8" s="8"/>
      <c r="N8" s="8"/>
      <c r="P8" s="8" t="b">
        <f>ROUND(P7,2)=ROUND(H3,2)</f>
        <v>1</v>
      </c>
      <c r="Q8" s="9"/>
      <c r="R8" s="8"/>
      <c r="S8" s="8"/>
      <c r="T8" s="7"/>
    </row>
    <row r="9" spans="1:20" x14ac:dyDescent="0.3">
      <c r="B9" s="1" t="s">
        <v>17</v>
      </c>
      <c r="C9" s="1" t="s">
        <v>133</v>
      </c>
      <c r="D9" s="36" t="s">
        <v>134</v>
      </c>
      <c r="E9" s="3">
        <v>2.0699999999999998</v>
      </c>
      <c r="F9" s="5" t="s">
        <v>0</v>
      </c>
      <c r="G9" s="5">
        <f>1/E9</f>
        <v>0.48309178743961356</v>
      </c>
      <c r="H9" s="5">
        <f>G9-0.26</f>
        <v>0.22309178743961355</v>
      </c>
      <c r="I9" s="2" t="s">
        <v>135</v>
      </c>
    </row>
    <row r="10" spans="1:20" x14ac:dyDescent="0.3">
      <c r="J10" s="2" t="s">
        <v>5</v>
      </c>
      <c r="K10" s="4">
        <v>1000</v>
      </c>
      <c r="L10" s="4">
        <v>2000</v>
      </c>
      <c r="M10" s="3">
        <v>1.4</v>
      </c>
      <c r="N10" s="3">
        <v>0.02</v>
      </c>
      <c r="O10" s="3">
        <f>M10/N10</f>
        <v>70</v>
      </c>
      <c r="P10" s="3">
        <f>1/O10</f>
        <v>1.4285714285714285E-2</v>
      </c>
      <c r="T10" s="2" t="s">
        <v>81</v>
      </c>
    </row>
    <row r="11" spans="1:20" x14ac:dyDescent="0.3">
      <c r="J11" s="2" t="s">
        <v>96</v>
      </c>
      <c r="K11" s="4">
        <v>1000</v>
      </c>
      <c r="L11" s="4">
        <v>1800</v>
      </c>
      <c r="M11" s="3">
        <v>0.72</v>
      </c>
      <c r="N11" s="3">
        <v>0.13</v>
      </c>
      <c r="O11" s="3">
        <f>M11/N11</f>
        <v>5.5384615384615383</v>
      </c>
      <c r="P11" s="3">
        <f>1/O11</f>
        <v>0.18055555555555555</v>
      </c>
      <c r="T11" s="2" t="s">
        <v>342</v>
      </c>
    </row>
    <row r="12" spans="1:20" x14ac:dyDescent="0.3">
      <c r="J12" s="18" t="s">
        <v>13</v>
      </c>
      <c r="K12" s="16">
        <v>1000</v>
      </c>
      <c r="L12" s="16">
        <v>1800</v>
      </c>
      <c r="M12" s="14">
        <v>0.7</v>
      </c>
      <c r="N12" s="14">
        <v>0.02</v>
      </c>
      <c r="O12" s="14">
        <f>M12/N12</f>
        <v>35</v>
      </c>
      <c r="P12" s="14">
        <f t="shared" ref="P12" si="0">1/O12</f>
        <v>2.8571428571428571E-2</v>
      </c>
      <c r="T12" s="2" t="s">
        <v>81</v>
      </c>
    </row>
    <row r="13" spans="1:20" x14ac:dyDescent="0.3">
      <c r="J13" s="2" t="s">
        <v>2</v>
      </c>
      <c r="N13" s="3">
        <f>SUM(N10:N12)</f>
        <v>0.16999999999999998</v>
      </c>
      <c r="O13" s="3">
        <f>1/P13</f>
        <v>4.4760213143872107</v>
      </c>
      <c r="P13" s="3">
        <f>SUM(P10:P12)</f>
        <v>0.22341269841269842</v>
      </c>
    </row>
    <row r="14" spans="1:20" s="6" customFormat="1" x14ac:dyDescent="0.3">
      <c r="A14" s="60"/>
      <c r="E14" s="8"/>
      <c r="F14" s="11"/>
      <c r="G14" s="11"/>
      <c r="H14" s="11"/>
      <c r="I14" s="20"/>
      <c r="J14" s="7" t="s">
        <v>1</v>
      </c>
      <c r="K14" s="10"/>
      <c r="L14" s="10"/>
      <c r="M14" s="8"/>
      <c r="N14" s="8"/>
      <c r="P14" s="8" t="b">
        <f>ROUND(P13,2)=ROUND(H9,2)</f>
        <v>1</v>
      </c>
      <c r="Q14" s="9"/>
      <c r="R14" s="8"/>
      <c r="S14" s="8"/>
      <c r="T14" s="7"/>
    </row>
    <row r="15" spans="1:20" x14ac:dyDescent="0.3">
      <c r="B15" s="1" t="s">
        <v>12</v>
      </c>
      <c r="C15" s="1" t="s">
        <v>136</v>
      </c>
      <c r="D15" s="36" t="s">
        <v>137</v>
      </c>
      <c r="E15" s="3">
        <v>1.58</v>
      </c>
      <c r="F15" s="5" t="s">
        <v>0</v>
      </c>
      <c r="G15" s="5">
        <f>1/E15</f>
        <v>0.63291139240506322</v>
      </c>
      <c r="H15" s="5">
        <f>G15-0.26</f>
        <v>0.37291139240506321</v>
      </c>
      <c r="I15" s="2" t="s">
        <v>138</v>
      </c>
    </row>
    <row r="16" spans="1:20" x14ac:dyDescent="0.3">
      <c r="J16" s="2" t="s">
        <v>9</v>
      </c>
      <c r="K16" s="4">
        <v>1800</v>
      </c>
      <c r="L16" s="4">
        <v>1000</v>
      </c>
      <c r="M16" s="3">
        <v>0.9</v>
      </c>
      <c r="N16" s="3">
        <v>0.02</v>
      </c>
      <c r="O16" s="3">
        <f>M16/N16</f>
        <v>45</v>
      </c>
      <c r="P16" s="3">
        <f t="shared" ref="P16" si="1">1/O16</f>
        <v>2.2222222222222223E-2</v>
      </c>
      <c r="T16" s="2" t="s">
        <v>81</v>
      </c>
    </row>
    <row r="17" spans="1:20" x14ac:dyDescent="0.3">
      <c r="J17" s="2" t="s">
        <v>96</v>
      </c>
      <c r="K17" s="4">
        <v>1800</v>
      </c>
      <c r="L17" s="4">
        <v>1000</v>
      </c>
      <c r="M17" s="3">
        <v>0.72</v>
      </c>
      <c r="N17" s="3">
        <v>0.23300000000000001</v>
      </c>
      <c r="O17" s="3">
        <f>M17/N17</f>
        <v>3.0901287553648067</v>
      </c>
      <c r="P17" s="3">
        <f>1/O17</f>
        <v>0.32361111111111113</v>
      </c>
      <c r="T17" s="2" t="s">
        <v>342</v>
      </c>
    </row>
    <row r="18" spans="1:20" x14ac:dyDescent="0.3">
      <c r="J18" s="2" t="s">
        <v>5</v>
      </c>
      <c r="K18" s="4">
        <v>2000</v>
      </c>
      <c r="L18" s="4">
        <v>1000</v>
      </c>
      <c r="M18" s="3">
        <v>1.4</v>
      </c>
      <c r="N18" s="3">
        <v>0.02</v>
      </c>
      <c r="O18" s="3">
        <f>M18/N18</f>
        <v>70</v>
      </c>
      <c r="P18" s="3">
        <f>1/O18</f>
        <v>1.4285714285714285E-2</v>
      </c>
      <c r="T18" s="2" t="s">
        <v>81</v>
      </c>
    </row>
    <row r="19" spans="1:20" x14ac:dyDescent="0.3">
      <c r="J19" s="18" t="s">
        <v>4</v>
      </c>
      <c r="K19" s="16">
        <v>1700</v>
      </c>
      <c r="L19" s="16">
        <v>1000</v>
      </c>
      <c r="M19" s="14">
        <v>1.47</v>
      </c>
      <c r="N19" s="14">
        <v>1.4999999999999999E-2</v>
      </c>
      <c r="O19" s="14">
        <f>M19/N19</f>
        <v>98</v>
      </c>
      <c r="P19" s="14">
        <f t="shared" ref="P19" si="2">1/O19</f>
        <v>1.020408163265306E-2</v>
      </c>
      <c r="T19" s="2" t="s">
        <v>81</v>
      </c>
    </row>
    <row r="20" spans="1:20" x14ac:dyDescent="0.3">
      <c r="J20" s="2" t="s">
        <v>2</v>
      </c>
      <c r="N20" s="3">
        <f>SUM(N16:N19)</f>
        <v>0.28800000000000003</v>
      </c>
      <c r="O20" s="3">
        <f>1/P20</f>
        <v>2.7003444316877152</v>
      </c>
      <c r="P20" s="3">
        <f>SUM(P16:P19)</f>
        <v>0.37032312925170069</v>
      </c>
    </row>
    <row r="21" spans="1:20" s="6" customFormat="1" x14ac:dyDescent="0.3">
      <c r="A21" s="60"/>
      <c r="E21" s="8"/>
      <c r="F21" s="11"/>
      <c r="G21" s="11"/>
      <c r="H21" s="11"/>
      <c r="I21" s="20"/>
      <c r="J21" s="7" t="s">
        <v>1</v>
      </c>
      <c r="K21" s="10"/>
      <c r="L21" s="10"/>
      <c r="M21" s="8"/>
      <c r="N21" s="8"/>
      <c r="P21" s="8" t="b">
        <f>ROUND(P20,2)=ROUND(H15,2)</f>
        <v>1</v>
      </c>
      <c r="Q21" s="9"/>
      <c r="R21" s="8"/>
      <c r="S21" s="8"/>
      <c r="T21" s="7"/>
    </row>
    <row r="22" spans="1:20" x14ac:dyDescent="0.3">
      <c r="A22" s="59" t="s">
        <v>363</v>
      </c>
      <c r="B22" s="1" t="s">
        <v>30</v>
      </c>
      <c r="C22" s="1" t="s">
        <v>139</v>
      </c>
      <c r="D22" s="1" t="s">
        <v>132</v>
      </c>
      <c r="E22" s="3">
        <v>1.19</v>
      </c>
      <c r="F22" s="5" t="s">
        <v>0</v>
      </c>
      <c r="G22" s="5">
        <f>1/E22</f>
        <v>0.84033613445378152</v>
      </c>
      <c r="H22" s="5">
        <f>G22-0.17</f>
        <v>0.67033613445378148</v>
      </c>
      <c r="I22" s="2" t="s">
        <v>114</v>
      </c>
    </row>
    <row r="23" spans="1:20" x14ac:dyDescent="0.3">
      <c r="J23" s="2" t="s">
        <v>9</v>
      </c>
      <c r="K23" s="4">
        <v>1000</v>
      </c>
      <c r="L23" s="4">
        <v>1800</v>
      </c>
      <c r="M23" s="3">
        <v>0.9</v>
      </c>
      <c r="N23" s="3">
        <v>0.02</v>
      </c>
      <c r="O23" s="3">
        <f>M23/N23</f>
        <v>45</v>
      </c>
      <c r="P23" s="3">
        <f>1/O23</f>
        <v>2.2222222222222223E-2</v>
      </c>
      <c r="T23" s="2" t="s">
        <v>112</v>
      </c>
    </row>
    <row r="24" spans="1:20" x14ac:dyDescent="0.3">
      <c r="J24" s="2" t="s">
        <v>113</v>
      </c>
      <c r="K24" s="4">
        <v>1000</v>
      </c>
      <c r="L24" s="4">
        <v>2000</v>
      </c>
      <c r="M24" s="3">
        <v>0.9</v>
      </c>
      <c r="N24" s="3">
        <v>0.56000000000000005</v>
      </c>
      <c r="O24" s="3">
        <f>M24/N24</f>
        <v>1.607142857142857</v>
      </c>
      <c r="P24" s="3">
        <f>1/O24</f>
        <v>0.62222222222222223</v>
      </c>
      <c r="T24" s="2" t="s">
        <v>112</v>
      </c>
    </row>
    <row r="25" spans="1:20" x14ac:dyDescent="0.3">
      <c r="J25" s="18" t="s">
        <v>13</v>
      </c>
      <c r="K25" s="16">
        <v>1000</v>
      </c>
      <c r="L25" s="16">
        <v>1400</v>
      </c>
      <c r="M25" s="14">
        <v>0.7</v>
      </c>
      <c r="N25" s="14">
        <v>0.02</v>
      </c>
      <c r="O25" s="14">
        <f>M25/N25</f>
        <v>35</v>
      </c>
      <c r="P25" s="14">
        <f>1/O25</f>
        <v>2.8571428571428571E-2</v>
      </c>
      <c r="T25" s="2" t="s">
        <v>112</v>
      </c>
    </row>
    <row r="26" spans="1:20" x14ac:dyDescent="0.3">
      <c r="J26" s="2" t="s">
        <v>2</v>
      </c>
      <c r="N26" s="3">
        <f>SUM(N23:N25)</f>
        <v>0.60000000000000009</v>
      </c>
      <c r="O26" s="3">
        <f>1/P26</f>
        <v>1.4858490566037734</v>
      </c>
      <c r="P26" s="3">
        <f>SUM(P23:P25)</f>
        <v>0.67301587301587307</v>
      </c>
    </row>
    <row r="27" spans="1:20" s="6" customFormat="1" x14ac:dyDescent="0.3">
      <c r="A27" s="60"/>
      <c r="E27" s="8"/>
      <c r="F27" s="11"/>
      <c r="G27" s="11"/>
      <c r="H27" s="11"/>
      <c r="I27" s="20"/>
      <c r="J27" s="7" t="s">
        <v>1</v>
      </c>
      <c r="K27" s="10"/>
      <c r="L27" s="10"/>
      <c r="M27" s="8"/>
      <c r="N27" s="8"/>
      <c r="P27" s="8" t="b">
        <f>ROUND(P26,2)=ROUND(H22,2)</f>
        <v>1</v>
      </c>
      <c r="Q27" s="9"/>
      <c r="R27" s="8"/>
      <c r="S27" s="8"/>
      <c r="T27" s="7"/>
    </row>
    <row r="28" spans="1:20" x14ac:dyDescent="0.3">
      <c r="A28" s="61"/>
      <c r="B28" s="54" t="s">
        <v>25</v>
      </c>
      <c r="C28" s="54" t="s">
        <v>140</v>
      </c>
      <c r="D28" s="54" t="s">
        <v>141</v>
      </c>
      <c r="E28" s="55">
        <v>1.131</v>
      </c>
      <c r="F28" s="56" t="s">
        <v>0</v>
      </c>
      <c r="G28" s="56">
        <f>1/E28</f>
        <v>0.88417329796640143</v>
      </c>
      <c r="H28" s="56">
        <f>G28-0.17</f>
        <v>0.71417329796640139</v>
      </c>
      <c r="I28" s="57" t="s">
        <v>101</v>
      </c>
      <c r="J28" s="57"/>
      <c r="K28" s="58"/>
      <c r="L28" s="58"/>
      <c r="M28" s="55"/>
      <c r="N28" s="55"/>
      <c r="O28" s="55"/>
      <c r="P28" s="55"/>
      <c r="Q28" s="55"/>
      <c r="R28" s="55"/>
      <c r="S28" s="55"/>
      <c r="T28" s="57" t="s">
        <v>40</v>
      </c>
    </row>
    <row r="29" spans="1:20" x14ac:dyDescent="0.3">
      <c r="D29" s="36"/>
      <c r="I29" s="30" t="s">
        <v>364</v>
      </c>
      <c r="T29" s="12" t="s">
        <v>329</v>
      </c>
    </row>
    <row r="30" spans="1:20" x14ac:dyDescent="0.3">
      <c r="J30" s="2" t="s">
        <v>13</v>
      </c>
      <c r="K30" s="4">
        <v>1000</v>
      </c>
      <c r="L30" s="4">
        <v>1400</v>
      </c>
      <c r="M30" s="3">
        <v>0.7</v>
      </c>
      <c r="N30" s="3">
        <v>0.02</v>
      </c>
      <c r="O30" s="3">
        <f>M30/N30</f>
        <v>35</v>
      </c>
      <c r="P30" s="3">
        <f>1/O30</f>
        <v>2.8571428571428571E-2</v>
      </c>
      <c r="T30" s="2" t="s">
        <v>74</v>
      </c>
    </row>
    <row r="31" spans="1:20" x14ac:dyDescent="0.3">
      <c r="J31" s="2" t="s">
        <v>87</v>
      </c>
      <c r="K31" s="4">
        <v>1000</v>
      </c>
      <c r="L31" s="4">
        <v>1800</v>
      </c>
      <c r="M31" s="3">
        <v>0.72</v>
      </c>
      <c r="N31" s="3">
        <v>0.34</v>
      </c>
      <c r="O31" s="3">
        <f>M31/N31</f>
        <v>2.117647058823529</v>
      </c>
      <c r="P31" s="3">
        <f>1/O31</f>
        <v>0.47222222222222232</v>
      </c>
      <c r="T31" s="2" t="s">
        <v>74</v>
      </c>
    </row>
    <row r="32" spans="1:20" x14ac:dyDescent="0.3">
      <c r="J32" s="18" t="s">
        <v>13</v>
      </c>
      <c r="K32" s="16">
        <v>1000</v>
      </c>
      <c r="L32" s="16">
        <v>1400</v>
      </c>
      <c r="M32" s="14">
        <v>0.7</v>
      </c>
      <c r="N32" s="14">
        <v>0.02</v>
      </c>
      <c r="O32" s="14">
        <f>M32/N32</f>
        <v>35</v>
      </c>
      <c r="P32" s="14">
        <f>1/O32</f>
        <v>2.8571428571428571E-2</v>
      </c>
      <c r="T32" s="2" t="s">
        <v>74</v>
      </c>
    </row>
    <row r="33" spans="1:20" x14ac:dyDescent="0.3">
      <c r="J33" s="2" t="s">
        <v>2</v>
      </c>
      <c r="N33" s="3">
        <f>SUM(N30:N32)</f>
        <v>0.38000000000000006</v>
      </c>
      <c r="O33" s="3">
        <f>1/P33</f>
        <v>1.8890554722638677</v>
      </c>
      <c r="P33" s="3">
        <f>SUM(P30:P32)</f>
        <v>0.52936507936507948</v>
      </c>
    </row>
    <row r="34" spans="1:20" s="6" customFormat="1" x14ac:dyDescent="0.3">
      <c r="A34" s="60"/>
      <c r="E34" s="8"/>
      <c r="F34" s="11"/>
      <c r="G34" s="11"/>
      <c r="H34" s="11"/>
      <c r="I34" s="20"/>
      <c r="J34" s="7" t="s">
        <v>1</v>
      </c>
      <c r="K34" s="10"/>
      <c r="L34" s="10"/>
      <c r="M34" s="8"/>
      <c r="N34" s="8"/>
      <c r="P34" s="8" t="b">
        <f>ROUND(P33,2)=ROUND(H28,2)</f>
        <v>0</v>
      </c>
      <c r="Q34" s="9"/>
      <c r="R34" s="8"/>
      <c r="S34" s="8"/>
      <c r="T34" s="7"/>
    </row>
    <row r="35" spans="1:20" x14ac:dyDescent="0.3">
      <c r="B35" s="1" t="s">
        <v>17</v>
      </c>
      <c r="C35" s="1" t="s">
        <v>142</v>
      </c>
      <c r="D35" s="36" t="s">
        <v>143</v>
      </c>
      <c r="E35" s="3">
        <v>2.86</v>
      </c>
      <c r="F35" s="5" t="s">
        <v>0</v>
      </c>
      <c r="G35" s="5">
        <f>1/E35</f>
        <v>0.34965034965034969</v>
      </c>
      <c r="H35" s="5">
        <f>G35-0.26</f>
        <v>8.9650349650349681E-2</v>
      </c>
      <c r="I35" s="2" t="s">
        <v>109</v>
      </c>
    </row>
    <row r="36" spans="1:20" x14ac:dyDescent="0.3">
      <c r="J36" s="2" t="s">
        <v>6</v>
      </c>
      <c r="K36" s="4">
        <v>600</v>
      </c>
      <c r="L36" s="4">
        <v>1000</v>
      </c>
      <c r="M36" s="3">
        <v>0.57999999999999996</v>
      </c>
      <c r="N36" s="3">
        <v>0.02</v>
      </c>
      <c r="O36" s="3">
        <f>M36/N36</f>
        <v>28.999999999999996</v>
      </c>
      <c r="P36" s="3">
        <f>1/O36</f>
        <v>3.4482758620689662E-2</v>
      </c>
      <c r="T36" s="2" t="s">
        <v>341</v>
      </c>
    </row>
    <row r="37" spans="1:20" x14ac:dyDescent="0.3">
      <c r="J37" s="2" t="s">
        <v>108</v>
      </c>
      <c r="K37" s="4">
        <v>710</v>
      </c>
      <c r="L37" s="4">
        <v>2400</v>
      </c>
      <c r="M37" s="3">
        <v>0.18</v>
      </c>
      <c r="N37" s="3">
        <v>0.01</v>
      </c>
      <c r="O37" s="3">
        <f>M37/N37</f>
        <v>18</v>
      </c>
      <c r="P37" s="3">
        <f>1/O37</f>
        <v>5.5555555555555552E-2</v>
      </c>
      <c r="T37" s="2" t="s">
        <v>341</v>
      </c>
    </row>
    <row r="38" spans="1:20" x14ac:dyDescent="0.3">
      <c r="J38" s="18" t="s">
        <v>144</v>
      </c>
      <c r="K38" s="16"/>
      <c r="L38" s="16"/>
      <c r="M38" s="14"/>
      <c r="N38" s="14"/>
      <c r="O38" s="14">
        <v>0</v>
      </c>
      <c r="P38" s="14">
        <v>0</v>
      </c>
      <c r="T38" s="2" t="s">
        <v>145</v>
      </c>
    </row>
    <row r="39" spans="1:20" x14ac:dyDescent="0.3">
      <c r="J39" s="2" t="s">
        <v>2</v>
      </c>
      <c r="N39" s="3">
        <f>SUM(N36:N38)</f>
        <v>0.03</v>
      </c>
      <c r="O39" s="3">
        <f>1/P39</f>
        <v>11.106382978723403</v>
      </c>
      <c r="P39" s="3">
        <f>SUM(P36:P38)</f>
        <v>9.0038314176245221E-2</v>
      </c>
    </row>
    <row r="40" spans="1:20" s="6" customFormat="1" x14ac:dyDescent="0.3">
      <c r="A40" s="60"/>
      <c r="E40" s="8"/>
      <c r="F40" s="11"/>
      <c r="G40" s="11"/>
      <c r="H40" s="11"/>
      <c r="I40" s="20"/>
      <c r="J40" s="7" t="s">
        <v>1</v>
      </c>
      <c r="K40" s="10"/>
      <c r="L40" s="10"/>
      <c r="M40" s="8"/>
      <c r="N40" s="8"/>
      <c r="P40" s="8" t="b">
        <f>ROUND(P39,2)=ROUND(H35,2)</f>
        <v>1</v>
      </c>
      <c r="Q40" s="9"/>
      <c r="R40" s="8"/>
      <c r="S40" s="8"/>
      <c r="T40" s="7"/>
    </row>
    <row r="41" spans="1:20" x14ac:dyDescent="0.3">
      <c r="B41" s="1" t="s">
        <v>12</v>
      </c>
      <c r="C41" s="1" t="s">
        <v>146</v>
      </c>
      <c r="D41" s="36" t="s">
        <v>147</v>
      </c>
      <c r="E41" s="3">
        <v>1.87</v>
      </c>
      <c r="F41" s="5" t="s">
        <v>0</v>
      </c>
      <c r="G41" s="5">
        <f>1/E41</f>
        <v>0.53475935828876997</v>
      </c>
      <c r="H41" s="5">
        <f>G41-0.26</f>
        <v>0.27475935828876996</v>
      </c>
      <c r="I41" s="2" t="s">
        <v>97</v>
      </c>
    </row>
    <row r="42" spans="1:20" x14ac:dyDescent="0.3">
      <c r="J42" s="2" t="s">
        <v>9</v>
      </c>
      <c r="K42" s="4">
        <v>1800</v>
      </c>
      <c r="L42" s="4">
        <v>1000</v>
      </c>
      <c r="M42" s="3">
        <v>0.9</v>
      </c>
      <c r="N42" s="3">
        <v>0.02</v>
      </c>
      <c r="O42" s="3">
        <f>M42/N42</f>
        <v>45</v>
      </c>
      <c r="P42" s="3">
        <f t="shared" ref="P42" si="3">1/O42</f>
        <v>2.2222222222222223E-2</v>
      </c>
      <c r="T42" s="2" t="s">
        <v>81</v>
      </c>
    </row>
    <row r="43" spans="1:20" x14ac:dyDescent="0.3">
      <c r="J43" s="2" t="s">
        <v>96</v>
      </c>
      <c r="K43" s="4">
        <v>1800</v>
      </c>
      <c r="L43" s="4">
        <v>1000</v>
      </c>
      <c r="M43" s="3">
        <v>0.72</v>
      </c>
      <c r="N43" s="3">
        <v>0.161</v>
      </c>
      <c r="O43" s="3">
        <f>M43/N43</f>
        <v>4.4720496894409933</v>
      </c>
      <c r="P43" s="3">
        <f>1/O43</f>
        <v>0.22361111111111112</v>
      </c>
      <c r="T43" s="2" t="s">
        <v>342</v>
      </c>
    </row>
    <row r="44" spans="1:20" x14ac:dyDescent="0.3">
      <c r="J44" s="2" t="s">
        <v>5</v>
      </c>
      <c r="K44" s="4">
        <v>2000</v>
      </c>
      <c r="L44" s="4">
        <v>1000</v>
      </c>
      <c r="M44" s="3">
        <v>1.4</v>
      </c>
      <c r="N44" s="3">
        <v>0.02</v>
      </c>
      <c r="O44" s="3">
        <f>M44/N44</f>
        <v>70</v>
      </c>
      <c r="P44" s="3">
        <f t="shared" ref="P44:P45" si="4">1/O44</f>
        <v>1.4285714285714285E-2</v>
      </c>
      <c r="T44" s="2" t="s">
        <v>81</v>
      </c>
    </row>
    <row r="45" spans="1:20" x14ac:dyDescent="0.3">
      <c r="J45" s="18" t="s">
        <v>4</v>
      </c>
      <c r="K45" s="16">
        <v>1700</v>
      </c>
      <c r="L45" s="16">
        <v>1000</v>
      </c>
      <c r="M45" s="14">
        <v>1.47</v>
      </c>
      <c r="N45" s="14">
        <v>1.4999999999999999E-2</v>
      </c>
      <c r="O45" s="14">
        <f>M45/N45</f>
        <v>98</v>
      </c>
      <c r="P45" s="14">
        <f t="shared" si="4"/>
        <v>1.020408163265306E-2</v>
      </c>
      <c r="T45" s="2" t="s">
        <v>81</v>
      </c>
    </row>
    <row r="46" spans="1:20" x14ac:dyDescent="0.3">
      <c r="J46" s="2" t="s">
        <v>2</v>
      </c>
      <c r="N46" s="3">
        <f>SUM(N42:N45)</f>
        <v>0.21599999999999997</v>
      </c>
      <c r="O46" s="3">
        <f>1/P46</f>
        <v>3.6992765020446678</v>
      </c>
      <c r="P46" s="3">
        <f>SUM(P42:P45)</f>
        <v>0.27032312925170071</v>
      </c>
    </row>
    <row r="47" spans="1:20" s="6" customFormat="1" x14ac:dyDescent="0.3">
      <c r="A47" s="60"/>
      <c r="E47" s="8"/>
      <c r="F47" s="11"/>
      <c r="G47" s="11"/>
      <c r="H47" s="11"/>
      <c r="I47" s="20"/>
      <c r="J47" s="7" t="s">
        <v>1</v>
      </c>
      <c r="K47" s="10"/>
      <c r="L47" s="10"/>
      <c r="M47" s="8"/>
      <c r="N47" s="8"/>
      <c r="P47" s="8" t="b">
        <f>ROUND(P46,2)=ROUND(H41,2)</f>
        <v>1</v>
      </c>
      <c r="Q47" s="9"/>
      <c r="R47" s="8"/>
      <c r="S47" s="8"/>
      <c r="T47" s="7"/>
    </row>
    <row r="48" spans="1:20" x14ac:dyDescent="0.3">
      <c r="A48" s="59" t="s">
        <v>148</v>
      </c>
    </row>
    <row r="49" spans="1:20" x14ac:dyDescent="0.3">
      <c r="B49" s="1" t="s">
        <v>30</v>
      </c>
      <c r="C49" s="1" t="s">
        <v>149</v>
      </c>
      <c r="D49" s="36" t="s">
        <v>141</v>
      </c>
      <c r="E49" s="3">
        <v>1.48</v>
      </c>
      <c r="F49" s="5" t="s">
        <v>0</v>
      </c>
      <c r="G49" s="5">
        <f>1/E49</f>
        <v>0.67567567567567566</v>
      </c>
      <c r="H49" s="5">
        <f>G49-0.17</f>
        <v>0.50567567567567562</v>
      </c>
      <c r="I49" s="2" t="s">
        <v>150</v>
      </c>
    </row>
    <row r="50" spans="1:20" x14ac:dyDescent="0.3">
      <c r="J50" s="2" t="s">
        <v>9</v>
      </c>
      <c r="K50" s="4">
        <v>1000</v>
      </c>
      <c r="L50" s="4">
        <v>1800</v>
      </c>
      <c r="M50" s="3">
        <v>0.9</v>
      </c>
      <c r="N50" s="3">
        <v>0.02</v>
      </c>
      <c r="O50" s="3">
        <f>M50/N50</f>
        <v>45</v>
      </c>
      <c r="P50" s="3">
        <f>1/O50</f>
        <v>2.2222222222222223E-2</v>
      </c>
      <c r="T50" s="2" t="s">
        <v>74</v>
      </c>
    </row>
    <row r="51" spans="1:20" x14ac:dyDescent="0.3">
      <c r="J51" s="2" t="s">
        <v>87</v>
      </c>
      <c r="K51" s="4">
        <v>1000</v>
      </c>
      <c r="L51" s="4">
        <v>1800</v>
      </c>
      <c r="M51" s="3">
        <v>0.72</v>
      </c>
      <c r="N51" s="3">
        <v>0.33</v>
      </c>
      <c r="O51" s="3">
        <f>M51/N51</f>
        <v>2.1818181818181817</v>
      </c>
      <c r="P51" s="3">
        <f>1/O51</f>
        <v>0.45833333333333337</v>
      </c>
      <c r="T51" s="2" t="s">
        <v>342</v>
      </c>
    </row>
    <row r="52" spans="1:20" x14ac:dyDescent="0.3">
      <c r="J52" s="18" t="s">
        <v>13</v>
      </c>
      <c r="K52" s="16">
        <v>1000</v>
      </c>
      <c r="L52" s="16">
        <v>1400</v>
      </c>
      <c r="M52" s="14">
        <v>0.7</v>
      </c>
      <c r="N52" s="14">
        <v>0.02</v>
      </c>
      <c r="O52" s="14">
        <f>M52/N52</f>
        <v>35</v>
      </c>
      <c r="P52" s="14">
        <f>1/O52</f>
        <v>2.8571428571428571E-2</v>
      </c>
      <c r="T52" s="2" t="s">
        <v>74</v>
      </c>
    </row>
    <row r="53" spans="1:20" x14ac:dyDescent="0.3">
      <c r="J53" s="2" t="s">
        <v>2</v>
      </c>
      <c r="N53" s="3">
        <f>SUM(N50:N52)</f>
        <v>0.37000000000000005</v>
      </c>
      <c r="O53" s="3">
        <f>1/P53</f>
        <v>1.9641465315666409</v>
      </c>
      <c r="P53" s="3">
        <f>SUM(P50:P52)</f>
        <v>0.50912698412698409</v>
      </c>
    </row>
    <row r="54" spans="1:20" s="6" customFormat="1" x14ac:dyDescent="0.3">
      <c r="A54" s="60"/>
      <c r="E54" s="8"/>
      <c r="F54" s="11"/>
      <c r="G54" s="11"/>
      <c r="H54" s="11"/>
      <c r="I54" s="20"/>
      <c r="J54" s="7" t="s">
        <v>1</v>
      </c>
      <c r="K54" s="10"/>
      <c r="L54" s="10"/>
      <c r="M54" s="8"/>
      <c r="N54" s="8"/>
      <c r="P54" s="8" t="b">
        <f>ROUND(P53,2)=ROUND(H49,2)</f>
        <v>1</v>
      </c>
      <c r="Q54" s="9"/>
      <c r="R54" s="8"/>
      <c r="S54" s="8"/>
      <c r="T54" s="7"/>
    </row>
    <row r="55" spans="1:20" x14ac:dyDescent="0.3">
      <c r="A55" s="61"/>
      <c r="B55" s="54" t="s">
        <v>25</v>
      </c>
      <c r="C55" s="54" t="s">
        <v>151</v>
      </c>
      <c r="D55" s="54" t="s">
        <v>152</v>
      </c>
      <c r="E55" s="55">
        <v>1.04</v>
      </c>
      <c r="F55" s="56" t="s">
        <v>0</v>
      </c>
      <c r="G55" s="56">
        <f>1/E55</f>
        <v>0.96153846153846145</v>
      </c>
      <c r="H55" s="56">
        <f>G55-0.17</f>
        <v>0.79153846153846141</v>
      </c>
      <c r="I55" s="57" t="s">
        <v>69</v>
      </c>
      <c r="J55" s="57"/>
      <c r="K55" s="58"/>
      <c r="L55" s="58"/>
      <c r="M55" s="55"/>
      <c r="N55" s="55"/>
      <c r="O55" s="55"/>
      <c r="P55" s="55"/>
      <c r="Q55" s="55"/>
      <c r="R55" s="55"/>
      <c r="S55" s="55"/>
      <c r="T55" s="57" t="s">
        <v>40</v>
      </c>
    </row>
    <row r="56" spans="1:20" x14ac:dyDescent="0.3">
      <c r="D56" s="36"/>
      <c r="I56" s="30" t="s">
        <v>336</v>
      </c>
      <c r="T56" s="12" t="s">
        <v>329</v>
      </c>
    </row>
    <row r="57" spans="1:20" x14ac:dyDescent="0.3">
      <c r="J57" s="2" t="s">
        <v>13</v>
      </c>
      <c r="K57" s="4">
        <v>1000</v>
      </c>
      <c r="L57" s="4">
        <v>1400</v>
      </c>
      <c r="M57" s="3">
        <v>0.7</v>
      </c>
      <c r="N57" s="3">
        <v>0.02</v>
      </c>
      <c r="O57" s="3">
        <f>M57/N57</f>
        <v>35</v>
      </c>
      <c r="P57" s="3">
        <f t="shared" ref="P57:P59" si="5">1/O57</f>
        <v>2.8571428571428571E-2</v>
      </c>
      <c r="T57" s="2" t="s">
        <v>26</v>
      </c>
    </row>
    <row r="58" spans="1:20" x14ac:dyDescent="0.3">
      <c r="J58" s="2" t="s">
        <v>27</v>
      </c>
      <c r="K58" s="4">
        <v>1000</v>
      </c>
      <c r="L58" s="4">
        <v>1000</v>
      </c>
      <c r="M58" s="3">
        <f>Q58</f>
        <v>0.4</v>
      </c>
      <c r="N58" s="3">
        <v>0.25</v>
      </c>
      <c r="O58" s="3">
        <f>M58/N58</f>
        <v>1.6</v>
      </c>
      <c r="P58" s="3">
        <f t="shared" si="5"/>
        <v>0.625</v>
      </c>
      <c r="Q58" s="3">
        <f>N58*R58</f>
        <v>0.4</v>
      </c>
      <c r="R58" s="3">
        <f>1/S58</f>
        <v>1.6</v>
      </c>
      <c r="S58" s="3">
        <v>0.625</v>
      </c>
      <c r="T58" s="2" t="s">
        <v>26</v>
      </c>
    </row>
    <row r="59" spans="1:20" x14ac:dyDescent="0.3">
      <c r="J59" s="18" t="s">
        <v>13</v>
      </c>
      <c r="K59" s="16">
        <v>1000</v>
      </c>
      <c r="L59" s="16">
        <v>1400</v>
      </c>
      <c r="M59" s="14">
        <v>0.7</v>
      </c>
      <c r="N59" s="14">
        <v>0.02</v>
      </c>
      <c r="O59" s="14">
        <f>M59/N59</f>
        <v>35</v>
      </c>
      <c r="P59" s="14">
        <f t="shared" si="5"/>
        <v>2.8571428571428571E-2</v>
      </c>
      <c r="T59" s="2" t="s">
        <v>26</v>
      </c>
    </row>
    <row r="60" spans="1:20" x14ac:dyDescent="0.3">
      <c r="J60" s="2" t="s">
        <v>2</v>
      </c>
      <c r="N60" s="3">
        <f>SUM(N57:N59)</f>
        <v>0.29000000000000004</v>
      </c>
      <c r="O60" s="3">
        <f>1/P60</f>
        <v>1.4659685863874345</v>
      </c>
      <c r="P60" s="3">
        <f>SUM(P57:P59)</f>
        <v>0.68214285714285716</v>
      </c>
    </row>
    <row r="61" spans="1:20" s="6" customFormat="1" x14ac:dyDescent="0.3">
      <c r="A61" s="60"/>
      <c r="E61" s="8"/>
      <c r="F61" s="11"/>
      <c r="G61" s="11"/>
      <c r="H61" s="11"/>
      <c r="I61" s="20"/>
      <c r="J61" s="7" t="s">
        <v>1</v>
      </c>
      <c r="K61" s="10"/>
      <c r="L61" s="10"/>
      <c r="M61" s="8"/>
      <c r="N61" s="8"/>
      <c r="P61" s="8" t="b">
        <f>ROUND(P60,2)=ROUND(H55,2)</f>
        <v>0</v>
      </c>
      <c r="Q61" s="9"/>
      <c r="R61" s="8"/>
      <c r="S61" s="8"/>
      <c r="T61" s="7"/>
    </row>
    <row r="62" spans="1:20" x14ac:dyDescent="0.3">
      <c r="B62" s="1" t="s">
        <v>17</v>
      </c>
      <c r="C62" s="1" t="s">
        <v>153</v>
      </c>
      <c r="D62" s="36" t="s">
        <v>154</v>
      </c>
      <c r="E62" s="3">
        <v>2.66</v>
      </c>
      <c r="F62" s="5" t="s">
        <v>0</v>
      </c>
      <c r="G62" s="5">
        <f>1/E62</f>
        <v>0.37593984962406013</v>
      </c>
      <c r="H62" s="5">
        <f>G62-0.26</f>
        <v>0.11593984962406012</v>
      </c>
      <c r="I62" s="2" t="s">
        <v>155</v>
      </c>
    </row>
    <row r="63" spans="1:20" x14ac:dyDescent="0.3">
      <c r="J63" s="2" t="s">
        <v>156</v>
      </c>
      <c r="K63" s="4">
        <v>1000</v>
      </c>
      <c r="L63" s="4">
        <v>2400</v>
      </c>
      <c r="M63" s="3">
        <v>1.91</v>
      </c>
      <c r="N63" s="3">
        <v>0.17499999999999999</v>
      </c>
      <c r="O63" s="3">
        <f>M63/N63</f>
        <v>10.914285714285715</v>
      </c>
      <c r="P63" s="3">
        <f>1/O63</f>
        <v>9.1623036649214659E-2</v>
      </c>
      <c r="T63" s="2" t="s">
        <v>351</v>
      </c>
    </row>
    <row r="64" spans="1:20" x14ac:dyDescent="0.3">
      <c r="J64" s="18" t="s">
        <v>13</v>
      </c>
      <c r="K64" s="16">
        <v>1000</v>
      </c>
      <c r="L64" s="16">
        <v>1400</v>
      </c>
      <c r="M64" s="14">
        <v>0.7</v>
      </c>
      <c r="N64" s="14">
        <v>0.02</v>
      </c>
      <c r="O64" s="14">
        <f>M64/N64</f>
        <v>35</v>
      </c>
      <c r="P64" s="14">
        <f t="shared" ref="P64" si="6">1/O64</f>
        <v>2.8571428571428571E-2</v>
      </c>
      <c r="T64" s="2" t="s">
        <v>157</v>
      </c>
    </row>
    <row r="65" spans="1:20" x14ac:dyDescent="0.3">
      <c r="J65" s="2" t="s">
        <v>2</v>
      </c>
      <c r="N65" s="3">
        <f>SUM(N63:N64)</f>
        <v>0.19499999999999998</v>
      </c>
      <c r="O65" s="3">
        <f>1/P65</f>
        <v>8.3198506533914127</v>
      </c>
      <c r="P65" s="3">
        <f>SUM(P63:P64)</f>
        <v>0.12019446522064323</v>
      </c>
    </row>
    <row r="66" spans="1:20" s="6" customFormat="1" x14ac:dyDescent="0.3">
      <c r="A66" s="60"/>
      <c r="E66" s="8"/>
      <c r="F66" s="11"/>
      <c r="G66" s="11"/>
      <c r="H66" s="11"/>
      <c r="I66" s="20"/>
      <c r="J66" s="7" t="s">
        <v>1</v>
      </c>
      <c r="K66" s="10"/>
      <c r="L66" s="10"/>
      <c r="M66" s="8"/>
      <c r="N66" s="8"/>
      <c r="P66" s="8" t="b">
        <f>ROUND(P65,2)=ROUND(H62,2)</f>
        <v>1</v>
      </c>
      <c r="Q66" s="9"/>
      <c r="R66" s="8"/>
      <c r="S66" s="8"/>
      <c r="T66" s="7"/>
    </row>
    <row r="67" spans="1:20" x14ac:dyDescent="0.3">
      <c r="B67" s="1" t="s">
        <v>12</v>
      </c>
      <c r="C67" s="1" t="s">
        <v>158</v>
      </c>
      <c r="D67" s="36" t="s">
        <v>159</v>
      </c>
      <c r="E67" s="3">
        <v>1.95</v>
      </c>
      <c r="F67" s="5" t="s">
        <v>0</v>
      </c>
      <c r="G67" s="5">
        <f>1/E67</f>
        <v>0.51282051282051289</v>
      </c>
      <c r="H67" s="5">
        <f>G67-0.26</f>
        <v>0.25282051282051288</v>
      </c>
      <c r="I67" s="2" t="s">
        <v>160</v>
      </c>
    </row>
    <row r="68" spans="1:20" x14ac:dyDescent="0.3">
      <c r="J68" s="2" t="s">
        <v>9</v>
      </c>
      <c r="K68" s="4">
        <v>1000</v>
      </c>
      <c r="L68" s="4">
        <v>1800</v>
      </c>
      <c r="M68" s="3">
        <v>0.9</v>
      </c>
      <c r="N68" s="3">
        <v>0.02</v>
      </c>
      <c r="O68" s="3">
        <f>M68/N68</f>
        <v>45</v>
      </c>
      <c r="P68" s="3">
        <f>1/O68</f>
        <v>2.2222222222222223E-2</v>
      </c>
      <c r="T68" s="2" t="s">
        <v>157</v>
      </c>
    </row>
    <row r="69" spans="1:20" x14ac:dyDescent="0.3">
      <c r="J69" s="2" t="s">
        <v>156</v>
      </c>
      <c r="K69" s="4">
        <v>1000</v>
      </c>
      <c r="L69" s="4">
        <v>2400</v>
      </c>
      <c r="M69" s="3">
        <v>1.91</v>
      </c>
      <c r="N69" s="3">
        <v>0.19</v>
      </c>
      <c r="O69" s="3">
        <f>M69/N69</f>
        <v>10.052631578947368</v>
      </c>
      <c r="P69" s="3">
        <f>1/O69</f>
        <v>9.9476439790575924E-2</v>
      </c>
      <c r="T69" s="2" t="s">
        <v>351</v>
      </c>
    </row>
    <row r="70" spans="1:20" x14ac:dyDescent="0.3">
      <c r="J70" s="2" t="s">
        <v>6</v>
      </c>
      <c r="K70" s="4">
        <v>1000</v>
      </c>
      <c r="L70" s="4">
        <v>900</v>
      </c>
      <c r="M70" s="3">
        <v>0.57999999999999996</v>
      </c>
      <c r="N70" s="3">
        <v>0.06</v>
      </c>
      <c r="O70" s="3">
        <f>M70/N70</f>
        <v>9.6666666666666661</v>
      </c>
      <c r="P70" s="3">
        <f t="shared" ref="P70:P72" si="7">1/O70</f>
        <v>0.10344827586206898</v>
      </c>
      <c r="T70" s="2" t="s">
        <v>351</v>
      </c>
    </row>
    <row r="71" spans="1:20" x14ac:dyDescent="0.3">
      <c r="J71" s="2" t="s">
        <v>5</v>
      </c>
      <c r="K71" s="4">
        <v>1000</v>
      </c>
      <c r="L71" s="4">
        <v>2000</v>
      </c>
      <c r="M71" s="3">
        <v>1.4</v>
      </c>
      <c r="N71" s="3">
        <v>0.02</v>
      </c>
      <c r="O71" s="3">
        <f>M71/N71</f>
        <v>70</v>
      </c>
      <c r="P71" s="3">
        <f t="shared" si="7"/>
        <v>1.4285714285714285E-2</v>
      </c>
      <c r="T71" s="2" t="s">
        <v>157</v>
      </c>
    </row>
    <row r="72" spans="1:20" x14ac:dyDescent="0.3">
      <c r="J72" s="18" t="s">
        <v>4</v>
      </c>
      <c r="K72" s="16">
        <v>1000</v>
      </c>
      <c r="L72" s="16">
        <v>1700</v>
      </c>
      <c r="M72" s="14">
        <v>1.47</v>
      </c>
      <c r="N72" s="14">
        <v>1.4999999999999999E-2</v>
      </c>
      <c r="O72" s="14">
        <f>M72/N72</f>
        <v>98</v>
      </c>
      <c r="P72" s="14">
        <f t="shared" si="7"/>
        <v>1.020408163265306E-2</v>
      </c>
      <c r="T72" s="2" t="s">
        <v>157</v>
      </c>
    </row>
    <row r="73" spans="1:20" x14ac:dyDescent="0.3">
      <c r="J73" s="2" t="s">
        <v>2</v>
      </c>
      <c r="N73" s="3">
        <f>SUM(N68:N72)</f>
        <v>0.30500000000000005</v>
      </c>
      <c r="O73" s="3">
        <f>1/P73</f>
        <v>4.0058207171876621</v>
      </c>
      <c r="P73" s="3">
        <f>SUM(P68:P72)</f>
        <v>0.24963673379323448</v>
      </c>
    </row>
    <row r="74" spans="1:20" s="6" customFormat="1" x14ac:dyDescent="0.3">
      <c r="A74" s="60"/>
      <c r="E74" s="8"/>
      <c r="F74" s="11"/>
      <c r="G74" s="11"/>
      <c r="H74" s="11"/>
      <c r="I74" s="20"/>
      <c r="J74" s="7" t="s">
        <v>1</v>
      </c>
      <c r="K74" s="10"/>
      <c r="L74" s="10"/>
      <c r="M74" s="8"/>
      <c r="N74" s="8"/>
      <c r="P74" s="8" t="b">
        <f>ROUND(P73,2)=ROUND(H67,2)</f>
        <v>1</v>
      </c>
      <c r="Q74" s="9"/>
      <c r="R74" s="8"/>
      <c r="S74" s="8"/>
      <c r="T74" s="7"/>
    </row>
    <row r="75" spans="1:20" x14ac:dyDescent="0.3">
      <c r="A75" s="59" t="s">
        <v>161</v>
      </c>
      <c r="E75" s="1"/>
    </row>
    <row r="76" spans="1:20" x14ac:dyDescent="0.3">
      <c r="B76" s="1" t="s">
        <v>30</v>
      </c>
      <c r="C76" s="1" t="s">
        <v>162</v>
      </c>
      <c r="D76" s="36" t="s">
        <v>141</v>
      </c>
      <c r="E76" s="3">
        <v>1.48</v>
      </c>
      <c r="F76" s="5" t="s">
        <v>0</v>
      </c>
      <c r="G76" s="5">
        <f>1/E76</f>
        <v>0.67567567567567566</v>
      </c>
      <c r="H76" s="5">
        <f>G76-0.17</f>
        <v>0.50567567567567562</v>
      </c>
      <c r="I76" s="2" t="s">
        <v>150</v>
      </c>
    </row>
    <row r="77" spans="1:20" x14ac:dyDescent="0.3">
      <c r="J77" s="2" t="s">
        <v>9</v>
      </c>
      <c r="K77" s="4">
        <v>1000</v>
      </c>
      <c r="L77" s="4">
        <v>1800</v>
      </c>
      <c r="M77" s="3">
        <v>0.9</v>
      </c>
      <c r="N77" s="3">
        <v>0.02</v>
      </c>
      <c r="O77" s="3">
        <f>M77/N77</f>
        <v>45</v>
      </c>
      <c r="P77" s="3">
        <f>1/O77</f>
        <v>2.2222222222222223E-2</v>
      </c>
      <c r="T77" s="2" t="s">
        <v>74</v>
      </c>
    </row>
    <row r="78" spans="1:20" x14ac:dyDescent="0.3">
      <c r="J78" s="2" t="s">
        <v>87</v>
      </c>
      <c r="K78" s="4">
        <v>1000</v>
      </c>
      <c r="L78" s="4">
        <v>1800</v>
      </c>
      <c r="M78" s="3">
        <v>0.72</v>
      </c>
      <c r="N78" s="3">
        <v>0.33</v>
      </c>
      <c r="O78" s="3">
        <f>M78/N78</f>
        <v>2.1818181818181817</v>
      </c>
      <c r="P78" s="3">
        <f>1/O78</f>
        <v>0.45833333333333337</v>
      </c>
      <c r="T78" s="2" t="s">
        <v>342</v>
      </c>
    </row>
    <row r="79" spans="1:20" x14ac:dyDescent="0.3">
      <c r="J79" s="18" t="s">
        <v>13</v>
      </c>
      <c r="K79" s="16">
        <v>1000</v>
      </c>
      <c r="L79" s="16">
        <v>1400</v>
      </c>
      <c r="M79" s="14">
        <v>0.7</v>
      </c>
      <c r="N79" s="14">
        <v>0.02</v>
      </c>
      <c r="O79" s="14">
        <f>M79/N79</f>
        <v>35</v>
      </c>
      <c r="P79" s="14">
        <f>1/O79</f>
        <v>2.8571428571428571E-2</v>
      </c>
      <c r="T79" s="2" t="s">
        <v>74</v>
      </c>
    </row>
    <row r="80" spans="1:20" x14ac:dyDescent="0.3">
      <c r="J80" s="2" t="s">
        <v>2</v>
      </c>
      <c r="N80" s="3">
        <f>SUM(N77:N79)</f>
        <v>0.37000000000000005</v>
      </c>
      <c r="O80" s="3">
        <f>1/P80</f>
        <v>1.9641465315666409</v>
      </c>
      <c r="P80" s="3">
        <f>SUM(P77:P79)</f>
        <v>0.50912698412698409</v>
      </c>
    </row>
    <row r="81" spans="1:20" s="6" customFormat="1" x14ac:dyDescent="0.3">
      <c r="A81" s="60"/>
      <c r="E81" s="8"/>
      <c r="F81" s="11"/>
      <c r="G81" s="11"/>
      <c r="H81" s="11"/>
      <c r="I81" s="20"/>
      <c r="J81" s="7" t="s">
        <v>1</v>
      </c>
      <c r="K81" s="10"/>
      <c r="L81" s="10"/>
      <c r="M81" s="8"/>
      <c r="N81" s="8"/>
      <c r="P81" s="8" t="b">
        <f>ROUND(P80,2)=ROUND(H76,2)</f>
        <v>1</v>
      </c>
      <c r="Q81" s="9"/>
      <c r="R81" s="8"/>
      <c r="S81" s="8"/>
      <c r="T81" s="7"/>
    </row>
    <row r="82" spans="1:20" x14ac:dyDescent="0.3">
      <c r="A82" s="61"/>
      <c r="B82" s="54" t="s">
        <v>25</v>
      </c>
      <c r="C82" s="54" t="s">
        <v>163</v>
      </c>
      <c r="D82" s="54" t="s">
        <v>164</v>
      </c>
      <c r="E82" s="55">
        <v>1.7</v>
      </c>
      <c r="F82" s="56" t="s">
        <v>0</v>
      </c>
      <c r="G82" s="56">
        <f>1/E82</f>
        <v>0.58823529411764708</v>
      </c>
      <c r="H82" s="56">
        <f>G82-0.17</f>
        <v>0.41823529411764704</v>
      </c>
      <c r="I82" s="57" t="s">
        <v>89</v>
      </c>
      <c r="J82" s="57"/>
      <c r="K82" s="58"/>
      <c r="L82" s="58"/>
      <c r="M82" s="55"/>
      <c r="N82" s="55"/>
      <c r="O82" s="55"/>
      <c r="P82" s="55"/>
      <c r="Q82" s="55"/>
      <c r="R82" s="55"/>
      <c r="S82" s="55"/>
      <c r="T82" s="57" t="s">
        <v>40</v>
      </c>
    </row>
    <row r="83" spans="1:20" x14ac:dyDescent="0.3">
      <c r="D83" s="36"/>
      <c r="I83" s="30" t="s">
        <v>88</v>
      </c>
      <c r="T83" s="12" t="s">
        <v>329</v>
      </c>
    </row>
    <row r="84" spans="1:20" x14ac:dyDescent="0.3">
      <c r="J84" s="2" t="s">
        <v>13</v>
      </c>
      <c r="K84" s="4">
        <v>1000</v>
      </c>
      <c r="L84" s="4">
        <v>1800</v>
      </c>
      <c r="M84" s="3">
        <v>0.7</v>
      </c>
      <c r="N84" s="3">
        <v>0.02</v>
      </c>
      <c r="O84" s="3">
        <f>M84/N84</f>
        <v>35</v>
      </c>
      <c r="P84" s="3">
        <f>1/O84</f>
        <v>2.8571428571428571E-2</v>
      </c>
      <c r="T84" s="2" t="s">
        <v>74</v>
      </c>
    </row>
    <row r="85" spans="1:20" x14ac:dyDescent="0.3">
      <c r="J85" s="2" t="s">
        <v>87</v>
      </c>
      <c r="K85" s="4">
        <v>1000</v>
      </c>
      <c r="L85" s="4">
        <v>1800</v>
      </c>
      <c r="M85" s="3">
        <v>0.72</v>
      </c>
      <c r="N85" s="3">
        <v>0.21</v>
      </c>
      <c r="O85" s="3">
        <f>M85/N85</f>
        <v>3.4285714285714284</v>
      </c>
      <c r="P85" s="3">
        <f>1/O85</f>
        <v>0.29166666666666669</v>
      </c>
      <c r="T85" s="2" t="s">
        <v>342</v>
      </c>
    </row>
    <row r="86" spans="1:20" x14ac:dyDescent="0.3">
      <c r="J86" s="18" t="s">
        <v>13</v>
      </c>
      <c r="K86" s="16">
        <v>1000</v>
      </c>
      <c r="L86" s="16">
        <v>1400</v>
      </c>
      <c r="M86" s="14">
        <v>0.7</v>
      </c>
      <c r="N86" s="14">
        <v>0.02</v>
      </c>
      <c r="O86" s="14">
        <f>M86/N86</f>
        <v>35</v>
      </c>
      <c r="P86" s="14">
        <f>1/O86</f>
        <v>2.8571428571428571E-2</v>
      </c>
      <c r="T86" s="2" t="s">
        <v>74</v>
      </c>
    </row>
    <row r="87" spans="1:20" x14ac:dyDescent="0.3">
      <c r="J87" s="2" t="s">
        <v>2</v>
      </c>
      <c r="N87" s="3">
        <f>SUM(N84:N86)</f>
        <v>0.24999999999999997</v>
      </c>
      <c r="O87" s="3">
        <f>1/P87</f>
        <v>2.866894197952218</v>
      </c>
      <c r="P87" s="3">
        <f>SUM(P84:P86)</f>
        <v>0.34880952380952385</v>
      </c>
    </row>
    <row r="88" spans="1:20" s="6" customFormat="1" x14ac:dyDescent="0.3">
      <c r="A88" s="60"/>
      <c r="E88" s="8"/>
      <c r="F88" s="11"/>
      <c r="G88" s="11"/>
      <c r="H88" s="11"/>
      <c r="I88" s="20"/>
      <c r="J88" s="7" t="s">
        <v>1</v>
      </c>
      <c r="K88" s="10"/>
      <c r="L88" s="10"/>
      <c r="M88" s="8"/>
      <c r="N88" s="8"/>
      <c r="P88" s="8" t="b">
        <f>ROUND(P87,2)=ROUND(H82,2)</f>
        <v>0</v>
      </c>
      <c r="Q88" s="9"/>
      <c r="R88" s="8"/>
      <c r="S88" s="8"/>
      <c r="T88" s="7"/>
    </row>
    <row r="89" spans="1:20" x14ac:dyDescent="0.3">
      <c r="B89" s="1" t="s">
        <v>17</v>
      </c>
      <c r="C89" s="1" t="s">
        <v>165</v>
      </c>
      <c r="D89" s="36" t="s">
        <v>166</v>
      </c>
      <c r="E89" s="3">
        <v>1.65</v>
      </c>
      <c r="F89" s="5" t="s">
        <v>0</v>
      </c>
      <c r="G89" s="5">
        <f>1/E89</f>
        <v>0.60606060606060608</v>
      </c>
      <c r="H89" s="5">
        <f>G89-0.26</f>
        <v>0.34606060606060607</v>
      </c>
      <c r="I89" s="2" t="s">
        <v>63</v>
      </c>
    </row>
    <row r="90" spans="1:20" x14ac:dyDescent="0.3">
      <c r="J90" s="2" t="s">
        <v>6</v>
      </c>
      <c r="K90" s="4">
        <v>400</v>
      </c>
      <c r="L90" s="4">
        <v>1000</v>
      </c>
      <c r="M90" s="3">
        <v>0.57999999999999996</v>
      </c>
      <c r="N90" s="3">
        <v>0.02</v>
      </c>
      <c r="O90" s="3">
        <f>M90/N90</f>
        <v>28.999999999999996</v>
      </c>
      <c r="P90" s="3">
        <f t="shared" ref="P90:P91" si="8">1/O90</f>
        <v>3.4482758620689662E-2</v>
      </c>
      <c r="T90" s="2" t="s">
        <v>14</v>
      </c>
    </row>
    <row r="91" spans="1:20" x14ac:dyDescent="0.3">
      <c r="J91" s="2" t="s">
        <v>5</v>
      </c>
      <c r="K91" s="4">
        <v>2000</v>
      </c>
      <c r="L91" s="4">
        <v>1000</v>
      </c>
      <c r="M91" s="3">
        <v>1.4</v>
      </c>
      <c r="N91" s="3">
        <v>0.02</v>
      </c>
      <c r="O91" s="3">
        <f t="shared" ref="O91" si="9">M91/N91</f>
        <v>70</v>
      </c>
      <c r="P91" s="3">
        <f t="shared" si="8"/>
        <v>1.4285714285714285E-2</v>
      </c>
      <c r="T91" s="2" t="s">
        <v>14</v>
      </c>
    </row>
    <row r="92" spans="1:20" x14ac:dyDescent="0.3">
      <c r="J92" s="2" t="s">
        <v>8</v>
      </c>
      <c r="K92" s="4">
        <v>900</v>
      </c>
      <c r="L92" s="4">
        <v>1000</v>
      </c>
      <c r="M92" s="3">
        <f>Q92</f>
        <v>0.56000000000000005</v>
      </c>
      <c r="N92" s="3">
        <v>0.16</v>
      </c>
      <c r="O92" s="3">
        <f>M92/N92</f>
        <v>3.5000000000000004</v>
      </c>
      <c r="P92" s="3">
        <f>1/O92</f>
        <v>0.2857142857142857</v>
      </c>
      <c r="Q92" s="3">
        <f>N92*R92</f>
        <v>0.56000000000000005</v>
      </c>
      <c r="R92" s="3">
        <f>1/S92</f>
        <v>3.5</v>
      </c>
      <c r="S92" s="3">
        <f>0.3-P91</f>
        <v>0.2857142857142857</v>
      </c>
      <c r="T92" s="2" t="s">
        <v>14</v>
      </c>
    </row>
    <row r="93" spans="1:20" x14ac:dyDescent="0.3">
      <c r="J93" s="18" t="s">
        <v>13</v>
      </c>
      <c r="K93" s="16">
        <v>1400</v>
      </c>
      <c r="L93" s="16">
        <v>1000</v>
      </c>
      <c r="M93" s="14">
        <v>0.7</v>
      </c>
      <c r="N93" s="14">
        <v>0.01</v>
      </c>
      <c r="O93" s="14">
        <f>M93/N93</f>
        <v>70</v>
      </c>
      <c r="P93" s="14">
        <f>1/O93</f>
        <v>1.4285714285714285E-2</v>
      </c>
      <c r="T93" s="2" t="s">
        <v>346</v>
      </c>
    </row>
    <row r="94" spans="1:20" x14ac:dyDescent="0.3">
      <c r="J94" s="2" t="s">
        <v>2</v>
      </c>
      <c r="N94" s="3">
        <f>SUM(N90:N93)</f>
        <v>0.21000000000000002</v>
      </c>
      <c r="O94" s="3">
        <f>1/P94</f>
        <v>2.8672316384180792</v>
      </c>
      <c r="P94" s="3">
        <f>SUM(P90:P93)</f>
        <v>0.34876847290640395</v>
      </c>
    </row>
    <row r="95" spans="1:20" s="6" customFormat="1" x14ac:dyDescent="0.3">
      <c r="A95" s="60"/>
      <c r="E95" s="8"/>
      <c r="F95" s="11"/>
      <c r="G95" s="11"/>
      <c r="H95" s="11"/>
      <c r="I95" s="20"/>
      <c r="J95" s="7" t="s">
        <v>1</v>
      </c>
      <c r="K95" s="10"/>
      <c r="L95" s="10"/>
      <c r="M95" s="8"/>
      <c r="N95" s="8"/>
      <c r="P95" s="8" t="b">
        <f>ROUND(P94,2)=ROUND(H89,2)</f>
        <v>1</v>
      </c>
      <c r="Q95" s="9"/>
      <c r="R95" s="8"/>
      <c r="S95" s="8"/>
      <c r="T95" s="7"/>
    </row>
    <row r="96" spans="1:20" x14ac:dyDescent="0.3">
      <c r="B96" s="1" t="s">
        <v>12</v>
      </c>
      <c r="C96" s="1" t="s">
        <v>167</v>
      </c>
      <c r="D96" s="36" t="s">
        <v>168</v>
      </c>
      <c r="E96" s="3">
        <v>1.3</v>
      </c>
      <c r="F96" s="5" t="s">
        <v>0</v>
      </c>
      <c r="G96" s="5">
        <f>1/E96</f>
        <v>0.76923076923076916</v>
      </c>
      <c r="H96" s="5">
        <f>G96-0.26</f>
        <v>0.50923076923076915</v>
      </c>
      <c r="I96" s="21" t="s">
        <v>61</v>
      </c>
    </row>
    <row r="97" spans="1:20" x14ac:dyDescent="0.3">
      <c r="J97" s="2" t="s">
        <v>9</v>
      </c>
      <c r="K97" s="4">
        <v>1800</v>
      </c>
      <c r="L97" s="4">
        <v>1000</v>
      </c>
      <c r="M97" s="3">
        <v>0.9</v>
      </c>
      <c r="N97" s="3">
        <v>0.02</v>
      </c>
      <c r="O97" s="3">
        <f>M97/N97</f>
        <v>45</v>
      </c>
      <c r="P97" s="3">
        <f t="shared" ref="P97" si="10">1/O97</f>
        <v>2.2222222222222223E-2</v>
      </c>
      <c r="T97" s="2" t="s">
        <v>3</v>
      </c>
    </row>
    <row r="98" spans="1:20" x14ac:dyDescent="0.3">
      <c r="J98" s="2" t="s">
        <v>8</v>
      </c>
      <c r="K98" s="4">
        <v>900</v>
      </c>
      <c r="L98" s="4">
        <v>1000</v>
      </c>
      <c r="M98" s="3">
        <f>Q98</f>
        <v>0.71489361702127663</v>
      </c>
      <c r="N98" s="3">
        <v>0.24</v>
      </c>
      <c r="O98" s="3">
        <f>M98/N98</f>
        <v>2.9787234042553195</v>
      </c>
      <c r="P98" s="3">
        <f>1/O98</f>
        <v>0.33571428571428569</v>
      </c>
      <c r="Q98" s="3">
        <f>N98*R98</f>
        <v>0.71489361702127663</v>
      </c>
      <c r="R98" s="3">
        <f>1/S98</f>
        <v>2.9787234042553195</v>
      </c>
      <c r="S98" s="3">
        <f>0.35-P99</f>
        <v>0.33571428571428569</v>
      </c>
      <c r="T98" s="2" t="s">
        <v>3</v>
      </c>
    </row>
    <row r="99" spans="1:20" x14ac:dyDescent="0.3">
      <c r="J99" s="2" t="s">
        <v>5</v>
      </c>
      <c r="K99" s="4">
        <v>2000</v>
      </c>
      <c r="L99" s="4">
        <v>1000</v>
      </c>
      <c r="M99" s="3">
        <v>1.4</v>
      </c>
      <c r="N99" s="3">
        <v>0.02</v>
      </c>
      <c r="O99" s="3">
        <f t="shared" ref="O99" si="11">M99/N99</f>
        <v>70</v>
      </c>
      <c r="P99" s="3">
        <f t="shared" ref="P99:P101" si="12">1/O99</f>
        <v>1.4285714285714285E-2</v>
      </c>
      <c r="T99" s="2" t="s">
        <v>3</v>
      </c>
    </row>
    <row r="100" spans="1:20" x14ac:dyDescent="0.3">
      <c r="J100" s="2" t="s">
        <v>6</v>
      </c>
      <c r="K100" s="4">
        <v>900</v>
      </c>
      <c r="L100" s="4">
        <v>1000</v>
      </c>
      <c r="M100" s="3">
        <v>0.57999999999999996</v>
      </c>
      <c r="N100" s="3">
        <v>6.5000000000000002E-2</v>
      </c>
      <c r="O100" s="3">
        <f>M100/N100</f>
        <v>8.9230769230769216</v>
      </c>
      <c r="P100" s="3">
        <f t="shared" si="12"/>
        <v>0.1120689655172414</v>
      </c>
      <c r="T100" s="2" t="s">
        <v>347</v>
      </c>
    </row>
    <row r="101" spans="1:20" x14ac:dyDescent="0.3">
      <c r="J101" s="2" t="s">
        <v>5</v>
      </c>
      <c r="K101" s="4">
        <v>2000</v>
      </c>
      <c r="L101" s="4">
        <v>1000</v>
      </c>
      <c r="M101" s="3">
        <v>1.4</v>
      </c>
      <c r="N101" s="3">
        <v>0.02</v>
      </c>
      <c r="O101" s="3">
        <f t="shared" ref="O101" si="13">M101/N101</f>
        <v>70</v>
      </c>
      <c r="P101" s="3">
        <f t="shared" si="12"/>
        <v>1.4285714285714285E-2</v>
      </c>
      <c r="T101" s="2" t="s">
        <v>3</v>
      </c>
    </row>
    <row r="102" spans="1:20" x14ac:dyDescent="0.3">
      <c r="J102" s="18" t="s">
        <v>4</v>
      </c>
      <c r="K102" s="16">
        <v>1700</v>
      </c>
      <c r="L102" s="16">
        <v>1000</v>
      </c>
      <c r="M102" s="14">
        <v>1.47</v>
      </c>
      <c r="N102" s="14">
        <v>1.4999999999999999E-2</v>
      </c>
      <c r="O102" s="14">
        <f>M102/N102</f>
        <v>98</v>
      </c>
      <c r="P102" s="14">
        <f>1/O102</f>
        <v>1.020408163265306E-2</v>
      </c>
      <c r="T102" s="2" t="s">
        <v>3</v>
      </c>
    </row>
    <row r="103" spans="1:20" x14ac:dyDescent="0.3">
      <c r="J103" s="2" t="s">
        <v>2</v>
      </c>
      <c r="N103" s="3">
        <f>SUM(N97:N102)</f>
        <v>0.38000000000000006</v>
      </c>
      <c r="O103" s="3">
        <f>1/P103</f>
        <v>1.9654822647076908</v>
      </c>
      <c r="P103" s="3">
        <f>SUM(P97:P102)</f>
        <v>0.50878098365783087</v>
      </c>
    </row>
    <row r="104" spans="1:20" s="6" customFormat="1" x14ac:dyDescent="0.3">
      <c r="A104" s="60"/>
      <c r="E104" s="8"/>
      <c r="F104" s="11"/>
      <c r="G104" s="11"/>
      <c r="H104" s="11"/>
      <c r="I104" s="20"/>
      <c r="J104" s="7" t="s">
        <v>1</v>
      </c>
      <c r="K104" s="10"/>
      <c r="L104" s="10"/>
      <c r="M104" s="8"/>
      <c r="N104" s="8"/>
      <c r="P104" s="8" t="b">
        <f>ROUND(P103,2)=ROUND(H96,2)</f>
        <v>1</v>
      </c>
      <c r="Q104" s="9"/>
      <c r="R104" s="8"/>
      <c r="S104" s="8"/>
      <c r="T104" s="7"/>
    </row>
    <row r="105" spans="1:20" x14ac:dyDescent="0.3">
      <c r="A105" s="59" t="s">
        <v>169</v>
      </c>
    </row>
    <row r="106" spans="1:20" x14ac:dyDescent="0.3">
      <c r="B106" s="1" t="s">
        <v>30</v>
      </c>
      <c r="C106" s="1" t="s">
        <v>170</v>
      </c>
      <c r="D106" s="36" t="s">
        <v>152</v>
      </c>
      <c r="E106" s="3">
        <v>1.1499999999999999</v>
      </c>
      <c r="F106" s="5" t="s">
        <v>0</v>
      </c>
      <c r="G106" s="5">
        <f>1/E106</f>
        <v>0.86956521739130443</v>
      </c>
      <c r="H106" s="5">
        <f>G106-0.17</f>
        <v>0.69956521739130439</v>
      </c>
      <c r="I106" s="2" t="s">
        <v>69</v>
      </c>
    </row>
    <row r="107" spans="1:20" x14ac:dyDescent="0.3">
      <c r="J107" s="2" t="s">
        <v>9</v>
      </c>
      <c r="K107" s="4">
        <v>1000</v>
      </c>
      <c r="L107" s="4">
        <v>1800</v>
      </c>
      <c r="M107" s="3">
        <v>0.9</v>
      </c>
      <c r="N107" s="19">
        <v>4.4999999999999997E-3</v>
      </c>
      <c r="O107" s="3">
        <f>M107/N107</f>
        <v>200.00000000000003</v>
      </c>
      <c r="P107" s="3">
        <f t="shared" ref="P107:P111" si="14">1/O107</f>
        <v>4.9999999999999992E-3</v>
      </c>
      <c r="T107" s="2" t="s">
        <v>345</v>
      </c>
    </row>
    <row r="108" spans="1:20" x14ac:dyDescent="0.3">
      <c r="J108" s="2" t="s">
        <v>55</v>
      </c>
      <c r="K108" s="4">
        <v>1000</v>
      </c>
      <c r="L108" s="4">
        <v>800</v>
      </c>
      <c r="M108" s="3">
        <f>Q108</f>
        <v>0.38709677419354838</v>
      </c>
      <c r="N108" s="3">
        <v>0.12</v>
      </c>
      <c r="O108" s="3">
        <f>M108/N108</f>
        <v>3.2258064516129035</v>
      </c>
      <c r="P108" s="3">
        <f t="shared" si="14"/>
        <v>0.31</v>
      </c>
      <c r="Q108" s="3">
        <f>N108*R108</f>
        <v>0.38709677419354838</v>
      </c>
      <c r="R108" s="3">
        <f>1/S108</f>
        <v>3.2258064516129035</v>
      </c>
      <c r="S108" s="3">
        <v>0.31</v>
      </c>
      <c r="T108" s="2" t="s">
        <v>67</v>
      </c>
    </row>
    <row r="109" spans="1:20" x14ac:dyDescent="0.3">
      <c r="J109" s="2" t="s">
        <v>78</v>
      </c>
      <c r="N109" s="3">
        <v>9.0999999999999998E-2</v>
      </c>
      <c r="O109" s="3">
        <f>R109</f>
        <v>5.5555555555555554</v>
      </c>
      <c r="P109" s="3">
        <f>S109</f>
        <v>0.18</v>
      </c>
      <c r="Q109" s="3">
        <f>N109*R109</f>
        <v>0.50555555555555554</v>
      </c>
      <c r="R109" s="3">
        <f>1/S109</f>
        <v>5.5555555555555554</v>
      </c>
      <c r="S109" s="3">
        <v>0.18</v>
      </c>
      <c r="T109" s="2" t="s">
        <v>345</v>
      </c>
    </row>
    <row r="110" spans="1:20" x14ac:dyDescent="0.3">
      <c r="J110" s="2" t="s">
        <v>55</v>
      </c>
      <c r="K110" s="4">
        <v>1000</v>
      </c>
      <c r="L110" s="4">
        <v>800</v>
      </c>
      <c r="M110" s="3">
        <f>Q110</f>
        <v>0.4</v>
      </c>
      <c r="N110" s="3">
        <v>0.08</v>
      </c>
      <c r="O110" s="3">
        <f>M110/N110</f>
        <v>5</v>
      </c>
      <c r="P110" s="3">
        <f t="shared" si="14"/>
        <v>0.2</v>
      </c>
      <c r="Q110" s="3">
        <f>N110*R110</f>
        <v>0.4</v>
      </c>
      <c r="R110" s="3">
        <f>1/S110</f>
        <v>5</v>
      </c>
      <c r="S110" s="3">
        <v>0.2</v>
      </c>
      <c r="T110" s="2" t="s">
        <v>67</v>
      </c>
    </row>
    <row r="111" spans="1:20" x14ac:dyDescent="0.3">
      <c r="J111" s="18" t="s">
        <v>13</v>
      </c>
      <c r="K111" s="16">
        <v>1000</v>
      </c>
      <c r="L111" s="16">
        <v>1400</v>
      </c>
      <c r="M111" s="14">
        <v>0.7</v>
      </c>
      <c r="N111" s="15">
        <v>4.4999999999999997E-3</v>
      </c>
      <c r="O111" s="14">
        <f>M111/N111</f>
        <v>155.55555555555557</v>
      </c>
      <c r="P111" s="14">
        <f t="shared" si="14"/>
        <v>6.4285714285714276E-3</v>
      </c>
      <c r="T111" s="2" t="s">
        <v>345</v>
      </c>
    </row>
    <row r="112" spans="1:20" x14ac:dyDescent="0.3">
      <c r="J112" s="2" t="s">
        <v>2</v>
      </c>
      <c r="N112" s="3">
        <f>SUM(N107:N111)</f>
        <v>0.3</v>
      </c>
      <c r="O112" s="3">
        <f>1/P112</f>
        <v>1.4256619144602849</v>
      </c>
      <c r="P112" s="3">
        <f>SUM(P107:P111)</f>
        <v>0.70142857142857151</v>
      </c>
    </row>
    <row r="113" spans="1:20" s="6" customFormat="1" x14ac:dyDescent="0.3">
      <c r="A113" s="60"/>
      <c r="E113" s="8"/>
      <c r="F113" s="11"/>
      <c r="G113" s="11"/>
      <c r="H113" s="11"/>
      <c r="I113" s="20"/>
      <c r="J113" s="7" t="s">
        <v>1</v>
      </c>
      <c r="K113" s="10"/>
      <c r="L113" s="10"/>
      <c r="M113" s="8"/>
      <c r="N113" s="8"/>
      <c r="P113" s="8" t="b">
        <f>ROUND(P112,2)=ROUND(H106,2)</f>
        <v>1</v>
      </c>
      <c r="Q113" s="9"/>
      <c r="R113" s="8"/>
      <c r="S113" s="8"/>
      <c r="T113" s="7"/>
    </row>
    <row r="114" spans="1:20" x14ac:dyDescent="0.3">
      <c r="A114" s="61"/>
      <c r="B114" s="54" t="s">
        <v>25</v>
      </c>
      <c r="C114" s="54" t="s">
        <v>171</v>
      </c>
      <c r="D114" s="54" t="s">
        <v>172</v>
      </c>
      <c r="E114" s="55">
        <v>1.52</v>
      </c>
      <c r="F114" s="56" t="s">
        <v>0</v>
      </c>
      <c r="G114" s="56">
        <f>1/E114</f>
        <v>0.65789473684210531</v>
      </c>
      <c r="H114" s="56">
        <f>G114-0.17</f>
        <v>0.48789473684210527</v>
      </c>
      <c r="I114" s="57" t="s">
        <v>173</v>
      </c>
      <c r="J114" s="57"/>
      <c r="K114" s="58"/>
      <c r="L114" s="58"/>
      <c r="M114" s="55"/>
      <c r="N114" s="55"/>
      <c r="O114" s="55"/>
      <c r="P114" s="55"/>
      <c r="Q114" s="55"/>
      <c r="R114" s="55"/>
      <c r="S114" s="55"/>
      <c r="T114" s="57" t="s">
        <v>40</v>
      </c>
    </row>
    <row r="115" spans="1:20" x14ac:dyDescent="0.3">
      <c r="D115" s="36"/>
      <c r="I115" s="30" t="s">
        <v>337</v>
      </c>
      <c r="T115" s="12" t="s">
        <v>329</v>
      </c>
    </row>
    <row r="116" spans="1:20" x14ac:dyDescent="0.3">
      <c r="J116" s="2" t="s">
        <v>13</v>
      </c>
      <c r="K116" s="4">
        <v>1000</v>
      </c>
      <c r="L116" s="4">
        <v>1400</v>
      </c>
      <c r="M116" s="3">
        <v>0.7</v>
      </c>
      <c r="N116" s="3">
        <v>0.01</v>
      </c>
      <c r="O116" s="3">
        <f>M116/N116</f>
        <v>70</v>
      </c>
      <c r="P116" s="3">
        <f t="shared" ref="P116:P118" si="15">1/O116</f>
        <v>1.4285714285714285E-2</v>
      </c>
      <c r="T116" s="2" t="s">
        <v>348</v>
      </c>
    </row>
    <row r="117" spans="1:20" x14ac:dyDescent="0.3">
      <c r="J117" s="2" t="s">
        <v>27</v>
      </c>
      <c r="K117" s="4">
        <v>1000</v>
      </c>
      <c r="L117" s="4">
        <v>1000</v>
      </c>
      <c r="M117" s="3">
        <f>Q117</f>
        <v>0.4</v>
      </c>
      <c r="N117" s="3">
        <v>0.25</v>
      </c>
      <c r="O117" s="3">
        <f>M117/N117</f>
        <v>1.6</v>
      </c>
      <c r="P117" s="3">
        <f t="shared" si="15"/>
        <v>0.625</v>
      </c>
      <c r="Q117" s="3">
        <f>N117*R117</f>
        <v>0.4</v>
      </c>
      <c r="R117" s="3">
        <f>1/S117</f>
        <v>1.6</v>
      </c>
      <c r="S117" s="3">
        <v>0.625</v>
      </c>
      <c r="T117" s="2" t="s">
        <v>26</v>
      </c>
    </row>
    <row r="118" spans="1:20" x14ac:dyDescent="0.3">
      <c r="J118" s="18" t="s">
        <v>13</v>
      </c>
      <c r="K118" s="16">
        <v>1000</v>
      </c>
      <c r="L118" s="16">
        <v>1400</v>
      </c>
      <c r="M118" s="14">
        <v>0.7</v>
      </c>
      <c r="N118" s="14">
        <v>0.01</v>
      </c>
      <c r="O118" s="14">
        <f>M118/N118</f>
        <v>70</v>
      </c>
      <c r="P118" s="14">
        <f t="shared" si="15"/>
        <v>1.4285714285714285E-2</v>
      </c>
      <c r="T118" s="2" t="s">
        <v>348</v>
      </c>
    </row>
    <row r="119" spans="1:20" x14ac:dyDescent="0.3">
      <c r="J119" s="2" t="s">
        <v>2</v>
      </c>
      <c r="N119" s="3">
        <f>SUM(N116:N118)</f>
        <v>0.27</v>
      </c>
      <c r="O119" s="3">
        <f>1/P119</f>
        <v>1.5300546448087433</v>
      </c>
      <c r="P119" s="3">
        <f>SUM(P116:P118)</f>
        <v>0.65357142857142847</v>
      </c>
    </row>
    <row r="120" spans="1:20" s="6" customFormat="1" x14ac:dyDescent="0.3">
      <c r="A120" s="60"/>
      <c r="E120" s="8"/>
      <c r="F120" s="11"/>
      <c r="G120" s="11"/>
      <c r="H120" s="11"/>
      <c r="I120" s="20"/>
      <c r="J120" s="7" t="s">
        <v>1</v>
      </c>
      <c r="K120" s="10"/>
      <c r="L120" s="10"/>
      <c r="M120" s="8"/>
      <c r="N120" s="8"/>
      <c r="P120" s="8" t="b">
        <f>ROUND(P119,2)=ROUND(H114,2)</f>
        <v>0</v>
      </c>
      <c r="Q120" s="9"/>
      <c r="R120" s="8"/>
      <c r="S120" s="8"/>
      <c r="T120" s="7"/>
    </row>
    <row r="121" spans="1:20" x14ac:dyDescent="0.3">
      <c r="B121" s="1" t="s">
        <v>17</v>
      </c>
      <c r="C121" s="1" t="s">
        <v>174</v>
      </c>
      <c r="D121" s="36" t="s">
        <v>166</v>
      </c>
      <c r="E121" s="3">
        <v>1.65</v>
      </c>
      <c r="F121" s="5" t="s">
        <v>0</v>
      </c>
      <c r="G121" s="5">
        <f>1/E121</f>
        <v>0.60606060606060608</v>
      </c>
      <c r="H121" s="5">
        <f>G121-0.26</f>
        <v>0.34606060606060607</v>
      </c>
      <c r="I121" s="2" t="s">
        <v>63</v>
      </c>
    </row>
    <row r="122" spans="1:20" x14ac:dyDescent="0.3">
      <c r="J122" s="2" t="s">
        <v>6</v>
      </c>
      <c r="K122" s="4">
        <v>400</v>
      </c>
      <c r="L122" s="4">
        <v>1000</v>
      </c>
      <c r="M122" s="3">
        <v>0.57999999999999996</v>
      </c>
      <c r="N122" s="3">
        <v>0.02</v>
      </c>
      <c r="O122" s="3">
        <f>M122/N122</f>
        <v>28.999999999999996</v>
      </c>
      <c r="P122" s="3">
        <f t="shared" ref="P122:P123" si="16">1/O122</f>
        <v>3.4482758620689662E-2</v>
      </c>
      <c r="T122" s="2" t="s">
        <v>14</v>
      </c>
    </row>
    <row r="123" spans="1:20" x14ac:dyDescent="0.3">
      <c r="J123" s="2" t="s">
        <v>5</v>
      </c>
      <c r="K123" s="4">
        <v>2000</v>
      </c>
      <c r="L123" s="4">
        <v>1000</v>
      </c>
      <c r="M123" s="3">
        <v>1.4</v>
      </c>
      <c r="N123" s="3">
        <v>0.02</v>
      </c>
      <c r="O123" s="3">
        <f t="shared" ref="O123" si="17">M123/N123</f>
        <v>70</v>
      </c>
      <c r="P123" s="3">
        <f t="shared" si="16"/>
        <v>1.4285714285714285E-2</v>
      </c>
      <c r="T123" s="2" t="s">
        <v>14</v>
      </c>
    </row>
    <row r="124" spans="1:20" x14ac:dyDescent="0.3">
      <c r="J124" s="2" t="s">
        <v>8</v>
      </c>
      <c r="K124" s="4">
        <v>900</v>
      </c>
      <c r="L124" s="4">
        <v>1000</v>
      </c>
      <c r="M124" s="3">
        <f>Q124</f>
        <v>0.56000000000000005</v>
      </c>
      <c r="N124" s="3">
        <v>0.16</v>
      </c>
      <c r="O124" s="3">
        <f>M124/N124</f>
        <v>3.5000000000000004</v>
      </c>
      <c r="P124" s="3">
        <f>1/O124</f>
        <v>0.2857142857142857</v>
      </c>
      <c r="Q124" s="3">
        <f>N124*R124</f>
        <v>0.56000000000000005</v>
      </c>
      <c r="R124" s="3">
        <f>1/S124</f>
        <v>3.5</v>
      </c>
      <c r="S124" s="3">
        <f>0.3-P123</f>
        <v>0.2857142857142857</v>
      </c>
      <c r="T124" s="2" t="s">
        <v>14</v>
      </c>
    </row>
    <row r="125" spans="1:20" x14ac:dyDescent="0.3">
      <c r="J125" s="18" t="s">
        <v>13</v>
      </c>
      <c r="K125" s="16">
        <v>1400</v>
      </c>
      <c r="L125" s="16">
        <v>1000</v>
      </c>
      <c r="M125" s="14">
        <v>0.7</v>
      </c>
      <c r="N125" s="14">
        <v>0.01</v>
      </c>
      <c r="O125" s="14">
        <f>M125/N125</f>
        <v>70</v>
      </c>
      <c r="P125" s="14">
        <f>1/O125</f>
        <v>1.4285714285714285E-2</v>
      </c>
      <c r="T125" s="2" t="s">
        <v>346</v>
      </c>
    </row>
    <row r="126" spans="1:20" x14ac:dyDescent="0.3">
      <c r="J126" s="2" t="s">
        <v>2</v>
      </c>
      <c r="N126" s="3">
        <f>SUM(N122:N125)</f>
        <v>0.21000000000000002</v>
      </c>
      <c r="O126" s="3">
        <f>1/P126</f>
        <v>2.8672316384180792</v>
      </c>
      <c r="P126" s="3">
        <f>SUM(P122:P125)</f>
        <v>0.34876847290640395</v>
      </c>
    </row>
    <row r="127" spans="1:20" s="6" customFormat="1" x14ac:dyDescent="0.3">
      <c r="A127" s="60"/>
      <c r="E127" s="8"/>
      <c r="F127" s="11"/>
      <c r="G127" s="11"/>
      <c r="H127" s="11"/>
      <c r="I127" s="20"/>
      <c r="J127" s="7" t="s">
        <v>1</v>
      </c>
      <c r="K127" s="10"/>
      <c r="L127" s="10"/>
      <c r="M127" s="8"/>
      <c r="N127" s="8"/>
      <c r="P127" s="8" t="b">
        <f>ROUND(P126,2)=ROUND(H121,2)</f>
        <v>1</v>
      </c>
      <c r="Q127" s="9"/>
      <c r="R127" s="8"/>
      <c r="S127" s="8"/>
      <c r="T127" s="7"/>
    </row>
    <row r="128" spans="1:20" x14ac:dyDescent="0.3">
      <c r="B128" s="1" t="s">
        <v>12</v>
      </c>
      <c r="C128" s="1" t="s">
        <v>175</v>
      </c>
      <c r="D128" s="36" t="s">
        <v>168</v>
      </c>
      <c r="E128" s="3">
        <v>1.3</v>
      </c>
      <c r="F128" s="5" t="s">
        <v>0</v>
      </c>
      <c r="G128" s="5">
        <f>1/E128</f>
        <v>0.76923076923076916</v>
      </c>
      <c r="H128" s="5">
        <f>G128-0.26</f>
        <v>0.50923076923076915</v>
      </c>
      <c r="I128" s="21" t="s">
        <v>61</v>
      </c>
    </row>
    <row r="129" spans="1:20" x14ac:dyDescent="0.3">
      <c r="J129" s="2" t="s">
        <v>9</v>
      </c>
      <c r="K129" s="4">
        <v>1800</v>
      </c>
      <c r="L129" s="4">
        <v>1000</v>
      </c>
      <c r="M129" s="3">
        <v>0.9</v>
      </c>
      <c r="N129" s="3">
        <v>0.02</v>
      </c>
      <c r="O129" s="3">
        <f>M129/N129</f>
        <v>45</v>
      </c>
      <c r="P129" s="3">
        <f t="shared" ref="P129" si="18">1/O129</f>
        <v>2.2222222222222223E-2</v>
      </c>
      <c r="T129" s="2" t="s">
        <v>3</v>
      </c>
    </row>
    <row r="130" spans="1:20" x14ac:dyDescent="0.3">
      <c r="J130" s="2" t="s">
        <v>8</v>
      </c>
      <c r="K130" s="4">
        <v>900</v>
      </c>
      <c r="L130" s="4">
        <v>1000</v>
      </c>
      <c r="M130" s="3">
        <f>Q130</f>
        <v>0.71489361702127663</v>
      </c>
      <c r="N130" s="3">
        <v>0.24</v>
      </c>
      <c r="O130" s="3">
        <f>M130/N130</f>
        <v>2.9787234042553195</v>
      </c>
      <c r="P130" s="3">
        <f>1/O130</f>
        <v>0.33571428571428569</v>
      </c>
      <c r="Q130" s="3">
        <f>N130*R130</f>
        <v>0.71489361702127663</v>
      </c>
      <c r="R130" s="3">
        <f>1/S130</f>
        <v>2.9787234042553195</v>
      </c>
      <c r="S130" s="3">
        <f>0.35-P131</f>
        <v>0.33571428571428569</v>
      </c>
      <c r="T130" s="2" t="s">
        <v>3</v>
      </c>
    </row>
    <row r="131" spans="1:20" x14ac:dyDescent="0.3">
      <c r="J131" s="2" t="s">
        <v>5</v>
      </c>
      <c r="K131" s="4">
        <v>2000</v>
      </c>
      <c r="L131" s="4">
        <v>1000</v>
      </c>
      <c r="M131" s="3">
        <v>1.4</v>
      </c>
      <c r="N131" s="3">
        <v>0.02</v>
      </c>
      <c r="O131" s="3">
        <f t="shared" ref="O131" si="19">M131/N131</f>
        <v>70</v>
      </c>
      <c r="P131" s="3">
        <f t="shared" ref="P131:P133" si="20">1/O131</f>
        <v>1.4285714285714285E-2</v>
      </c>
      <c r="T131" s="2" t="s">
        <v>3</v>
      </c>
    </row>
    <row r="132" spans="1:20" x14ac:dyDescent="0.3">
      <c r="J132" s="2" t="s">
        <v>6</v>
      </c>
      <c r="K132" s="4">
        <v>900</v>
      </c>
      <c r="L132" s="4">
        <v>1000</v>
      </c>
      <c r="M132" s="3">
        <v>0.57999999999999996</v>
      </c>
      <c r="N132" s="3">
        <v>6.5000000000000002E-2</v>
      </c>
      <c r="O132" s="3">
        <f>M132/N132</f>
        <v>8.9230769230769216</v>
      </c>
      <c r="P132" s="3">
        <f t="shared" si="20"/>
        <v>0.1120689655172414</v>
      </c>
      <c r="T132" s="2" t="s">
        <v>347</v>
      </c>
    </row>
    <row r="133" spans="1:20" x14ac:dyDescent="0.3">
      <c r="J133" s="2" t="s">
        <v>5</v>
      </c>
      <c r="K133" s="4">
        <v>2000</v>
      </c>
      <c r="L133" s="4">
        <v>1000</v>
      </c>
      <c r="M133" s="3">
        <v>1.4</v>
      </c>
      <c r="N133" s="3">
        <v>0.02</v>
      </c>
      <c r="O133" s="3">
        <f t="shared" ref="O133" si="21">M133/N133</f>
        <v>70</v>
      </c>
      <c r="P133" s="3">
        <f t="shared" si="20"/>
        <v>1.4285714285714285E-2</v>
      </c>
      <c r="T133" s="2" t="s">
        <v>3</v>
      </c>
    </row>
    <row r="134" spans="1:20" x14ac:dyDescent="0.3">
      <c r="J134" s="18" t="s">
        <v>4</v>
      </c>
      <c r="K134" s="16">
        <v>1700</v>
      </c>
      <c r="L134" s="16">
        <v>1000</v>
      </c>
      <c r="M134" s="14">
        <v>1.47</v>
      </c>
      <c r="N134" s="14">
        <v>1.4999999999999999E-2</v>
      </c>
      <c r="O134" s="14">
        <f>M134/N134</f>
        <v>98</v>
      </c>
      <c r="P134" s="14">
        <f>1/O134</f>
        <v>1.020408163265306E-2</v>
      </c>
      <c r="T134" s="2" t="s">
        <v>3</v>
      </c>
    </row>
    <row r="135" spans="1:20" x14ac:dyDescent="0.3">
      <c r="J135" s="2" t="s">
        <v>2</v>
      </c>
      <c r="N135" s="3">
        <f>SUM(N129:N134)</f>
        <v>0.38000000000000006</v>
      </c>
      <c r="O135" s="3">
        <f>1/P135</f>
        <v>1.9654822647076908</v>
      </c>
      <c r="P135" s="3">
        <f>SUM(P129:P134)</f>
        <v>0.50878098365783087</v>
      </c>
    </row>
    <row r="136" spans="1:20" s="6" customFormat="1" x14ac:dyDescent="0.3">
      <c r="A136" s="60"/>
      <c r="E136" s="8"/>
      <c r="F136" s="11"/>
      <c r="G136" s="11"/>
      <c r="H136" s="11"/>
      <c r="I136" s="20"/>
      <c r="J136" s="7" t="s">
        <v>1</v>
      </c>
      <c r="K136" s="10"/>
      <c r="L136" s="10"/>
      <c r="M136" s="8"/>
      <c r="N136" s="8"/>
      <c r="P136" s="8" t="b">
        <f>ROUND(P135,2)=ROUND(H128,2)</f>
        <v>1</v>
      </c>
      <c r="Q136" s="9"/>
      <c r="R136" s="8"/>
      <c r="S136" s="8"/>
      <c r="T136" s="7"/>
    </row>
    <row r="137" spans="1:20" x14ac:dyDescent="0.3">
      <c r="A137" s="59" t="s">
        <v>176</v>
      </c>
    </row>
    <row r="138" spans="1:20" x14ac:dyDescent="0.3">
      <c r="B138" s="1" t="s">
        <v>30</v>
      </c>
      <c r="C138" s="1" t="s">
        <v>177</v>
      </c>
      <c r="D138" s="36" t="s">
        <v>178</v>
      </c>
      <c r="E138" s="3">
        <v>0.8</v>
      </c>
      <c r="F138" s="5" t="s">
        <v>0</v>
      </c>
      <c r="G138" s="5">
        <f>1/E138</f>
        <v>1.25</v>
      </c>
      <c r="H138" s="5">
        <f>G138-0.17</f>
        <v>1.08</v>
      </c>
      <c r="I138" s="2" t="s">
        <v>179</v>
      </c>
    </row>
    <row r="139" spans="1:20" x14ac:dyDescent="0.3">
      <c r="J139" s="2" t="s">
        <v>9</v>
      </c>
      <c r="K139" s="4">
        <v>1000</v>
      </c>
      <c r="L139" s="4">
        <v>1800</v>
      </c>
      <c r="M139" s="3">
        <v>0.9</v>
      </c>
      <c r="N139" s="3">
        <v>0.02</v>
      </c>
      <c r="O139" s="3">
        <f>M139/N139</f>
        <v>45</v>
      </c>
      <c r="P139" s="3">
        <f t="shared" ref="P139:P143" si="22">1/O139</f>
        <v>2.2222222222222223E-2</v>
      </c>
      <c r="T139" s="2" t="s">
        <v>54</v>
      </c>
    </row>
    <row r="140" spans="1:20" x14ac:dyDescent="0.3">
      <c r="J140" s="2" t="s">
        <v>57</v>
      </c>
      <c r="K140" s="4">
        <v>1000</v>
      </c>
      <c r="L140" s="4">
        <v>1000</v>
      </c>
      <c r="M140" s="3">
        <f>Q140</f>
        <v>0.4</v>
      </c>
      <c r="N140" s="3">
        <v>0.25</v>
      </c>
      <c r="O140" s="3">
        <f>M140/N140</f>
        <v>1.6</v>
      </c>
      <c r="P140" s="3">
        <f t="shared" si="22"/>
        <v>0.625</v>
      </c>
      <c r="Q140" s="3">
        <f>N140*R140</f>
        <v>0.4</v>
      </c>
      <c r="R140" s="3">
        <f>1/S140</f>
        <v>1.6</v>
      </c>
      <c r="S140" s="3">
        <v>0.625</v>
      </c>
      <c r="T140" s="2" t="s">
        <v>54</v>
      </c>
    </row>
    <row r="141" spans="1:20" x14ac:dyDescent="0.3">
      <c r="J141" s="2" t="s">
        <v>56</v>
      </c>
      <c r="K141" s="4">
        <v>570</v>
      </c>
      <c r="L141" s="4">
        <v>30</v>
      </c>
      <c r="M141" s="3">
        <v>4.4999999999999998E-2</v>
      </c>
      <c r="N141" s="3">
        <v>8.9999999999999993E-3</v>
      </c>
      <c r="O141" s="3">
        <f>M141/N141</f>
        <v>5</v>
      </c>
      <c r="P141" s="3">
        <f t="shared" si="22"/>
        <v>0.2</v>
      </c>
      <c r="T141" s="2" t="s">
        <v>180</v>
      </c>
    </row>
    <row r="142" spans="1:20" x14ac:dyDescent="0.3">
      <c r="J142" s="2" t="s">
        <v>55</v>
      </c>
      <c r="K142" s="4">
        <v>1000</v>
      </c>
      <c r="L142" s="4">
        <v>800</v>
      </c>
      <c r="M142" s="3">
        <f>Q142</f>
        <v>0.4</v>
      </c>
      <c r="N142" s="3">
        <v>0.08</v>
      </c>
      <c r="O142" s="3">
        <f>M142/N142</f>
        <v>5</v>
      </c>
      <c r="P142" s="3">
        <f t="shared" si="22"/>
        <v>0.2</v>
      </c>
      <c r="Q142" s="3">
        <f>N142*R142</f>
        <v>0.4</v>
      </c>
      <c r="R142" s="3">
        <f>1/S142</f>
        <v>5</v>
      </c>
      <c r="S142" s="3">
        <v>0.2</v>
      </c>
      <c r="T142" s="2" t="s">
        <v>54</v>
      </c>
    </row>
    <row r="143" spans="1:20" x14ac:dyDescent="0.3">
      <c r="J143" s="18" t="s">
        <v>13</v>
      </c>
      <c r="K143" s="16">
        <v>1000</v>
      </c>
      <c r="L143" s="16">
        <v>1400</v>
      </c>
      <c r="M143" s="14">
        <v>0.7</v>
      </c>
      <c r="N143" s="14">
        <v>0.02</v>
      </c>
      <c r="O143" s="14">
        <f>M143/N143</f>
        <v>35</v>
      </c>
      <c r="P143" s="14">
        <f t="shared" si="22"/>
        <v>2.8571428571428571E-2</v>
      </c>
      <c r="T143" s="2" t="s">
        <v>54</v>
      </c>
    </row>
    <row r="144" spans="1:20" x14ac:dyDescent="0.3">
      <c r="J144" s="2" t="s">
        <v>2</v>
      </c>
      <c r="N144" s="3">
        <f>SUM(N139:N143)</f>
        <v>0.37900000000000006</v>
      </c>
      <c r="O144" s="3">
        <f>1/P144</f>
        <v>0.92954629288085577</v>
      </c>
      <c r="P144" s="3">
        <f>SUM(P139:P143)</f>
        <v>1.0757936507936507</v>
      </c>
    </row>
    <row r="145" spans="1:20" s="6" customFormat="1" x14ac:dyDescent="0.3">
      <c r="A145" s="60"/>
      <c r="E145" s="8"/>
      <c r="F145" s="11"/>
      <c r="G145" s="11"/>
      <c r="H145" s="11"/>
      <c r="I145" s="20"/>
      <c r="J145" s="7" t="s">
        <v>1</v>
      </c>
      <c r="K145" s="10"/>
      <c r="L145" s="10"/>
      <c r="M145" s="8"/>
      <c r="N145" s="8"/>
      <c r="P145" s="8" t="b">
        <f>ROUND(P144,2)=ROUND(H138,2)</f>
        <v>1</v>
      </c>
      <c r="Q145" s="9"/>
      <c r="R145" s="8"/>
      <c r="S145" s="8"/>
      <c r="T145" s="7"/>
    </row>
    <row r="146" spans="1:20" x14ac:dyDescent="0.3">
      <c r="A146" s="61"/>
      <c r="B146" s="54" t="s">
        <v>25</v>
      </c>
      <c r="C146" s="54" t="s">
        <v>181</v>
      </c>
      <c r="D146" s="54" t="s">
        <v>178</v>
      </c>
      <c r="E146" s="55">
        <v>0.75</v>
      </c>
      <c r="F146" s="56" t="s">
        <v>0</v>
      </c>
      <c r="G146" s="56">
        <f>1/E146</f>
        <v>1.3333333333333333</v>
      </c>
      <c r="H146" s="56">
        <f>G146-0.17</f>
        <v>1.1633333333333333</v>
      </c>
      <c r="I146" s="57" t="s">
        <v>179</v>
      </c>
      <c r="J146" s="57"/>
      <c r="K146" s="58"/>
      <c r="L146" s="58"/>
      <c r="M146" s="55"/>
      <c r="N146" s="55"/>
      <c r="O146" s="55"/>
      <c r="P146" s="55"/>
      <c r="Q146" s="55"/>
      <c r="R146" s="55"/>
      <c r="S146" s="55"/>
      <c r="T146" s="57" t="s">
        <v>40</v>
      </c>
    </row>
    <row r="147" spans="1:20" x14ac:dyDescent="0.3">
      <c r="D147" s="36"/>
      <c r="I147" s="30" t="s">
        <v>337</v>
      </c>
      <c r="T147" s="12" t="s">
        <v>329</v>
      </c>
    </row>
    <row r="148" spans="1:20" x14ac:dyDescent="0.3">
      <c r="J148" s="2" t="s">
        <v>13</v>
      </c>
      <c r="K148" s="4">
        <v>1000</v>
      </c>
      <c r="L148" s="4">
        <v>1400</v>
      </c>
      <c r="M148" s="3">
        <v>0.7</v>
      </c>
      <c r="N148" s="3">
        <v>0.01</v>
      </c>
      <c r="O148" s="3">
        <f>M148/N148</f>
        <v>70</v>
      </c>
      <c r="P148" s="3">
        <f t="shared" ref="P148:P150" si="23">1/O148</f>
        <v>1.4285714285714285E-2</v>
      </c>
      <c r="T148" s="2" t="s">
        <v>348</v>
      </c>
    </row>
    <row r="149" spans="1:20" x14ac:dyDescent="0.3">
      <c r="J149" s="2" t="s">
        <v>27</v>
      </c>
      <c r="K149" s="4">
        <v>1000</v>
      </c>
      <c r="L149" s="4">
        <v>1000</v>
      </c>
      <c r="M149" s="3">
        <f>Q149</f>
        <v>0.4</v>
      </c>
      <c r="N149" s="3">
        <v>0.25</v>
      </c>
      <c r="O149" s="3">
        <f>M149/N149</f>
        <v>1.6</v>
      </c>
      <c r="P149" s="3">
        <f t="shared" si="23"/>
        <v>0.625</v>
      </c>
      <c r="Q149" s="3">
        <f>N149*R149</f>
        <v>0.4</v>
      </c>
      <c r="R149" s="3">
        <f>1/S149</f>
        <v>1.6</v>
      </c>
      <c r="S149" s="3">
        <v>0.625</v>
      </c>
      <c r="T149" s="2" t="s">
        <v>26</v>
      </c>
    </row>
    <row r="150" spans="1:20" x14ac:dyDescent="0.3">
      <c r="J150" s="18" t="s">
        <v>13</v>
      </c>
      <c r="K150" s="16">
        <v>1000</v>
      </c>
      <c r="L150" s="16">
        <v>1400</v>
      </c>
      <c r="M150" s="14">
        <v>0.7</v>
      </c>
      <c r="N150" s="14">
        <v>0.01</v>
      </c>
      <c r="O150" s="14">
        <f>M150/N150</f>
        <v>70</v>
      </c>
      <c r="P150" s="14">
        <f t="shared" si="23"/>
        <v>1.4285714285714285E-2</v>
      </c>
      <c r="T150" s="2" t="s">
        <v>348</v>
      </c>
    </row>
    <row r="151" spans="1:20" x14ac:dyDescent="0.3">
      <c r="J151" s="2" t="s">
        <v>2</v>
      </c>
      <c r="N151" s="3">
        <f>SUM(N148:N150)</f>
        <v>0.27</v>
      </c>
      <c r="O151" s="3">
        <f>1/P151</f>
        <v>1.5300546448087433</v>
      </c>
      <c r="P151" s="3">
        <f>SUM(P148:P150)</f>
        <v>0.65357142857142847</v>
      </c>
    </row>
    <row r="152" spans="1:20" s="6" customFormat="1" x14ac:dyDescent="0.3">
      <c r="A152" s="60"/>
      <c r="E152" s="8"/>
      <c r="F152" s="11"/>
      <c r="G152" s="11"/>
      <c r="H152" s="11"/>
      <c r="I152" s="20"/>
      <c r="J152" s="7" t="s">
        <v>1</v>
      </c>
      <c r="K152" s="10"/>
      <c r="L152" s="10"/>
      <c r="M152" s="8"/>
      <c r="N152" s="8"/>
      <c r="P152" s="8" t="b">
        <f>ROUND(P151,2)=ROUND(H146,2)</f>
        <v>0</v>
      </c>
      <c r="Q152" s="9"/>
      <c r="R152" s="8"/>
      <c r="S152" s="8"/>
      <c r="T152" s="7"/>
    </row>
    <row r="153" spans="1:20" x14ac:dyDescent="0.3">
      <c r="B153" s="1" t="s">
        <v>17</v>
      </c>
      <c r="C153" s="1" t="s">
        <v>182</v>
      </c>
      <c r="D153" s="36" t="s">
        <v>183</v>
      </c>
      <c r="E153" s="3">
        <v>0.97</v>
      </c>
      <c r="F153" s="5" t="s">
        <v>0</v>
      </c>
      <c r="G153" s="5">
        <f>1/E153</f>
        <v>1.0309278350515465</v>
      </c>
      <c r="H153" s="5">
        <f>G153-0.26</f>
        <v>0.7709278350515465</v>
      </c>
      <c r="I153" s="2" t="s">
        <v>52</v>
      </c>
    </row>
    <row r="154" spans="1:20" x14ac:dyDescent="0.3">
      <c r="J154" s="2" t="s">
        <v>6</v>
      </c>
      <c r="K154" s="4">
        <v>400</v>
      </c>
      <c r="L154" s="4">
        <v>1000</v>
      </c>
      <c r="M154" s="3">
        <v>0.57999999999999996</v>
      </c>
      <c r="N154" s="3">
        <v>0.02</v>
      </c>
      <c r="O154" s="3">
        <f>M154/N154</f>
        <v>28.999999999999996</v>
      </c>
      <c r="P154" s="3">
        <f t="shared" ref="P154:P156" si="24">1/O154</f>
        <v>3.4482758620689662E-2</v>
      </c>
      <c r="T154" s="2" t="s">
        <v>14</v>
      </c>
    </row>
    <row r="155" spans="1:20" x14ac:dyDescent="0.3">
      <c r="J155" s="2" t="s">
        <v>7</v>
      </c>
      <c r="K155" s="4">
        <v>30</v>
      </c>
      <c r="L155" s="4">
        <v>1220</v>
      </c>
      <c r="M155" s="3">
        <v>4.4999999999999998E-2</v>
      </c>
      <c r="N155" s="19">
        <v>1.8499999999999999E-2</v>
      </c>
      <c r="O155" s="3">
        <f t="shared" ref="O155:O156" si="25">M155/N155</f>
        <v>2.4324324324324325</v>
      </c>
      <c r="P155" s="3">
        <f t="shared" si="24"/>
        <v>0.41111111111111109</v>
      </c>
      <c r="T155" s="2" t="s">
        <v>349</v>
      </c>
    </row>
    <row r="156" spans="1:20" x14ac:dyDescent="0.3">
      <c r="J156" s="2" t="s">
        <v>5</v>
      </c>
      <c r="K156" s="4">
        <v>2000</v>
      </c>
      <c r="L156" s="4">
        <v>1000</v>
      </c>
      <c r="M156" s="3">
        <v>1.4</v>
      </c>
      <c r="N156" s="3">
        <v>0.02</v>
      </c>
      <c r="O156" s="3">
        <f t="shared" si="25"/>
        <v>70</v>
      </c>
      <c r="P156" s="3">
        <f t="shared" si="24"/>
        <v>1.4285714285714285E-2</v>
      </c>
      <c r="T156" s="2" t="s">
        <v>14</v>
      </c>
    </row>
    <row r="157" spans="1:20" x14ac:dyDescent="0.3">
      <c r="J157" s="2" t="s">
        <v>8</v>
      </c>
      <c r="K157" s="4">
        <v>900</v>
      </c>
      <c r="L157" s="4">
        <v>1000</v>
      </c>
      <c r="M157" s="3">
        <f>Q157</f>
        <v>0.56000000000000005</v>
      </c>
      <c r="N157" s="3">
        <v>0.16</v>
      </c>
      <c r="O157" s="3">
        <f>M157/N157</f>
        <v>3.5000000000000004</v>
      </c>
      <c r="P157" s="3">
        <f>1/O157</f>
        <v>0.2857142857142857</v>
      </c>
      <c r="Q157" s="3">
        <f>N157*R157</f>
        <v>0.56000000000000005</v>
      </c>
      <c r="R157" s="3">
        <f>1/S157</f>
        <v>3.5</v>
      </c>
      <c r="S157" s="3">
        <f>0.3-P156</f>
        <v>0.2857142857142857</v>
      </c>
      <c r="T157" s="2" t="s">
        <v>14</v>
      </c>
    </row>
    <row r="158" spans="1:20" x14ac:dyDescent="0.3">
      <c r="J158" s="18" t="s">
        <v>13</v>
      </c>
      <c r="K158" s="16">
        <v>1400</v>
      </c>
      <c r="L158" s="16">
        <v>1000</v>
      </c>
      <c r="M158" s="14">
        <v>0.7</v>
      </c>
      <c r="N158" s="14">
        <v>0.02</v>
      </c>
      <c r="O158" s="14">
        <f>M158/N158</f>
        <v>35</v>
      </c>
      <c r="P158" s="14">
        <f>1/O158</f>
        <v>2.8571428571428571E-2</v>
      </c>
      <c r="T158" s="2" t="s">
        <v>14</v>
      </c>
    </row>
    <row r="159" spans="1:20" x14ac:dyDescent="0.3">
      <c r="J159" s="2" t="s">
        <v>2</v>
      </c>
      <c r="N159" s="3">
        <f>SUM(N154:N158)</f>
        <v>0.23849999999999999</v>
      </c>
      <c r="O159" s="3">
        <f>1/P159</f>
        <v>1.2917138009049773</v>
      </c>
      <c r="P159" s="3">
        <f>SUM(P154:P158)</f>
        <v>0.77416529830322933</v>
      </c>
    </row>
    <row r="160" spans="1:20" s="6" customFormat="1" x14ac:dyDescent="0.3">
      <c r="A160" s="60"/>
      <c r="E160" s="8"/>
      <c r="F160" s="11"/>
      <c r="G160" s="11"/>
      <c r="H160" s="11"/>
      <c r="I160" s="20"/>
      <c r="J160" s="7" t="s">
        <v>1</v>
      </c>
      <c r="K160" s="10"/>
      <c r="L160" s="10"/>
      <c r="M160" s="8"/>
      <c r="N160" s="8"/>
      <c r="P160" s="8" t="b">
        <f>ROUND(P159,2)=ROUND(H153,2)</f>
        <v>1</v>
      </c>
      <c r="Q160" s="9"/>
      <c r="R160" s="8"/>
      <c r="S160" s="8"/>
      <c r="T160" s="7"/>
    </row>
    <row r="161" spans="1:20" x14ac:dyDescent="0.3">
      <c r="B161" s="1" t="s">
        <v>12</v>
      </c>
      <c r="C161" s="1" t="s">
        <v>184</v>
      </c>
      <c r="D161" s="36" t="s">
        <v>185</v>
      </c>
      <c r="E161" s="3">
        <v>1.1200000000000001</v>
      </c>
      <c r="F161" s="5" t="s">
        <v>0</v>
      </c>
      <c r="G161" s="5">
        <f>1/E161</f>
        <v>0.89285714285714279</v>
      </c>
      <c r="H161" s="5">
        <f>G161-0.26</f>
        <v>0.63285714285714278</v>
      </c>
      <c r="I161" s="21" t="s">
        <v>50</v>
      </c>
    </row>
    <row r="162" spans="1:20" x14ac:dyDescent="0.3">
      <c r="J162" s="2" t="s">
        <v>9</v>
      </c>
      <c r="K162" s="4">
        <v>1800</v>
      </c>
      <c r="L162" s="4">
        <v>1000</v>
      </c>
      <c r="M162" s="3">
        <v>0.9</v>
      </c>
      <c r="N162" s="3">
        <v>0.02</v>
      </c>
      <c r="O162" s="3">
        <f>M162/N162</f>
        <v>45</v>
      </c>
      <c r="P162" s="3">
        <f t="shared" ref="P162" si="26">1/O162</f>
        <v>2.2222222222222223E-2</v>
      </c>
      <c r="T162" s="2" t="s">
        <v>3</v>
      </c>
    </row>
    <row r="163" spans="1:20" x14ac:dyDescent="0.3">
      <c r="J163" s="2" t="s">
        <v>8</v>
      </c>
      <c r="K163" s="4">
        <v>900</v>
      </c>
      <c r="L163" s="4">
        <v>1000</v>
      </c>
      <c r="M163" s="3">
        <f>Q163</f>
        <v>0.56000000000000005</v>
      </c>
      <c r="N163" s="3">
        <v>0.16</v>
      </c>
      <c r="O163" s="3">
        <f>M163/N163</f>
        <v>3.5000000000000004</v>
      </c>
      <c r="P163" s="3">
        <f>1/O163</f>
        <v>0.2857142857142857</v>
      </c>
      <c r="Q163" s="3">
        <f>N163*R163</f>
        <v>0.56000000000000005</v>
      </c>
      <c r="R163" s="3">
        <f>1/S163</f>
        <v>3.5</v>
      </c>
      <c r="S163" s="3">
        <f>0.3-P164</f>
        <v>0.2857142857142857</v>
      </c>
      <c r="T163" s="2" t="s">
        <v>3</v>
      </c>
    </row>
    <row r="164" spans="1:20" x14ac:dyDescent="0.3">
      <c r="J164" s="2" t="s">
        <v>5</v>
      </c>
      <c r="K164" s="4">
        <v>2000</v>
      </c>
      <c r="L164" s="4">
        <v>1000</v>
      </c>
      <c r="M164" s="3">
        <v>1.4</v>
      </c>
      <c r="N164" s="3">
        <v>0.02</v>
      </c>
      <c r="O164" s="3">
        <f t="shared" ref="O164:O165" si="27">M164/N164</f>
        <v>70</v>
      </c>
      <c r="P164" s="3">
        <f t="shared" ref="P164:P165" si="28">1/O164</f>
        <v>1.4285714285714285E-2</v>
      </c>
      <c r="T164" s="2" t="s">
        <v>3</v>
      </c>
    </row>
    <row r="165" spans="1:20" x14ac:dyDescent="0.3">
      <c r="J165" s="2" t="s">
        <v>7</v>
      </c>
      <c r="K165" s="4">
        <v>30</v>
      </c>
      <c r="L165" s="4">
        <v>1220</v>
      </c>
      <c r="M165" s="3">
        <v>4.4999999999999998E-2</v>
      </c>
      <c r="N165" s="3">
        <v>1.0999999999999999E-2</v>
      </c>
      <c r="O165" s="3">
        <f t="shared" si="27"/>
        <v>4.0909090909090908</v>
      </c>
      <c r="P165" s="3">
        <f t="shared" si="28"/>
        <v>0.24444444444444444</v>
      </c>
      <c r="T165" s="2" t="s">
        <v>349</v>
      </c>
    </row>
    <row r="166" spans="1:20" x14ac:dyDescent="0.3">
      <c r="J166" s="2" t="s">
        <v>6</v>
      </c>
      <c r="K166" s="4">
        <v>400</v>
      </c>
      <c r="L166" s="4">
        <v>1000</v>
      </c>
      <c r="M166" s="3">
        <v>0.57999999999999996</v>
      </c>
      <c r="N166" s="3">
        <v>0.02</v>
      </c>
      <c r="O166" s="3">
        <f>M166/N166</f>
        <v>28.999999999999996</v>
      </c>
      <c r="P166" s="3">
        <f>1/O166</f>
        <v>3.4482758620689662E-2</v>
      </c>
      <c r="T166" s="2" t="s">
        <v>3</v>
      </c>
    </row>
    <row r="167" spans="1:20" x14ac:dyDescent="0.3">
      <c r="J167" s="2" t="s">
        <v>5</v>
      </c>
      <c r="K167" s="4">
        <v>2000</v>
      </c>
      <c r="L167" s="4">
        <v>1000</v>
      </c>
      <c r="M167" s="3">
        <v>1.4</v>
      </c>
      <c r="N167" s="3">
        <v>0.02</v>
      </c>
      <c r="O167" s="3">
        <f>M167/N167</f>
        <v>70</v>
      </c>
      <c r="P167" s="3">
        <f>1/O167</f>
        <v>1.4285714285714285E-2</v>
      </c>
      <c r="T167" s="2" t="s">
        <v>3</v>
      </c>
    </row>
    <row r="168" spans="1:20" x14ac:dyDescent="0.3">
      <c r="J168" s="18" t="s">
        <v>4</v>
      </c>
      <c r="K168" s="16">
        <v>1700</v>
      </c>
      <c r="L168" s="16">
        <v>1000</v>
      </c>
      <c r="M168" s="14">
        <v>1.47</v>
      </c>
      <c r="N168" s="14">
        <v>1.4999999999999999E-2</v>
      </c>
      <c r="O168" s="14">
        <f>M168/N168</f>
        <v>98</v>
      </c>
      <c r="P168" s="14">
        <f>1/O168</f>
        <v>1.020408163265306E-2</v>
      </c>
      <c r="T168" s="2" t="s">
        <v>3</v>
      </c>
    </row>
    <row r="169" spans="1:20" x14ac:dyDescent="0.3">
      <c r="J169" s="2" t="s">
        <v>2</v>
      </c>
      <c r="N169" s="3">
        <f>SUM(N162:N168)</f>
        <v>0.26600000000000001</v>
      </c>
      <c r="O169" s="3">
        <f>1/P169</f>
        <v>1.598365265644333</v>
      </c>
      <c r="P169" s="3">
        <f>SUM(P162:P168)</f>
        <v>0.62563922120572357</v>
      </c>
    </row>
    <row r="170" spans="1:20" s="6" customFormat="1" x14ac:dyDescent="0.3">
      <c r="A170" s="60"/>
      <c r="E170" s="8"/>
      <c r="F170" s="11"/>
      <c r="G170" s="11"/>
      <c r="H170" s="11"/>
      <c r="I170" s="20"/>
      <c r="J170" s="7" t="s">
        <v>1</v>
      </c>
      <c r="K170" s="10"/>
      <c r="L170" s="10"/>
      <c r="M170" s="8"/>
      <c r="N170" s="8"/>
      <c r="P170" s="8" t="b">
        <f>ROUND(P169,2)=ROUND(H161,2)</f>
        <v>1</v>
      </c>
      <c r="Q170" s="9"/>
      <c r="R170" s="8"/>
      <c r="S170" s="8"/>
      <c r="T170" s="7"/>
    </row>
    <row r="171" spans="1:20" x14ac:dyDescent="0.3">
      <c r="A171" s="59" t="s">
        <v>186</v>
      </c>
    </row>
    <row r="172" spans="1:20" x14ac:dyDescent="0.3">
      <c r="B172" s="1" t="s">
        <v>30</v>
      </c>
      <c r="C172" s="1" t="s">
        <v>187</v>
      </c>
      <c r="D172" s="36" t="s">
        <v>188</v>
      </c>
      <c r="E172" s="3">
        <v>0.6</v>
      </c>
      <c r="F172" s="5" t="s">
        <v>0</v>
      </c>
      <c r="G172" s="5">
        <f>1/E172</f>
        <v>1.6666666666666667</v>
      </c>
      <c r="H172" s="5">
        <f>G172-0.17</f>
        <v>1.4966666666666668</v>
      </c>
      <c r="I172" s="2" t="s">
        <v>44</v>
      </c>
    </row>
    <row r="173" spans="1:20" x14ac:dyDescent="0.3">
      <c r="J173" s="2" t="s">
        <v>9</v>
      </c>
      <c r="K173" s="4">
        <v>1000</v>
      </c>
      <c r="L173" s="4">
        <v>1800</v>
      </c>
      <c r="M173" s="3">
        <v>0.9</v>
      </c>
      <c r="N173" s="3">
        <v>0.02</v>
      </c>
      <c r="O173" s="3">
        <f>M173/N173</f>
        <v>45</v>
      </c>
      <c r="P173" s="3">
        <f t="shared" ref="P173:P176" si="29">1/O173</f>
        <v>2.2222222222222223E-2</v>
      </c>
      <c r="T173" s="2" t="s">
        <v>19</v>
      </c>
    </row>
    <row r="174" spans="1:20" x14ac:dyDescent="0.3">
      <c r="J174" s="2" t="s">
        <v>189</v>
      </c>
      <c r="K174" s="4">
        <v>1000</v>
      </c>
      <c r="L174" s="4">
        <v>1400</v>
      </c>
      <c r="M174" s="3">
        <v>0.57999999999999996</v>
      </c>
      <c r="N174" s="3">
        <v>0.22500000000000001</v>
      </c>
      <c r="O174" s="3">
        <f>M174/N174</f>
        <v>2.5777777777777775</v>
      </c>
      <c r="P174" s="3">
        <f t="shared" si="29"/>
        <v>0.38793103448275867</v>
      </c>
      <c r="T174" s="2" t="s">
        <v>350</v>
      </c>
    </row>
    <row r="175" spans="1:20" x14ac:dyDescent="0.3">
      <c r="J175" s="2" t="s">
        <v>43</v>
      </c>
      <c r="K175" s="4">
        <v>670</v>
      </c>
      <c r="L175" s="4">
        <v>30</v>
      </c>
      <c r="M175" s="3">
        <v>0.04</v>
      </c>
      <c r="N175" s="3">
        <v>4.2999999999999997E-2</v>
      </c>
      <c r="O175" s="3">
        <f>M175/N175</f>
        <v>0.93023255813953498</v>
      </c>
      <c r="P175" s="3">
        <f>1/O175</f>
        <v>1.075</v>
      </c>
      <c r="T175" s="2" t="s">
        <v>350</v>
      </c>
    </row>
    <row r="176" spans="1:20" x14ac:dyDescent="0.3">
      <c r="J176" s="18" t="s">
        <v>13</v>
      </c>
      <c r="K176" s="16">
        <v>1000</v>
      </c>
      <c r="L176" s="16">
        <v>1400</v>
      </c>
      <c r="M176" s="14">
        <v>0.7</v>
      </c>
      <c r="N176" s="14">
        <v>0.01</v>
      </c>
      <c r="O176" s="14">
        <f>M176/N176</f>
        <v>70</v>
      </c>
      <c r="P176" s="14">
        <f t="shared" si="29"/>
        <v>1.4285714285714285E-2</v>
      </c>
      <c r="T176" s="2" t="s">
        <v>19</v>
      </c>
    </row>
    <row r="177" spans="1:20" x14ac:dyDescent="0.3">
      <c r="J177" s="2" t="s">
        <v>2</v>
      </c>
      <c r="N177" s="3">
        <f>SUM(N173:N176)</f>
        <v>0.29799999999999999</v>
      </c>
      <c r="O177" s="3">
        <f>1/P177</f>
        <v>0.6669161061882295</v>
      </c>
      <c r="P177" s="3">
        <f>SUM(P173:P176)</f>
        <v>1.499438970990695</v>
      </c>
    </row>
    <row r="178" spans="1:20" s="6" customFormat="1" x14ac:dyDescent="0.3">
      <c r="A178" s="60"/>
      <c r="E178" s="8"/>
      <c r="F178" s="11"/>
      <c r="G178" s="11"/>
      <c r="H178" s="11"/>
      <c r="I178" s="20"/>
      <c r="J178" s="7" t="s">
        <v>1</v>
      </c>
      <c r="K178" s="10"/>
      <c r="L178" s="10"/>
      <c r="M178" s="8"/>
      <c r="N178" s="8"/>
      <c r="P178" s="8" t="b">
        <f>ROUND(P177,2)=ROUND(H172,2)</f>
        <v>1</v>
      </c>
      <c r="Q178" s="9"/>
      <c r="R178" s="8"/>
      <c r="S178" s="8"/>
      <c r="T178" s="7"/>
    </row>
    <row r="179" spans="1:20" x14ac:dyDescent="0.3">
      <c r="A179" s="61"/>
      <c r="B179" s="54" t="s">
        <v>25</v>
      </c>
      <c r="C179" s="54" t="s">
        <v>190</v>
      </c>
      <c r="D179" s="54" t="s">
        <v>191</v>
      </c>
      <c r="E179" s="55">
        <v>0.59</v>
      </c>
      <c r="F179" s="56" t="s">
        <v>0</v>
      </c>
      <c r="G179" s="56">
        <f>1/E179</f>
        <v>1.6949152542372883</v>
      </c>
      <c r="H179" s="56">
        <f>G179-0.17</f>
        <v>1.5249152542372884</v>
      </c>
      <c r="I179" s="57" t="s">
        <v>44</v>
      </c>
      <c r="J179" s="57"/>
      <c r="K179" s="58"/>
      <c r="L179" s="58"/>
      <c r="M179" s="55"/>
      <c r="N179" s="55"/>
      <c r="O179" s="55"/>
      <c r="P179" s="55"/>
      <c r="Q179" s="55"/>
      <c r="R179" s="55"/>
      <c r="S179" s="55"/>
      <c r="T179" s="57" t="s">
        <v>40</v>
      </c>
    </row>
    <row r="180" spans="1:20" x14ac:dyDescent="0.3">
      <c r="D180" s="36"/>
      <c r="I180" s="30" t="s">
        <v>336</v>
      </c>
      <c r="T180" s="12" t="s">
        <v>329</v>
      </c>
    </row>
    <row r="181" spans="1:20" x14ac:dyDescent="0.3">
      <c r="J181" s="2" t="s">
        <v>13</v>
      </c>
      <c r="K181" s="4">
        <v>1000</v>
      </c>
      <c r="L181" s="4">
        <v>1400</v>
      </c>
      <c r="M181" s="3">
        <v>0.7</v>
      </c>
      <c r="N181" s="3">
        <v>0.01</v>
      </c>
      <c r="O181" s="3">
        <f>M181/N181</f>
        <v>70</v>
      </c>
      <c r="P181" s="3">
        <f>1/O181</f>
        <v>1.4285714285714285E-2</v>
      </c>
      <c r="T181" s="2" t="s">
        <v>37</v>
      </c>
    </row>
    <row r="182" spans="1:20" x14ac:dyDescent="0.3">
      <c r="J182" s="2" t="s">
        <v>189</v>
      </c>
      <c r="K182" s="4">
        <v>1000</v>
      </c>
      <c r="L182" s="4">
        <v>1400</v>
      </c>
      <c r="M182" s="3">
        <v>0.57999999999999996</v>
      </c>
      <c r="N182" s="3">
        <v>0.28000000000000003</v>
      </c>
      <c r="O182" s="3">
        <f>M182/N182</f>
        <v>2.0714285714285712</v>
      </c>
      <c r="P182" s="3">
        <f>1/O182</f>
        <v>0.48275862068965525</v>
      </c>
      <c r="T182" s="2" t="s">
        <v>37</v>
      </c>
    </row>
    <row r="183" spans="1:20" x14ac:dyDescent="0.3">
      <c r="J183" s="18" t="s">
        <v>13</v>
      </c>
      <c r="K183" s="16">
        <v>1000</v>
      </c>
      <c r="L183" s="16">
        <v>1400</v>
      </c>
      <c r="M183" s="14">
        <v>0.7</v>
      </c>
      <c r="N183" s="14">
        <v>0.01</v>
      </c>
      <c r="O183" s="14">
        <f>M183/N183</f>
        <v>70</v>
      </c>
      <c r="P183" s="14">
        <f>1/O183</f>
        <v>1.4285714285714285E-2</v>
      </c>
      <c r="T183" s="2" t="s">
        <v>37</v>
      </c>
    </row>
    <row r="184" spans="1:20" x14ac:dyDescent="0.3">
      <c r="J184" s="2" t="s">
        <v>2</v>
      </c>
      <c r="N184" s="3">
        <f>SUM(N181:N183)</f>
        <v>0.30000000000000004</v>
      </c>
      <c r="O184" s="3">
        <f>1/P184</f>
        <v>1.9556840077071287</v>
      </c>
      <c r="P184" s="3">
        <f>SUM(P181:P183)</f>
        <v>0.51133004926108383</v>
      </c>
    </row>
    <row r="185" spans="1:20" s="6" customFormat="1" x14ac:dyDescent="0.3">
      <c r="A185" s="60"/>
      <c r="E185" s="8"/>
      <c r="F185" s="11"/>
      <c r="G185" s="11"/>
      <c r="H185" s="11"/>
      <c r="I185" s="20"/>
      <c r="J185" s="7" t="s">
        <v>1</v>
      </c>
      <c r="K185" s="10"/>
      <c r="L185" s="10"/>
      <c r="M185" s="8"/>
      <c r="N185" s="8"/>
      <c r="P185" s="8" t="b">
        <f>ROUND(P184,2)=ROUND(H179,2)</f>
        <v>0</v>
      </c>
      <c r="Q185" s="9"/>
      <c r="R185" s="8"/>
      <c r="S185" s="8"/>
      <c r="T185" s="7"/>
    </row>
    <row r="186" spans="1:20" x14ac:dyDescent="0.3">
      <c r="B186" s="1" t="s">
        <v>17</v>
      </c>
      <c r="C186" s="1" t="s">
        <v>192</v>
      </c>
      <c r="D186" s="36" t="s">
        <v>193</v>
      </c>
      <c r="E186" s="3">
        <v>0.69</v>
      </c>
      <c r="F186" s="5" t="s">
        <v>0</v>
      </c>
      <c r="G186" s="5">
        <f>1/E186</f>
        <v>1.4492753623188408</v>
      </c>
      <c r="H186" s="5">
        <f>G186-0.26</f>
        <v>1.1892753623188408</v>
      </c>
      <c r="I186" s="2" t="s">
        <v>35</v>
      </c>
    </row>
    <row r="187" spans="1:20" x14ac:dyDescent="0.3">
      <c r="J187" s="2" t="s">
        <v>6</v>
      </c>
      <c r="K187" s="4">
        <v>400</v>
      </c>
      <c r="L187" s="4">
        <v>1000</v>
      </c>
      <c r="M187" s="3">
        <v>0.57999999999999996</v>
      </c>
      <c r="N187" s="3">
        <v>0.02</v>
      </c>
      <c r="O187" s="3">
        <f>M187/N187</f>
        <v>28.999999999999996</v>
      </c>
      <c r="P187" s="3">
        <f t="shared" ref="P187:P189" si="30">1/O187</f>
        <v>3.4482758620689662E-2</v>
      </c>
      <c r="T187" s="2" t="s">
        <v>14</v>
      </c>
    </row>
    <row r="188" spans="1:20" x14ac:dyDescent="0.3">
      <c r="J188" s="2" t="s">
        <v>7</v>
      </c>
      <c r="K188" s="4">
        <v>30</v>
      </c>
      <c r="L188" s="4">
        <v>1220</v>
      </c>
      <c r="M188" s="3">
        <v>4.4999999999999998E-2</v>
      </c>
      <c r="N188" s="3">
        <v>3.6999999999999998E-2</v>
      </c>
      <c r="O188" s="3">
        <f t="shared" ref="O188:O189" si="31">M188/N188</f>
        <v>1.2162162162162162</v>
      </c>
      <c r="P188" s="3">
        <f t="shared" si="30"/>
        <v>0.82222222222222219</v>
      </c>
      <c r="T188" s="2" t="s">
        <v>349</v>
      </c>
    </row>
    <row r="189" spans="1:20" x14ac:dyDescent="0.3">
      <c r="J189" s="2" t="s">
        <v>5</v>
      </c>
      <c r="K189" s="4">
        <v>2000</v>
      </c>
      <c r="L189" s="4">
        <v>1000</v>
      </c>
      <c r="M189" s="3">
        <v>1.4</v>
      </c>
      <c r="N189" s="3">
        <v>0.02</v>
      </c>
      <c r="O189" s="3">
        <f t="shared" si="31"/>
        <v>70</v>
      </c>
      <c r="P189" s="3">
        <f t="shared" si="30"/>
        <v>1.4285714285714285E-2</v>
      </c>
      <c r="T189" s="2" t="s">
        <v>14</v>
      </c>
    </row>
    <row r="190" spans="1:20" x14ac:dyDescent="0.3">
      <c r="J190" s="2" t="s">
        <v>8</v>
      </c>
      <c r="K190" s="4">
        <v>900</v>
      </c>
      <c r="L190" s="4">
        <v>1000</v>
      </c>
      <c r="M190" s="3">
        <f>Q190</f>
        <v>0.56000000000000005</v>
      </c>
      <c r="N190" s="3">
        <v>0.16</v>
      </c>
      <c r="O190" s="3">
        <f>M190/N190</f>
        <v>3.5000000000000004</v>
      </c>
      <c r="P190" s="3">
        <f>1/O190</f>
        <v>0.2857142857142857</v>
      </c>
      <c r="Q190" s="3">
        <f>N190*R190</f>
        <v>0.56000000000000005</v>
      </c>
      <c r="R190" s="3">
        <f>1/S190</f>
        <v>3.5</v>
      </c>
      <c r="S190" s="3">
        <f>0.3-P189</f>
        <v>0.2857142857142857</v>
      </c>
      <c r="T190" s="2" t="s">
        <v>14</v>
      </c>
    </row>
    <row r="191" spans="1:20" x14ac:dyDescent="0.3">
      <c r="J191" s="18" t="s">
        <v>13</v>
      </c>
      <c r="K191" s="16">
        <v>1400</v>
      </c>
      <c r="L191" s="16">
        <v>1000</v>
      </c>
      <c r="M191" s="14">
        <v>0.7</v>
      </c>
      <c r="N191" s="14">
        <v>0.02</v>
      </c>
      <c r="O191" s="14">
        <f>M191/N191</f>
        <v>35</v>
      </c>
      <c r="P191" s="14">
        <f>1/O191</f>
        <v>2.8571428571428571E-2</v>
      </c>
      <c r="T191" s="2" t="s">
        <v>14</v>
      </c>
    </row>
    <row r="192" spans="1:20" x14ac:dyDescent="0.3">
      <c r="J192" s="2" t="s">
        <v>2</v>
      </c>
      <c r="N192" s="3">
        <f>SUM(N187:N191)</f>
        <v>0.25700000000000001</v>
      </c>
      <c r="O192" s="3">
        <f>1/P192</f>
        <v>0.84368506118679309</v>
      </c>
      <c r="P192" s="3">
        <f>SUM(P187:P191)</f>
        <v>1.1852764094143402</v>
      </c>
    </row>
    <row r="193" spans="1:20" s="6" customFormat="1" x14ac:dyDescent="0.3">
      <c r="A193" s="60"/>
      <c r="E193" s="8"/>
      <c r="F193" s="11"/>
      <c r="G193" s="11"/>
      <c r="H193" s="11"/>
      <c r="I193" s="20"/>
      <c r="J193" s="7" t="s">
        <v>1</v>
      </c>
      <c r="K193" s="10"/>
      <c r="L193" s="10"/>
      <c r="M193" s="8"/>
      <c r="N193" s="8"/>
      <c r="P193" s="8" t="b">
        <f>ROUND(P192,2)=ROUND(H186,2)</f>
        <v>1</v>
      </c>
      <c r="Q193" s="9"/>
      <c r="R193" s="8"/>
      <c r="S193" s="8"/>
      <c r="T193" s="7"/>
    </row>
    <row r="194" spans="1:20" x14ac:dyDescent="0.3">
      <c r="B194" s="1" t="s">
        <v>12</v>
      </c>
      <c r="C194" s="1" t="s">
        <v>194</v>
      </c>
      <c r="D194" s="36" t="s">
        <v>195</v>
      </c>
      <c r="E194" s="3">
        <v>0.77</v>
      </c>
      <c r="F194" s="5" t="s">
        <v>0</v>
      </c>
      <c r="G194" s="5">
        <f>1/E194</f>
        <v>1.2987012987012987</v>
      </c>
      <c r="H194" s="5">
        <f>G194-0.26</f>
        <v>1.0387012987012987</v>
      </c>
      <c r="I194" s="21" t="s">
        <v>33</v>
      </c>
    </row>
    <row r="195" spans="1:20" x14ac:dyDescent="0.3">
      <c r="J195" s="2" t="s">
        <v>9</v>
      </c>
      <c r="K195" s="4">
        <v>1800</v>
      </c>
      <c r="L195" s="4">
        <v>1000</v>
      </c>
      <c r="M195" s="3">
        <v>0.9</v>
      </c>
      <c r="N195" s="3">
        <v>0.02</v>
      </c>
      <c r="O195" s="3">
        <f>M195/N195</f>
        <v>45</v>
      </c>
      <c r="P195" s="3">
        <f t="shared" ref="P195" si="32">1/O195</f>
        <v>2.2222222222222223E-2</v>
      </c>
      <c r="T195" s="2" t="s">
        <v>3</v>
      </c>
    </row>
    <row r="196" spans="1:20" x14ac:dyDescent="0.3">
      <c r="J196" s="2" t="s">
        <v>8</v>
      </c>
      <c r="K196" s="4">
        <v>900</v>
      </c>
      <c r="L196" s="4">
        <v>1000</v>
      </c>
      <c r="M196" s="3">
        <f>Q196</f>
        <v>0.56000000000000005</v>
      </c>
      <c r="N196" s="3">
        <v>0.16</v>
      </c>
      <c r="O196" s="3">
        <f>M196/N196</f>
        <v>3.5000000000000004</v>
      </c>
      <c r="P196" s="3">
        <f>1/O196</f>
        <v>0.2857142857142857</v>
      </c>
      <c r="Q196" s="3">
        <f>N196*R196</f>
        <v>0.56000000000000005</v>
      </c>
      <c r="R196" s="3">
        <f>1/S196</f>
        <v>3.5</v>
      </c>
      <c r="S196" s="3">
        <f>0.3-P197</f>
        <v>0.2857142857142857</v>
      </c>
      <c r="T196" s="2" t="s">
        <v>3</v>
      </c>
    </row>
    <row r="197" spans="1:20" x14ac:dyDescent="0.3">
      <c r="J197" s="2" t="s">
        <v>5</v>
      </c>
      <c r="K197" s="4">
        <v>2000</v>
      </c>
      <c r="L197" s="4">
        <v>1000</v>
      </c>
      <c r="M197" s="3">
        <v>1.4</v>
      </c>
      <c r="N197" s="3">
        <v>0.02</v>
      </c>
      <c r="O197" s="3">
        <f t="shared" ref="O197:O198" si="33">M197/N197</f>
        <v>70</v>
      </c>
      <c r="P197" s="3">
        <f t="shared" ref="P197:P198" si="34">1/O197</f>
        <v>1.4285714285714285E-2</v>
      </c>
      <c r="T197" s="2" t="s">
        <v>3</v>
      </c>
    </row>
    <row r="198" spans="1:20" x14ac:dyDescent="0.3">
      <c r="J198" s="2" t="s">
        <v>7</v>
      </c>
      <c r="K198" s="4">
        <v>30</v>
      </c>
      <c r="L198" s="4">
        <v>1220</v>
      </c>
      <c r="M198" s="3">
        <v>4.4999999999999998E-2</v>
      </c>
      <c r="N198" s="19">
        <v>2.9600000000000001E-2</v>
      </c>
      <c r="O198" s="3">
        <f t="shared" si="33"/>
        <v>1.5202702702702702</v>
      </c>
      <c r="P198" s="3">
        <f t="shared" si="34"/>
        <v>0.65777777777777779</v>
      </c>
      <c r="T198" s="2" t="s">
        <v>349</v>
      </c>
    </row>
    <row r="199" spans="1:20" x14ac:dyDescent="0.3">
      <c r="J199" s="2" t="s">
        <v>6</v>
      </c>
      <c r="K199" s="4">
        <v>400</v>
      </c>
      <c r="L199" s="4">
        <v>1000</v>
      </c>
      <c r="M199" s="3">
        <v>0.57999999999999996</v>
      </c>
      <c r="N199" s="3">
        <v>0.02</v>
      </c>
      <c r="O199" s="3">
        <f>M199/N199</f>
        <v>28.999999999999996</v>
      </c>
      <c r="P199" s="3">
        <f>1/O199</f>
        <v>3.4482758620689662E-2</v>
      </c>
      <c r="T199" s="2" t="s">
        <v>3</v>
      </c>
    </row>
    <row r="200" spans="1:20" x14ac:dyDescent="0.3">
      <c r="J200" s="2" t="s">
        <v>5</v>
      </c>
      <c r="K200" s="4">
        <v>2000</v>
      </c>
      <c r="L200" s="4">
        <v>1000</v>
      </c>
      <c r="M200" s="3">
        <v>1.4</v>
      </c>
      <c r="N200" s="3">
        <v>0.02</v>
      </c>
      <c r="O200" s="3">
        <f>M200/N200</f>
        <v>70</v>
      </c>
      <c r="P200" s="3">
        <f>1/O200</f>
        <v>1.4285714285714285E-2</v>
      </c>
      <c r="T200" s="2" t="s">
        <v>3</v>
      </c>
    </row>
    <row r="201" spans="1:20" x14ac:dyDescent="0.3">
      <c r="J201" s="18" t="s">
        <v>4</v>
      </c>
      <c r="K201" s="16">
        <v>1700</v>
      </c>
      <c r="L201" s="16">
        <v>1000</v>
      </c>
      <c r="M201" s="14">
        <v>1.47</v>
      </c>
      <c r="N201" s="14">
        <v>1.4999999999999999E-2</v>
      </c>
      <c r="O201" s="14">
        <f>M201/N201</f>
        <v>98</v>
      </c>
      <c r="P201" s="14">
        <f>1/O201</f>
        <v>1.020408163265306E-2</v>
      </c>
      <c r="T201" s="2" t="s">
        <v>3</v>
      </c>
    </row>
    <row r="202" spans="1:20" x14ac:dyDescent="0.3">
      <c r="J202" s="2" t="s">
        <v>2</v>
      </c>
      <c r="N202" s="3">
        <f>SUM(N195:N201)</f>
        <v>0.28459999999999996</v>
      </c>
      <c r="O202" s="3">
        <f>1/P202</f>
        <v>0.96248933201479303</v>
      </c>
      <c r="P202" s="3">
        <f>SUM(P195:P201)</f>
        <v>1.0389725545390569</v>
      </c>
    </row>
    <row r="203" spans="1:20" s="6" customFormat="1" x14ac:dyDescent="0.3">
      <c r="A203" s="60"/>
      <c r="E203" s="8"/>
      <c r="F203" s="11"/>
      <c r="G203" s="11"/>
      <c r="H203" s="11"/>
      <c r="I203" s="20"/>
      <c r="J203" s="7" t="s">
        <v>1</v>
      </c>
      <c r="K203" s="10"/>
      <c r="L203" s="10"/>
      <c r="M203" s="8"/>
      <c r="N203" s="8"/>
      <c r="P203" s="8" t="b">
        <f>ROUND(P202,2)=ROUND(H194,2)</f>
        <v>1</v>
      </c>
      <c r="Q203" s="9"/>
      <c r="R203" s="8"/>
      <c r="S203" s="8"/>
      <c r="T203" s="7"/>
    </row>
    <row r="204" spans="1:20" x14ac:dyDescent="0.3">
      <c r="A204" s="59" t="s">
        <v>196</v>
      </c>
    </row>
    <row r="205" spans="1:20" x14ac:dyDescent="0.3">
      <c r="B205" s="1" t="s">
        <v>30</v>
      </c>
      <c r="C205" s="1" t="s">
        <v>197</v>
      </c>
      <c r="D205" s="36" t="s">
        <v>198</v>
      </c>
      <c r="E205" s="3">
        <v>0.34</v>
      </c>
      <c r="F205" s="5" t="s">
        <v>0</v>
      </c>
      <c r="G205" s="5">
        <f>1/E205</f>
        <v>2.9411764705882351</v>
      </c>
      <c r="H205" s="5">
        <f>G205-0.17</f>
        <v>2.7711764705882351</v>
      </c>
      <c r="I205" s="2" t="s">
        <v>28</v>
      </c>
    </row>
    <row r="206" spans="1:20" x14ac:dyDescent="0.3">
      <c r="J206" s="2" t="s">
        <v>9</v>
      </c>
      <c r="K206" s="4">
        <v>1000</v>
      </c>
      <c r="L206" s="4">
        <v>1800</v>
      </c>
      <c r="M206" s="3">
        <v>0.9</v>
      </c>
      <c r="N206" s="3">
        <v>0.02</v>
      </c>
      <c r="O206" s="3">
        <f>M206/N206</f>
        <v>45</v>
      </c>
      <c r="P206" s="3">
        <f t="shared" ref="P206:P209" si="35">1/O206</f>
        <v>2.2222222222222223E-2</v>
      </c>
      <c r="T206" s="2" t="s">
        <v>26</v>
      </c>
    </row>
    <row r="207" spans="1:20" x14ac:dyDescent="0.3">
      <c r="J207" s="2" t="s">
        <v>7</v>
      </c>
      <c r="K207" s="4">
        <v>1220</v>
      </c>
      <c r="L207" s="4">
        <v>30</v>
      </c>
      <c r="M207" s="3">
        <v>4.4999999999999998E-2</v>
      </c>
      <c r="N207" s="19">
        <v>9.4299999999999995E-2</v>
      </c>
      <c r="O207" s="3">
        <f>M207/N207</f>
        <v>0.47720042417815484</v>
      </c>
      <c r="P207" s="3">
        <f t="shared" si="35"/>
        <v>2.0955555555555554</v>
      </c>
      <c r="T207" s="2" t="s">
        <v>352</v>
      </c>
    </row>
    <row r="208" spans="1:20" x14ac:dyDescent="0.3">
      <c r="J208" s="2" t="s">
        <v>27</v>
      </c>
      <c r="K208" s="4">
        <v>1000</v>
      </c>
      <c r="L208" s="4">
        <v>1000</v>
      </c>
      <c r="M208" s="3">
        <f>Q208</f>
        <v>0.4</v>
      </c>
      <c r="N208" s="3">
        <v>0.25</v>
      </c>
      <c r="O208" s="3">
        <f>M208/N208</f>
        <v>1.6</v>
      </c>
      <c r="P208" s="3">
        <f t="shared" si="35"/>
        <v>0.625</v>
      </c>
      <c r="Q208" s="3">
        <f>N208*R208</f>
        <v>0.4</v>
      </c>
      <c r="R208" s="3">
        <f>1/S208</f>
        <v>1.6</v>
      </c>
      <c r="S208" s="3">
        <v>0.625</v>
      </c>
      <c r="T208" s="2" t="s">
        <v>26</v>
      </c>
    </row>
    <row r="209" spans="1:20" x14ac:dyDescent="0.3">
      <c r="J209" s="18" t="s">
        <v>13</v>
      </c>
      <c r="K209" s="16">
        <v>1000</v>
      </c>
      <c r="L209" s="16">
        <v>1400</v>
      </c>
      <c r="M209" s="14">
        <v>0.7</v>
      </c>
      <c r="N209" s="14">
        <v>0.02</v>
      </c>
      <c r="O209" s="14">
        <f>M209/N209</f>
        <v>35</v>
      </c>
      <c r="P209" s="14">
        <f t="shared" si="35"/>
        <v>2.8571428571428571E-2</v>
      </c>
      <c r="T209" s="2" t="s">
        <v>26</v>
      </c>
    </row>
    <row r="210" spans="1:20" x14ac:dyDescent="0.3">
      <c r="J210" s="2" t="s">
        <v>2</v>
      </c>
      <c r="N210" s="3">
        <f>SUM(N206:N209)</f>
        <v>0.38430000000000003</v>
      </c>
      <c r="O210" s="3">
        <f>1/P210</f>
        <v>0.36083507546035115</v>
      </c>
      <c r="P210" s="3">
        <f>SUM(P206:P209)</f>
        <v>2.771349206349206</v>
      </c>
    </row>
    <row r="211" spans="1:20" s="6" customFormat="1" x14ac:dyDescent="0.3">
      <c r="A211" s="60"/>
      <c r="E211" s="8"/>
      <c r="F211" s="11"/>
      <c r="G211" s="11"/>
      <c r="H211" s="11"/>
      <c r="I211" s="20"/>
      <c r="J211" s="7" t="s">
        <v>1</v>
      </c>
      <c r="K211" s="10"/>
      <c r="L211" s="10"/>
      <c r="M211" s="8"/>
      <c r="N211" s="8"/>
      <c r="P211" s="8" t="b">
        <f>ROUND(P210,2)=ROUND(H205,2)</f>
        <v>1</v>
      </c>
      <c r="Q211" s="9"/>
      <c r="R211" s="8"/>
      <c r="S211" s="8"/>
      <c r="T211" s="7"/>
    </row>
    <row r="212" spans="1:20" x14ac:dyDescent="0.3">
      <c r="A212" s="61"/>
      <c r="B212" s="54" t="s">
        <v>25</v>
      </c>
      <c r="C212" s="54" t="s">
        <v>199</v>
      </c>
      <c r="D212" s="54" t="s">
        <v>200</v>
      </c>
      <c r="E212" s="55">
        <v>0.34</v>
      </c>
      <c r="F212" s="56" t="s">
        <v>0</v>
      </c>
      <c r="G212" s="56">
        <f>1/E212</f>
        <v>2.9411764705882351</v>
      </c>
      <c r="H212" s="56">
        <f>G212-0.17</f>
        <v>2.7711764705882351</v>
      </c>
      <c r="I212" s="57" t="s">
        <v>23</v>
      </c>
      <c r="J212" s="57"/>
      <c r="K212" s="58"/>
      <c r="L212" s="58"/>
      <c r="M212" s="55"/>
      <c r="N212" s="55"/>
      <c r="O212" s="55"/>
      <c r="P212" s="55"/>
      <c r="Q212" s="55"/>
      <c r="R212" s="55"/>
      <c r="S212" s="55"/>
      <c r="T212" s="57" t="s">
        <v>22</v>
      </c>
    </row>
    <row r="213" spans="1:20" x14ac:dyDescent="0.3">
      <c r="D213" s="36"/>
      <c r="I213" s="30" t="s">
        <v>21</v>
      </c>
      <c r="T213" s="12" t="s">
        <v>329</v>
      </c>
    </row>
    <row r="214" spans="1:20" x14ac:dyDescent="0.3">
      <c r="J214" s="2" t="s">
        <v>13</v>
      </c>
      <c r="K214" s="4">
        <v>1000</v>
      </c>
      <c r="L214" s="4">
        <v>1400</v>
      </c>
      <c r="M214" s="3">
        <v>0.7</v>
      </c>
      <c r="N214" s="3">
        <v>0.01</v>
      </c>
      <c r="O214" s="3">
        <f>M214/N214</f>
        <v>70</v>
      </c>
      <c r="P214" s="3">
        <f>1/O214</f>
        <v>1.4285714285714285E-2</v>
      </c>
      <c r="T214" s="2" t="s">
        <v>37</v>
      </c>
    </row>
    <row r="215" spans="1:20" x14ac:dyDescent="0.3">
      <c r="J215" s="2" t="s">
        <v>20</v>
      </c>
      <c r="K215" s="4">
        <v>1000</v>
      </c>
      <c r="L215" s="4">
        <v>1400</v>
      </c>
      <c r="M215" s="3">
        <v>0.57999999999999996</v>
      </c>
      <c r="N215" s="3">
        <v>0.22</v>
      </c>
      <c r="O215" s="3">
        <f>M215/N215</f>
        <v>2.6363636363636362</v>
      </c>
      <c r="P215" s="3">
        <f t="shared" ref="P215" si="36">1/O215</f>
        <v>0.37931034482758624</v>
      </c>
      <c r="T215" s="2" t="s">
        <v>37</v>
      </c>
    </row>
    <row r="216" spans="1:20" x14ac:dyDescent="0.3">
      <c r="J216" s="18" t="s">
        <v>13</v>
      </c>
      <c r="K216" s="16">
        <v>1000</v>
      </c>
      <c r="L216" s="16">
        <v>1400</v>
      </c>
      <c r="M216" s="14">
        <v>0.7</v>
      </c>
      <c r="N216" s="14">
        <v>0.01</v>
      </c>
      <c r="O216" s="14">
        <f>M216/N216</f>
        <v>70</v>
      </c>
      <c r="P216" s="14">
        <f>1/O216</f>
        <v>1.4285714285714285E-2</v>
      </c>
      <c r="T216" s="2" t="s">
        <v>37</v>
      </c>
    </row>
    <row r="217" spans="1:20" x14ac:dyDescent="0.3">
      <c r="J217" s="2" t="s">
        <v>2</v>
      </c>
      <c r="N217" s="3">
        <f>SUM(N214:N216)</f>
        <v>0.24000000000000002</v>
      </c>
      <c r="O217" s="3">
        <f>1/P217</f>
        <v>2.4516908212560384</v>
      </c>
      <c r="P217" s="3">
        <f>SUM(P214:P216)</f>
        <v>0.40788177339901482</v>
      </c>
    </row>
    <row r="218" spans="1:20" s="6" customFormat="1" x14ac:dyDescent="0.3">
      <c r="A218" s="60"/>
      <c r="E218" s="8"/>
      <c r="F218" s="11"/>
      <c r="G218" s="11"/>
      <c r="H218" s="11"/>
      <c r="I218" s="20"/>
      <c r="J218" s="7" t="s">
        <v>1</v>
      </c>
      <c r="K218" s="10"/>
      <c r="L218" s="10"/>
      <c r="M218" s="8"/>
      <c r="N218" s="8"/>
      <c r="P218" s="8" t="b">
        <f>ROUND(P217,2)=ROUND(H212,2)</f>
        <v>0</v>
      </c>
      <c r="Q218" s="9"/>
      <c r="R218" s="8"/>
      <c r="S218" s="8"/>
      <c r="T218" s="7"/>
    </row>
    <row r="219" spans="1:20" x14ac:dyDescent="0.3">
      <c r="B219" s="1" t="s">
        <v>17</v>
      </c>
      <c r="C219" s="1" t="s">
        <v>201</v>
      </c>
      <c r="D219" s="36" t="s">
        <v>202</v>
      </c>
      <c r="E219" s="3">
        <v>0.3</v>
      </c>
      <c r="F219" s="5" t="s">
        <v>0</v>
      </c>
      <c r="G219" s="5">
        <f>1/E219</f>
        <v>3.3333333333333335</v>
      </c>
      <c r="H219" s="5">
        <f>G219-0.26</f>
        <v>3.0733333333333333</v>
      </c>
      <c r="I219" s="2" t="s">
        <v>15</v>
      </c>
    </row>
    <row r="220" spans="1:20" x14ac:dyDescent="0.3">
      <c r="J220" s="2" t="s">
        <v>6</v>
      </c>
      <c r="K220" s="4">
        <v>400</v>
      </c>
      <c r="L220" s="4">
        <v>1000</v>
      </c>
      <c r="M220" s="3">
        <v>0.57999999999999996</v>
      </c>
      <c r="N220" s="3">
        <v>0.02</v>
      </c>
      <c r="O220" s="3">
        <f>M220/N220</f>
        <v>28.999999999999996</v>
      </c>
      <c r="P220" s="3">
        <f t="shared" ref="P220:P222" si="37">1/O220</f>
        <v>3.4482758620689662E-2</v>
      </c>
      <c r="T220" s="2" t="s">
        <v>14</v>
      </c>
    </row>
    <row r="221" spans="1:20" x14ac:dyDescent="0.3">
      <c r="J221" s="2" t="s">
        <v>7</v>
      </c>
      <c r="K221" s="4">
        <v>30</v>
      </c>
      <c r="L221" s="4">
        <v>1220</v>
      </c>
      <c r="M221" s="3">
        <v>4.4999999999999998E-2</v>
      </c>
      <c r="N221" s="3">
        <v>0.122</v>
      </c>
      <c r="O221" s="3">
        <f t="shared" ref="O221:O222" si="38">M221/N221</f>
        <v>0.36885245901639346</v>
      </c>
      <c r="P221" s="3">
        <f t="shared" si="37"/>
        <v>2.7111111111111108</v>
      </c>
      <c r="T221" s="2" t="s">
        <v>349</v>
      </c>
    </row>
    <row r="222" spans="1:20" x14ac:dyDescent="0.3">
      <c r="J222" s="2" t="s">
        <v>5</v>
      </c>
      <c r="K222" s="4">
        <v>2000</v>
      </c>
      <c r="L222" s="4">
        <v>1000</v>
      </c>
      <c r="M222" s="3">
        <v>1.4</v>
      </c>
      <c r="N222" s="3">
        <v>0.02</v>
      </c>
      <c r="O222" s="3">
        <f t="shared" si="38"/>
        <v>70</v>
      </c>
      <c r="P222" s="3">
        <f t="shared" si="37"/>
        <v>1.4285714285714285E-2</v>
      </c>
      <c r="T222" s="2" t="s">
        <v>14</v>
      </c>
    </row>
    <row r="223" spans="1:20" x14ac:dyDescent="0.3">
      <c r="J223" s="2" t="s">
        <v>8</v>
      </c>
      <c r="K223" s="4">
        <v>900</v>
      </c>
      <c r="L223" s="4">
        <v>1000</v>
      </c>
      <c r="M223" s="3">
        <f>Q223</f>
        <v>0.56000000000000005</v>
      </c>
      <c r="N223" s="3">
        <v>0.16</v>
      </c>
      <c r="O223" s="3">
        <f>M223/N223</f>
        <v>3.5000000000000004</v>
      </c>
      <c r="P223" s="3">
        <f>1/O223</f>
        <v>0.2857142857142857</v>
      </c>
      <c r="Q223" s="3">
        <f>N223*R223</f>
        <v>0.56000000000000005</v>
      </c>
      <c r="R223" s="3">
        <f>1/S223</f>
        <v>3.5</v>
      </c>
      <c r="S223" s="3">
        <f>0.3-P222</f>
        <v>0.2857142857142857</v>
      </c>
      <c r="T223" s="2" t="s">
        <v>14</v>
      </c>
    </row>
    <row r="224" spans="1:20" x14ac:dyDescent="0.3">
      <c r="J224" s="18" t="s">
        <v>13</v>
      </c>
      <c r="K224" s="16">
        <v>1400</v>
      </c>
      <c r="L224" s="16">
        <v>1000</v>
      </c>
      <c r="M224" s="14">
        <v>0.7</v>
      </c>
      <c r="N224" s="14">
        <v>0.02</v>
      </c>
      <c r="O224" s="14">
        <f>M224/N224</f>
        <v>35</v>
      </c>
      <c r="P224" s="14">
        <f>1/O224</f>
        <v>2.8571428571428571E-2</v>
      </c>
      <c r="T224" s="2" t="s">
        <v>346</v>
      </c>
    </row>
    <row r="225" spans="1:20" x14ac:dyDescent="0.3">
      <c r="J225" s="2" t="s">
        <v>2</v>
      </c>
      <c r="N225" s="3">
        <f>SUM(N220:N224)</f>
        <v>0.34199999999999997</v>
      </c>
      <c r="O225" s="3">
        <f>1/P225</f>
        <v>0.32529155167809143</v>
      </c>
      <c r="P225" s="3">
        <f>SUM(P220:P224)</f>
        <v>3.0741652983032286</v>
      </c>
    </row>
    <row r="226" spans="1:20" s="6" customFormat="1" x14ac:dyDescent="0.3">
      <c r="A226" s="60"/>
      <c r="E226" s="8"/>
      <c r="F226" s="11"/>
      <c r="G226" s="11"/>
      <c r="H226" s="11"/>
      <c r="I226" s="20"/>
      <c r="J226" s="7" t="s">
        <v>1</v>
      </c>
      <c r="K226" s="10"/>
      <c r="L226" s="10"/>
      <c r="M226" s="8"/>
      <c r="N226" s="8"/>
      <c r="P226" s="8" t="b">
        <f>ROUND(P225,2)=ROUND(H219,2)</f>
        <v>1</v>
      </c>
      <c r="Q226" s="9"/>
      <c r="R226" s="8"/>
      <c r="S226" s="8"/>
      <c r="T226" s="7"/>
    </row>
    <row r="227" spans="1:20" x14ac:dyDescent="0.3">
      <c r="B227" s="1" t="s">
        <v>12</v>
      </c>
      <c r="C227" s="1" t="s">
        <v>203</v>
      </c>
      <c r="D227" s="36" t="s">
        <v>204</v>
      </c>
      <c r="E227" s="3">
        <v>0.33</v>
      </c>
      <c r="F227" s="5" t="s">
        <v>0</v>
      </c>
      <c r="G227" s="5">
        <f>1/E227</f>
        <v>3.0303030303030303</v>
      </c>
      <c r="H227" s="5">
        <f>G227-0.26</f>
        <v>2.7703030303030305</v>
      </c>
      <c r="I227" s="21" t="s">
        <v>10</v>
      </c>
    </row>
    <row r="228" spans="1:20" x14ac:dyDescent="0.3">
      <c r="J228" s="2" t="s">
        <v>9</v>
      </c>
      <c r="K228" s="4">
        <v>1800</v>
      </c>
      <c r="L228" s="4">
        <v>1000</v>
      </c>
      <c r="M228" s="3">
        <v>0.9</v>
      </c>
      <c r="N228" s="3">
        <v>0.02</v>
      </c>
      <c r="O228" s="3">
        <f>M228/N228</f>
        <v>45</v>
      </c>
      <c r="P228" s="3">
        <f t="shared" ref="P228" si="39">1/O228</f>
        <v>2.2222222222222223E-2</v>
      </c>
      <c r="T228" s="2" t="s">
        <v>3</v>
      </c>
    </row>
    <row r="229" spans="1:20" x14ac:dyDescent="0.3">
      <c r="J229" s="2" t="s">
        <v>8</v>
      </c>
      <c r="K229" s="4">
        <v>900</v>
      </c>
      <c r="L229" s="4">
        <v>1000</v>
      </c>
      <c r="M229" s="3">
        <f>Q229</f>
        <v>0.56000000000000005</v>
      </c>
      <c r="N229" s="3">
        <v>0.16</v>
      </c>
      <c r="O229" s="3">
        <f>M229/N229</f>
        <v>3.5000000000000004</v>
      </c>
      <c r="P229" s="3">
        <f>1/O229</f>
        <v>0.2857142857142857</v>
      </c>
      <c r="Q229" s="3">
        <f>N229*R229</f>
        <v>0.56000000000000005</v>
      </c>
      <c r="R229" s="3">
        <f>1/S229</f>
        <v>3.5</v>
      </c>
      <c r="S229" s="3">
        <f>0.3-P230</f>
        <v>0.2857142857142857</v>
      </c>
      <c r="T229" s="2" t="s">
        <v>3</v>
      </c>
    </row>
    <row r="230" spans="1:20" x14ac:dyDescent="0.3">
      <c r="J230" s="2" t="s">
        <v>5</v>
      </c>
      <c r="K230" s="4">
        <v>2000</v>
      </c>
      <c r="L230" s="4">
        <v>1000</v>
      </c>
      <c r="M230" s="3">
        <v>1.4</v>
      </c>
      <c r="N230" s="3">
        <v>0.02</v>
      </c>
      <c r="O230" s="3">
        <f t="shared" ref="O230:O231" si="40">M230/N230</f>
        <v>70</v>
      </c>
      <c r="P230" s="3">
        <f t="shared" ref="P230:P231" si="41">1/O230</f>
        <v>1.4285714285714285E-2</v>
      </c>
      <c r="T230" s="2" t="s">
        <v>3</v>
      </c>
    </row>
    <row r="231" spans="1:20" x14ac:dyDescent="0.3">
      <c r="J231" s="2" t="s">
        <v>7</v>
      </c>
      <c r="K231" s="4">
        <v>30</v>
      </c>
      <c r="L231" s="4">
        <v>1220</v>
      </c>
      <c r="M231" s="3">
        <v>4.4999999999999998E-2</v>
      </c>
      <c r="N231" s="19">
        <v>0.1075</v>
      </c>
      <c r="O231" s="3">
        <f t="shared" si="40"/>
        <v>0.41860465116279066</v>
      </c>
      <c r="P231" s="3">
        <f t="shared" si="41"/>
        <v>2.3888888888888893</v>
      </c>
      <c r="T231" s="2" t="s">
        <v>349</v>
      </c>
    </row>
    <row r="232" spans="1:20" x14ac:dyDescent="0.3">
      <c r="J232" s="2" t="s">
        <v>6</v>
      </c>
      <c r="K232" s="4">
        <v>400</v>
      </c>
      <c r="L232" s="4">
        <v>1000</v>
      </c>
      <c r="M232" s="3">
        <v>0.57999999999999996</v>
      </c>
      <c r="N232" s="3">
        <v>0.02</v>
      </c>
      <c r="O232" s="3">
        <f>M232/N232</f>
        <v>28.999999999999996</v>
      </c>
      <c r="P232" s="3">
        <f>1/O232</f>
        <v>3.4482758620689662E-2</v>
      </c>
      <c r="T232" s="2" t="s">
        <v>3</v>
      </c>
    </row>
    <row r="233" spans="1:20" x14ac:dyDescent="0.3">
      <c r="J233" s="2" t="s">
        <v>5</v>
      </c>
      <c r="K233" s="4">
        <v>2000</v>
      </c>
      <c r="L233" s="4">
        <v>1000</v>
      </c>
      <c r="M233" s="3">
        <v>1.4</v>
      </c>
      <c r="N233" s="3">
        <v>0.02</v>
      </c>
      <c r="O233" s="3">
        <f>M233/N233</f>
        <v>70</v>
      </c>
      <c r="P233" s="3">
        <f>1/O233</f>
        <v>1.4285714285714285E-2</v>
      </c>
      <c r="T233" s="2" t="s">
        <v>3</v>
      </c>
    </row>
    <row r="234" spans="1:20" x14ac:dyDescent="0.3">
      <c r="J234" s="18" t="s">
        <v>4</v>
      </c>
      <c r="K234" s="16">
        <v>1700</v>
      </c>
      <c r="L234" s="16">
        <v>1000</v>
      </c>
      <c r="M234" s="14">
        <v>1.47</v>
      </c>
      <c r="N234" s="14">
        <v>1.4999999999999999E-2</v>
      </c>
      <c r="O234" s="14">
        <f>M234/N234</f>
        <v>98</v>
      </c>
      <c r="P234" s="14">
        <f>1/O234</f>
        <v>1.020408163265306E-2</v>
      </c>
      <c r="T234" s="2" t="s">
        <v>3</v>
      </c>
    </row>
    <row r="235" spans="1:20" x14ac:dyDescent="0.3">
      <c r="J235" s="2" t="s">
        <v>2</v>
      </c>
      <c r="N235" s="3">
        <f>SUM(N228:N234)</f>
        <v>0.36250000000000004</v>
      </c>
      <c r="O235" s="3">
        <f>1/P235</f>
        <v>0.36099992660881941</v>
      </c>
      <c r="P235" s="3">
        <f>SUM(P228:P234)</f>
        <v>2.7700836656501679</v>
      </c>
    </row>
    <row r="236" spans="1:20" s="6" customFormat="1" x14ac:dyDescent="0.3">
      <c r="A236" s="60"/>
      <c r="E236" s="8"/>
      <c r="F236" s="11"/>
      <c r="G236" s="11"/>
      <c r="H236" s="11"/>
      <c r="I236" s="20"/>
      <c r="J236" s="7" t="s">
        <v>1</v>
      </c>
      <c r="K236" s="10"/>
      <c r="L236" s="10"/>
      <c r="M236" s="8"/>
      <c r="N236" s="8"/>
      <c r="P236" s="8" t="b">
        <f>ROUND(P235,2)=ROUND(H227,2)</f>
        <v>1</v>
      </c>
      <c r="Q236" s="9"/>
      <c r="R236" s="8"/>
      <c r="S236" s="8"/>
      <c r="T236" s="7"/>
    </row>
  </sheetData>
  <conditionalFormatting sqref="O28:O33 O55:O60 O82:O87 O96 O179:O184 O212:O217 O1:O7 O9:O13 O15:O20 O22:O26 O35 O48:O53 O75:O80 O89:O94 O204:O210 O219 O237:O1048576 O62:O65 O67:O73 O104:O151 O171:O177">
    <cfRule type="containsText" dxfId="761" priority="151" operator="containsText" text="CLOSE">
      <formula>NOT(ISERROR(SEARCH("CLOSE",O1)))</formula>
    </cfRule>
  </conditionalFormatting>
  <conditionalFormatting sqref="O1:O7 O9:O13 O204:O225 O237:O1048576 O15:O159 O171:O192">
    <cfRule type="cellIs" dxfId="760" priority="153" operator="equal">
      <formula>TRUE</formula>
    </cfRule>
  </conditionalFormatting>
  <conditionalFormatting sqref="O16:O20">
    <cfRule type="cellIs" dxfId="759" priority="137" operator="equal">
      <formula>TRUE</formula>
    </cfRule>
  </conditionalFormatting>
  <conditionalFormatting sqref="O36:O39 O97:O103 O186:O192 O153:O159">
    <cfRule type="containsText" dxfId="758" priority="125" operator="containsText" text="FALSE">
      <formula>NOT(ISERROR(SEARCH("FALSE",O36)))</formula>
    </cfRule>
    <cfRule type="containsText" dxfId="757" priority="126" operator="containsText" text="CLOSE">
      <formula>NOT(ISERROR(SEARCH("CLOSE",O36)))</formula>
    </cfRule>
  </conditionalFormatting>
  <conditionalFormatting sqref="O41:O46">
    <cfRule type="containsText" dxfId="756" priority="120" operator="containsText" text="FALSE">
      <formula>NOT(ISERROR(SEARCH("FALSE",O41)))</formula>
    </cfRule>
    <cfRule type="containsText" dxfId="755" priority="121" operator="containsText" text="CLOSE">
      <formula>NOT(ISERROR(SEARCH("CLOSE",O41)))</formula>
    </cfRule>
  </conditionalFormatting>
  <conditionalFormatting sqref="O96 O212:O217 O28:O33 O55:O60 O82:O87 O179:O184 O1:O7 O9:O13 O15:O20 O22:O26 O35 O48:O53 O75:O80 O89:O94 O204:O210 O219 O237:O1048576 O62:O65 O67:O73 P8:P104 O104:O151 P127:P136 O171:O177">
    <cfRule type="containsText" dxfId="754" priority="150" operator="containsText" text="FALSE">
      <formula>NOT(ISERROR(SEARCH("FALSE",O1)))</formula>
    </cfRule>
  </conditionalFormatting>
  <conditionalFormatting sqref="O194:O202 O161:O169">
    <cfRule type="containsText" dxfId="753" priority="145" operator="containsText" text="FALSE">
      <formula>NOT(ISERROR(SEARCH("FALSE",O161)))</formula>
    </cfRule>
    <cfRule type="containsText" dxfId="752" priority="146" operator="containsText" text="CLOSE">
      <formula>NOT(ISERROR(SEARCH("CLOSE",O161)))</formula>
    </cfRule>
    <cfRule type="cellIs" dxfId="751" priority="147" operator="equal">
      <formula>TRUE</formula>
    </cfRule>
  </conditionalFormatting>
  <conditionalFormatting sqref="O129:O135">
    <cfRule type="containsText" dxfId="750" priority="97" operator="containsText" text="FALSE">
      <formula>NOT(ISERROR(SEARCH("FALSE",O129)))</formula>
    </cfRule>
    <cfRule type="containsText" dxfId="749" priority="98" operator="containsText" text="CLOSE">
      <formula>NOT(ISERROR(SEARCH("CLOSE",O129)))</formula>
    </cfRule>
  </conditionalFormatting>
  <conditionalFormatting sqref="O220:O225">
    <cfRule type="containsText" dxfId="748" priority="17" operator="containsText" text="FALSE">
      <formula>NOT(ISERROR(SEARCH("FALSE",O220)))</formula>
    </cfRule>
    <cfRule type="containsText" dxfId="747" priority="18" operator="containsText" text="CLOSE">
      <formula>NOT(ISERROR(SEARCH("CLOSE",O220)))</formula>
    </cfRule>
  </conditionalFormatting>
  <conditionalFormatting sqref="O227:O235">
    <cfRule type="containsText" dxfId="746" priority="8" operator="containsText" text="FALSE">
      <formula>NOT(ISERROR(SEARCH("FALSE",O227)))</formula>
    </cfRule>
    <cfRule type="containsText" dxfId="745" priority="9" operator="containsText" text="CLOSE">
      <formula>NOT(ISERROR(SEARCH("CLOSE",O227)))</formula>
    </cfRule>
    <cfRule type="cellIs" dxfId="744" priority="10" operator="equal">
      <formula>TRUE</formula>
    </cfRule>
  </conditionalFormatting>
  <conditionalFormatting sqref="P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04 P127:P136">
    <cfRule type="containsText" dxfId="743" priority="143" operator="containsText" text="CLOSE">
      <formula>NOT(ISERROR(SEARCH("CLOSE",P8)))</formula>
    </cfRule>
    <cfRule type="cellIs" dxfId="742" priority="144" operator="equal">
      <formula>TRUE</formula>
    </cfRule>
  </conditionalFormatting>
  <conditionalFormatting sqref="P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ntainsText" dxfId="741" priority="90" operator="containsText" text="FALSE">
      <formula>NOT(ISERROR(SEARCH("FALSE",P113)))</formula>
    </cfRule>
    <cfRule type="containsText" dxfId="740" priority="91" operator="containsText" text="CLOSE">
      <formula>NOT(ISERROR(SEARCH("CLOSE",P113)))</formula>
    </cfRule>
    <cfRule type="cellIs" dxfId="739" priority="92" operator="equal">
      <formula>TRUE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">
    <cfRule type="containsText" dxfId="738" priority="85" operator="containsText" text="FALSE">
      <formula>NOT(ISERROR(SEARCH("FALSE",P120)))</formula>
    </cfRule>
    <cfRule type="containsText" dxfId="737" priority="86" operator="containsText" text="CLOSE">
      <formula>NOT(ISERROR(SEARCH("CLOSE",P120)))</formula>
    </cfRule>
    <cfRule type="cellIs" dxfId="736" priority="87" operator="equal">
      <formula>TRUE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">
    <cfRule type="containsText" dxfId="735" priority="80" operator="containsText" text="FALSE">
      <formula>NOT(ISERROR(SEARCH("FALSE",P145)))</formula>
    </cfRule>
    <cfRule type="containsText" dxfId="734" priority="81" operator="containsText" text="CLOSE">
      <formula>NOT(ISERROR(SEARCH("CLOSE",P145)))</formula>
    </cfRule>
    <cfRule type="cellIs" dxfId="733" priority="82" operator="equal">
      <formula>TRUE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2">
    <cfRule type="containsText" dxfId="732" priority="75" operator="containsText" text="FALSE">
      <formula>NOT(ISERROR(SEARCH("FALSE",P152)))</formula>
    </cfRule>
    <cfRule type="containsText" dxfId="731" priority="76" operator="containsText" text="CLOSE">
      <formula>NOT(ISERROR(SEARCH("CLOSE",P152)))</formula>
    </cfRule>
    <cfRule type="cellIs" dxfId="730" priority="77" operator="equal">
      <formula>TRUE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">
    <cfRule type="containsText" dxfId="729" priority="70" operator="containsText" text="FALSE">
      <formula>NOT(ISERROR(SEARCH("FALSE",P160)))</formula>
    </cfRule>
    <cfRule type="containsText" dxfId="728" priority="71" operator="containsText" text="CLOSE">
      <formula>NOT(ISERROR(SEARCH("CLOSE",P160)))</formula>
    </cfRule>
    <cfRule type="cellIs" dxfId="727" priority="72" operator="equal">
      <formula>TRUE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">
    <cfRule type="containsText" dxfId="726" priority="58" operator="containsText" text="FALSE">
      <formula>NOT(ISERROR(SEARCH("FALSE",P170)))</formula>
    </cfRule>
    <cfRule type="containsText" dxfId="725" priority="59" operator="containsText" text="CLOSE">
      <formula>NOT(ISERROR(SEARCH("CLOSE",P170)))</formula>
    </cfRule>
    <cfRule type="cellIs" dxfId="724" priority="60" operator="equal">
      <formula>TRUE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8">
    <cfRule type="containsText" dxfId="723" priority="53" operator="containsText" text="FALSE">
      <formula>NOT(ISERROR(SEARCH("FALSE",P178)))</formula>
    </cfRule>
    <cfRule type="containsText" dxfId="722" priority="54" operator="containsText" text="CLOSE">
      <formula>NOT(ISERROR(SEARCH("CLOSE",P178)))</formula>
    </cfRule>
    <cfRule type="cellIs" dxfId="721" priority="55" operator="equal">
      <formula>TRUE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5">
    <cfRule type="containsText" dxfId="720" priority="48" operator="containsText" text="FALSE">
      <formula>NOT(ISERROR(SEARCH("FALSE",P185)))</formula>
    </cfRule>
    <cfRule type="containsText" dxfId="719" priority="49" operator="containsText" text="CLOSE">
      <formula>NOT(ISERROR(SEARCH("CLOSE",P185)))</formula>
    </cfRule>
    <cfRule type="cellIs" dxfId="718" priority="50" operator="equal">
      <formula>TRUE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ntainsText" dxfId="717" priority="40" operator="containsText" text="FALSE">
      <formula>NOT(ISERROR(SEARCH("FALSE",P193)))</formula>
    </cfRule>
    <cfRule type="containsText" dxfId="716" priority="41" operator="containsText" text="CLOSE">
      <formula>NOT(ISERROR(SEARCH("CLOSE",P193)))</formula>
    </cfRule>
    <cfRule type="cellIs" dxfId="715" priority="42" operator="equal">
      <formula>TRUE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3">
    <cfRule type="containsText" dxfId="714" priority="31" operator="containsText" text="FALSE">
      <formula>NOT(ISERROR(SEARCH("FALSE",P203)))</formula>
    </cfRule>
    <cfRule type="containsText" dxfId="713" priority="32" operator="containsText" text="CLOSE">
      <formula>NOT(ISERROR(SEARCH("CLOSE",P203)))</formula>
    </cfRule>
    <cfRule type="cellIs" dxfId="712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1">
    <cfRule type="containsText" dxfId="711" priority="26" operator="containsText" text="FALSE">
      <formula>NOT(ISERROR(SEARCH("FALSE",P211)))</formula>
    </cfRule>
    <cfRule type="containsText" dxfId="710" priority="27" operator="containsText" text="CLOSE">
      <formula>NOT(ISERROR(SEARCH("CLOSE",P211)))</formula>
    </cfRule>
    <cfRule type="cellIs" dxfId="709" priority="28" operator="equal">
      <formula>TRUE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8">
    <cfRule type="containsText" dxfId="708" priority="21" operator="containsText" text="FALSE">
      <formula>NOT(ISERROR(SEARCH("FALSE",P218)))</formula>
    </cfRule>
    <cfRule type="containsText" dxfId="707" priority="22" operator="containsText" text="CLOSE">
      <formula>NOT(ISERROR(SEARCH("CLOSE",P218)))</formula>
    </cfRule>
    <cfRule type="cellIs" dxfId="706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6">
    <cfRule type="containsText" dxfId="705" priority="12" operator="containsText" text="FALSE">
      <formula>NOT(ISERROR(SEARCH("FALSE",P226)))</formula>
    </cfRule>
    <cfRule type="containsText" dxfId="704" priority="13" operator="containsText" text="CLOSE">
      <formula>NOT(ISERROR(SEARCH("CLOSE",P226)))</formula>
    </cfRule>
    <cfRule type="cellIs" dxfId="703" priority="14" operator="equal">
      <formula>TRUE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6">
    <cfRule type="containsText" dxfId="702" priority="3" operator="containsText" text="FALSE">
      <formula>NOT(ISERROR(SEARCH("FALSE",P236)))</formula>
    </cfRule>
    <cfRule type="containsText" dxfId="701" priority="4" operator="containsText" text="CLOSE">
      <formula>NOT(ISERROR(SEARCH("CLOSE",P236)))</formula>
    </cfRule>
    <cfRule type="cellIs" dxfId="700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ellIs" dxfId="699" priority="15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5EA2-A035-4B97-A4A2-7E9DF552744F}">
  <dimension ref="A1:T188"/>
  <sheetViews>
    <sheetView zoomScaleNormal="100" workbookViewId="0">
      <pane ySplit="1" topLeftCell="A169" activePane="bottomLeft" state="frozen"/>
      <selection activeCell="K2" sqref="K2"/>
      <selection pane="bottomLeft" activeCell="D2" sqref="D2"/>
    </sheetView>
  </sheetViews>
  <sheetFormatPr defaultColWidth="8.85546875" defaultRowHeight="16.5" x14ac:dyDescent="0.3"/>
  <cols>
    <col min="1" max="1" width="9.42578125" style="59" customWidth="1"/>
    <col min="2" max="2" width="18.140625" style="1" customWidth="1"/>
    <col min="3" max="3" width="8.85546875" style="1"/>
    <col min="4" max="4" width="19" style="1" customWidth="1"/>
    <col min="5" max="5" width="8.85546875" style="3" customWidth="1"/>
    <col min="6" max="7" width="8.140625" style="5" customWidth="1"/>
    <col min="8" max="8" width="10.140625" style="5" customWidth="1"/>
    <col min="9" max="9" width="10" style="2" customWidth="1"/>
    <col min="10" max="10" width="20.85546875" style="2" customWidth="1"/>
    <col min="11" max="12" width="8.85546875" style="4"/>
    <col min="13" max="13" width="11.7109375" style="3" customWidth="1"/>
    <col min="14" max="16" width="8.85546875" style="3"/>
    <col min="17" max="17" width="11.140625" style="3" customWidth="1"/>
    <col min="18" max="19" width="8.85546875" style="3"/>
    <col min="20" max="20" width="29.140625" style="2" customWidth="1"/>
    <col min="21" max="16384" width="8.85546875" style="1"/>
  </cols>
  <sheetData>
    <row r="1" spans="1:20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51" t="s">
        <v>126</v>
      </c>
      <c r="F1" s="50" t="s">
        <v>339</v>
      </c>
      <c r="G1" s="51" t="s">
        <v>125</v>
      </c>
      <c r="H1" s="50" t="s">
        <v>340</v>
      </c>
      <c r="I1" s="49" t="s">
        <v>124</v>
      </c>
      <c r="J1" s="49" t="s">
        <v>123</v>
      </c>
      <c r="K1" s="52" t="s">
        <v>367</v>
      </c>
      <c r="L1" s="52" t="s">
        <v>122</v>
      </c>
      <c r="M1" s="51" t="s">
        <v>121</v>
      </c>
      <c r="N1" s="51" t="s">
        <v>120</v>
      </c>
      <c r="O1" s="51" t="s">
        <v>118</v>
      </c>
      <c r="P1" s="51" t="s">
        <v>129</v>
      </c>
      <c r="Q1" s="51" t="s">
        <v>119</v>
      </c>
      <c r="R1" s="50" t="s">
        <v>118</v>
      </c>
      <c r="S1" s="51" t="s">
        <v>117</v>
      </c>
      <c r="T1" s="53" t="s">
        <v>328</v>
      </c>
    </row>
    <row r="2" spans="1:20" x14ac:dyDescent="0.3">
      <c r="A2" s="59" t="s">
        <v>205</v>
      </c>
    </row>
    <row r="3" spans="1:20" x14ac:dyDescent="0.3">
      <c r="B3" s="1" t="s">
        <v>30</v>
      </c>
      <c r="C3" s="1" t="s">
        <v>206</v>
      </c>
      <c r="D3" s="1" t="s">
        <v>207</v>
      </c>
      <c r="E3" s="3">
        <v>1.61</v>
      </c>
      <c r="F3" s="5" t="s">
        <v>0</v>
      </c>
      <c r="G3" s="5">
        <f>1/E3</f>
        <v>0.6211180124223602</v>
      </c>
      <c r="H3" s="5">
        <f>G3-0.17</f>
        <v>0.45111801242236016</v>
      </c>
      <c r="I3" s="2" t="s">
        <v>208</v>
      </c>
    </row>
    <row r="4" spans="1:20" x14ac:dyDescent="0.3">
      <c r="J4" s="2" t="s">
        <v>9</v>
      </c>
      <c r="K4" s="4">
        <v>1000</v>
      </c>
      <c r="L4" s="4">
        <v>1800</v>
      </c>
      <c r="M4" s="3">
        <v>0.9</v>
      </c>
      <c r="N4" s="3">
        <v>0.02</v>
      </c>
      <c r="O4" s="3">
        <f>M4/N4</f>
        <v>45</v>
      </c>
      <c r="P4" s="3">
        <f>1/O4</f>
        <v>2.2222222222222223E-2</v>
      </c>
      <c r="T4" s="2" t="s">
        <v>112</v>
      </c>
    </row>
    <row r="5" spans="1:20" x14ac:dyDescent="0.3">
      <c r="J5" s="2" t="s">
        <v>113</v>
      </c>
      <c r="K5" s="4">
        <v>1000</v>
      </c>
      <c r="L5" s="4">
        <v>2000</v>
      </c>
      <c r="M5" s="3">
        <v>0.9</v>
      </c>
      <c r="N5" s="3">
        <v>0.36</v>
      </c>
      <c r="O5" s="3">
        <f>M5/N5</f>
        <v>2.5</v>
      </c>
      <c r="P5" s="3">
        <f>1/O5</f>
        <v>0.4</v>
      </c>
      <c r="T5" s="2" t="s">
        <v>112</v>
      </c>
    </row>
    <row r="6" spans="1:20" x14ac:dyDescent="0.3">
      <c r="J6" s="18" t="s">
        <v>13</v>
      </c>
      <c r="K6" s="16">
        <v>1000</v>
      </c>
      <c r="L6" s="16">
        <v>1400</v>
      </c>
      <c r="M6" s="14">
        <v>0.7</v>
      </c>
      <c r="N6" s="14">
        <v>0.02</v>
      </c>
      <c r="O6" s="14">
        <f>M6/N6</f>
        <v>35</v>
      </c>
      <c r="P6" s="14">
        <f>1/O6</f>
        <v>2.8571428571428571E-2</v>
      </c>
      <c r="T6" s="2" t="s">
        <v>112</v>
      </c>
    </row>
    <row r="7" spans="1:20" x14ac:dyDescent="0.3">
      <c r="J7" s="2" t="s">
        <v>2</v>
      </c>
      <c r="N7" s="3">
        <f>SUM(N4:N6)</f>
        <v>0.4</v>
      </c>
      <c r="O7" s="3">
        <f>1/P7</f>
        <v>2.2183098591549295</v>
      </c>
      <c r="P7" s="3">
        <f>SUM(P4:P6)</f>
        <v>0.4507936507936508</v>
      </c>
    </row>
    <row r="8" spans="1:20" s="6" customFormat="1" x14ac:dyDescent="0.3">
      <c r="A8" s="60"/>
      <c r="E8" s="8"/>
      <c r="F8" s="11"/>
      <c r="G8" s="11"/>
      <c r="H8" s="11"/>
      <c r="I8" s="20"/>
      <c r="J8" s="7" t="s">
        <v>1</v>
      </c>
      <c r="K8" s="10"/>
      <c r="L8" s="10"/>
      <c r="M8" s="8"/>
      <c r="N8" s="8"/>
      <c r="P8" s="8" t="b">
        <f>ROUND(P7,2)=ROUND(H3,2)</f>
        <v>1</v>
      </c>
      <c r="Q8" s="9"/>
      <c r="R8" s="8"/>
      <c r="S8" s="8"/>
      <c r="T8" s="7"/>
    </row>
    <row r="9" spans="1:20" x14ac:dyDescent="0.3">
      <c r="B9" s="1" t="s">
        <v>209</v>
      </c>
      <c r="C9" s="1" t="s">
        <v>210</v>
      </c>
      <c r="D9" s="36" t="s">
        <v>211</v>
      </c>
      <c r="E9" s="3">
        <v>1.8</v>
      </c>
      <c r="F9" s="5" t="s">
        <v>0</v>
      </c>
      <c r="G9" s="5">
        <f>1/E9</f>
        <v>0.55555555555555558</v>
      </c>
      <c r="H9" s="5">
        <f>G9-0.14</f>
        <v>0.41555555555555557</v>
      </c>
      <c r="I9" s="2" t="s">
        <v>212</v>
      </c>
    </row>
    <row r="10" spans="1:20" x14ac:dyDescent="0.3">
      <c r="J10" s="18" t="s">
        <v>213</v>
      </c>
      <c r="K10" s="16">
        <v>1600</v>
      </c>
      <c r="L10" s="16">
        <v>550</v>
      </c>
      <c r="M10" s="17">
        <v>0.15</v>
      </c>
      <c r="N10" s="17">
        <v>6.3E-2</v>
      </c>
      <c r="O10" s="14">
        <f>M10/N10</f>
        <v>2.3809523809523809</v>
      </c>
      <c r="P10" s="14">
        <f>1/O10</f>
        <v>0.42</v>
      </c>
      <c r="Q10" s="1"/>
      <c r="R10" s="1"/>
      <c r="S10" s="1"/>
      <c r="T10" s="2" t="s">
        <v>214</v>
      </c>
    </row>
    <row r="11" spans="1:20" x14ac:dyDescent="0.3">
      <c r="J11" s="2" t="s">
        <v>2</v>
      </c>
      <c r="N11" s="3">
        <f>SUM(N10:N10)</f>
        <v>6.3E-2</v>
      </c>
      <c r="O11" s="3">
        <f>1/P11</f>
        <v>2.3809523809523809</v>
      </c>
      <c r="P11" s="3">
        <f>SUM(P10:P10)</f>
        <v>0.42</v>
      </c>
    </row>
    <row r="12" spans="1:20" s="6" customFormat="1" x14ac:dyDescent="0.3">
      <c r="A12" s="60"/>
      <c r="E12" s="8"/>
      <c r="F12" s="11"/>
      <c r="G12" s="11"/>
      <c r="H12" s="11"/>
      <c r="I12" s="20"/>
      <c r="J12" s="7" t="s">
        <v>1</v>
      </c>
      <c r="K12" s="10"/>
      <c r="L12" s="10"/>
      <c r="M12" s="8"/>
      <c r="N12" s="8"/>
      <c r="P12" s="8" t="b">
        <f>ROUND(P11,2)=ROUND(H9,2)</f>
        <v>1</v>
      </c>
      <c r="Q12" s="9"/>
      <c r="R12" s="8"/>
      <c r="S12" s="8"/>
      <c r="T12" s="7"/>
    </row>
    <row r="13" spans="1:20" x14ac:dyDescent="0.3">
      <c r="B13" s="1" t="s">
        <v>12</v>
      </c>
      <c r="C13" s="1" t="s">
        <v>215</v>
      </c>
      <c r="D13" s="36" t="s">
        <v>137</v>
      </c>
      <c r="E13" s="3">
        <v>1.58</v>
      </c>
      <c r="F13" s="5" t="s">
        <v>0</v>
      </c>
      <c r="G13" s="5">
        <f>1/E13</f>
        <v>0.63291139240506322</v>
      </c>
      <c r="H13" s="5">
        <f>G13-0.26</f>
        <v>0.37291139240506321</v>
      </c>
      <c r="I13" s="2" t="s">
        <v>138</v>
      </c>
    </row>
    <row r="14" spans="1:20" x14ac:dyDescent="0.3">
      <c r="J14" s="2" t="s">
        <v>9</v>
      </c>
      <c r="K14" s="4">
        <v>1800</v>
      </c>
      <c r="L14" s="4">
        <v>1000</v>
      </c>
      <c r="M14" s="3">
        <v>0.9</v>
      </c>
      <c r="N14" s="3">
        <v>0.02</v>
      </c>
      <c r="O14" s="3">
        <f>M14/N14</f>
        <v>45</v>
      </c>
      <c r="P14" s="3">
        <f t="shared" ref="P14" si="0">1/O14</f>
        <v>2.2222222222222223E-2</v>
      </c>
      <c r="T14" s="2" t="s">
        <v>81</v>
      </c>
    </row>
    <row r="15" spans="1:20" x14ac:dyDescent="0.3">
      <c r="J15" s="2" t="s">
        <v>96</v>
      </c>
      <c r="K15" s="4">
        <v>1800</v>
      </c>
      <c r="L15" s="4">
        <v>1000</v>
      </c>
      <c r="M15" s="3">
        <v>0.72</v>
      </c>
      <c r="N15" s="3">
        <v>0.23300000000000001</v>
      </c>
      <c r="O15" s="3">
        <f>M15/N15</f>
        <v>3.0901287553648067</v>
      </c>
      <c r="P15" s="3">
        <f>1/O15</f>
        <v>0.32361111111111113</v>
      </c>
      <c r="T15" s="2" t="s">
        <v>342</v>
      </c>
    </row>
    <row r="16" spans="1:20" x14ac:dyDescent="0.3">
      <c r="J16" s="2" t="s">
        <v>5</v>
      </c>
      <c r="K16" s="4">
        <v>2000</v>
      </c>
      <c r="L16" s="4">
        <v>1000</v>
      </c>
      <c r="M16" s="3">
        <v>1.4</v>
      </c>
      <c r="N16" s="3">
        <v>0.02</v>
      </c>
      <c r="O16" s="3">
        <f>M16/N16</f>
        <v>70</v>
      </c>
      <c r="P16" s="3">
        <f>1/O16</f>
        <v>1.4285714285714285E-2</v>
      </c>
      <c r="T16" s="2" t="s">
        <v>81</v>
      </c>
    </row>
    <row r="17" spans="1:20" x14ac:dyDescent="0.3">
      <c r="J17" s="18" t="s">
        <v>4</v>
      </c>
      <c r="K17" s="16">
        <v>1700</v>
      </c>
      <c r="L17" s="16">
        <v>1000</v>
      </c>
      <c r="M17" s="14">
        <v>1.47</v>
      </c>
      <c r="N17" s="14">
        <v>1.4999999999999999E-2</v>
      </c>
      <c r="O17" s="14">
        <f>M17/N17</f>
        <v>98</v>
      </c>
      <c r="P17" s="14">
        <f t="shared" ref="P17" si="1">1/O17</f>
        <v>1.020408163265306E-2</v>
      </c>
      <c r="T17" s="2" t="s">
        <v>81</v>
      </c>
    </row>
    <row r="18" spans="1:20" x14ac:dyDescent="0.3">
      <c r="J18" s="2" t="s">
        <v>2</v>
      </c>
      <c r="N18" s="3">
        <f>SUM(N14:N17)</f>
        <v>0.28800000000000003</v>
      </c>
      <c r="O18" s="3">
        <f>1/P18</f>
        <v>2.7003444316877152</v>
      </c>
      <c r="P18" s="3">
        <f>SUM(P14:P17)</f>
        <v>0.37032312925170069</v>
      </c>
    </row>
    <row r="19" spans="1:20" s="6" customFormat="1" x14ac:dyDescent="0.3">
      <c r="A19" s="60"/>
      <c r="E19" s="8"/>
      <c r="F19" s="11"/>
      <c r="G19" s="11"/>
      <c r="H19" s="11"/>
      <c r="I19" s="20"/>
      <c r="J19" s="7" t="s">
        <v>1</v>
      </c>
      <c r="K19" s="10"/>
      <c r="L19" s="10"/>
      <c r="M19" s="8"/>
      <c r="N19" s="8"/>
      <c r="P19" s="8" t="b">
        <f>ROUND(P18,2)=ROUND(H13,2)</f>
        <v>1</v>
      </c>
      <c r="Q19" s="9"/>
      <c r="R19" s="8"/>
      <c r="S19" s="8"/>
      <c r="T19" s="7"/>
    </row>
    <row r="20" spans="1:20" x14ac:dyDescent="0.3">
      <c r="A20" s="59" t="s">
        <v>365</v>
      </c>
      <c r="B20" s="1" t="s">
        <v>30</v>
      </c>
      <c r="C20" s="1" t="s">
        <v>216</v>
      </c>
      <c r="D20" s="1" t="s">
        <v>207</v>
      </c>
      <c r="E20" s="3">
        <v>1.61</v>
      </c>
      <c r="F20" s="5" t="s">
        <v>0</v>
      </c>
      <c r="G20" s="5">
        <f>1/E20</f>
        <v>0.6211180124223602</v>
      </c>
      <c r="H20" s="5">
        <f>G20-0.17</f>
        <v>0.45111801242236016</v>
      </c>
      <c r="I20" s="2" t="s">
        <v>208</v>
      </c>
    </row>
    <row r="21" spans="1:20" x14ac:dyDescent="0.3">
      <c r="I21" s="30" t="s">
        <v>338</v>
      </c>
    </row>
    <row r="22" spans="1:20" x14ac:dyDescent="0.3">
      <c r="J22" s="2" t="s">
        <v>9</v>
      </c>
      <c r="K22" s="4">
        <v>1000</v>
      </c>
      <c r="L22" s="4">
        <v>1800</v>
      </c>
      <c r="M22" s="3">
        <v>0.9</v>
      </c>
      <c r="N22" s="3">
        <v>0.02</v>
      </c>
      <c r="O22" s="3">
        <f>M22/N22</f>
        <v>45</v>
      </c>
      <c r="P22" s="3">
        <f>1/O22</f>
        <v>2.2222222222222223E-2</v>
      </c>
      <c r="T22" s="2" t="s">
        <v>112</v>
      </c>
    </row>
    <row r="23" spans="1:20" x14ac:dyDescent="0.3">
      <c r="J23" s="2" t="s">
        <v>113</v>
      </c>
      <c r="K23" s="4">
        <v>1000</v>
      </c>
      <c r="L23" s="4">
        <v>2000</v>
      </c>
      <c r="M23" s="3">
        <v>0.9</v>
      </c>
      <c r="N23" s="3">
        <v>0.36</v>
      </c>
      <c r="O23" s="3">
        <f>M23/N23</f>
        <v>2.5</v>
      </c>
      <c r="P23" s="3">
        <f>1/O23</f>
        <v>0.4</v>
      </c>
      <c r="T23" s="2" t="s">
        <v>112</v>
      </c>
    </row>
    <row r="24" spans="1:20" x14ac:dyDescent="0.3">
      <c r="J24" s="18" t="s">
        <v>13</v>
      </c>
      <c r="K24" s="16">
        <v>1000</v>
      </c>
      <c r="L24" s="16">
        <v>1400</v>
      </c>
      <c r="M24" s="14">
        <v>0.7</v>
      </c>
      <c r="N24" s="14">
        <v>0.02</v>
      </c>
      <c r="O24" s="14">
        <f>M24/N24</f>
        <v>35</v>
      </c>
      <c r="P24" s="14">
        <f>1/O24</f>
        <v>2.8571428571428571E-2</v>
      </c>
      <c r="T24" s="2" t="s">
        <v>112</v>
      </c>
    </row>
    <row r="25" spans="1:20" x14ac:dyDescent="0.3">
      <c r="J25" s="2" t="s">
        <v>2</v>
      </c>
      <c r="N25" s="3">
        <f>SUM(N22:N24)</f>
        <v>0.4</v>
      </c>
      <c r="O25" s="3">
        <f>1/P25</f>
        <v>2.2183098591549295</v>
      </c>
      <c r="P25" s="3">
        <f>SUM(P22:P24)</f>
        <v>0.4507936507936508</v>
      </c>
    </row>
    <row r="26" spans="1:20" s="6" customFormat="1" x14ac:dyDescent="0.3">
      <c r="A26" s="60"/>
      <c r="E26" s="8"/>
      <c r="F26" s="11"/>
      <c r="G26" s="11"/>
      <c r="H26" s="11"/>
      <c r="I26" s="20"/>
      <c r="J26" s="7" t="s">
        <v>1</v>
      </c>
      <c r="K26" s="10"/>
      <c r="L26" s="10"/>
      <c r="M26" s="8"/>
      <c r="N26" s="8"/>
      <c r="P26" s="8" t="b">
        <f>ROUND(P25,2)=ROUND(H20,2)</f>
        <v>1</v>
      </c>
      <c r="Q26" s="9"/>
      <c r="R26" s="8"/>
      <c r="S26" s="8"/>
      <c r="T26" s="7"/>
    </row>
    <row r="27" spans="1:20" x14ac:dyDescent="0.3">
      <c r="B27" s="1" t="s">
        <v>209</v>
      </c>
      <c r="C27" s="1" t="s">
        <v>217</v>
      </c>
      <c r="D27" s="36" t="s">
        <v>211</v>
      </c>
      <c r="E27" s="3">
        <v>1.8</v>
      </c>
      <c r="F27" s="5" t="s">
        <v>0</v>
      </c>
      <c r="G27" s="5">
        <f>1/E27</f>
        <v>0.55555555555555558</v>
      </c>
      <c r="H27" s="5">
        <f>G27-0.14</f>
        <v>0.41555555555555557</v>
      </c>
      <c r="I27" s="2" t="s">
        <v>212</v>
      </c>
    </row>
    <row r="28" spans="1:20" x14ac:dyDescent="0.3">
      <c r="J28" s="18" t="s">
        <v>213</v>
      </c>
      <c r="K28" s="16">
        <v>1600</v>
      </c>
      <c r="L28" s="16">
        <v>550</v>
      </c>
      <c r="M28" s="17">
        <v>0.15</v>
      </c>
      <c r="N28" s="17">
        <v>6.3E-2</v>
      </c>
      <c r="O28" s="14">
        <f>M28/N28</f>
        <v>2.3809523809523809</v>
      </c>
      <c r="P28" s="14">
        <f>1/O28</f>
        <v>0.42</v>
      </c>
      <c r="Q28" s="1"/>
      <c r="R28" s="1"/>
      <c r="S28" s="1"/>
      <c r="T28" s="2" t="s">
        <v>214</v>
      </c>
    </row>
    <row r="29" spans="1:20" x14ac:dyDescent="0.3">
      <c r="J29" s="2" t="s">
        <v>2</v>
      </c>
      <c r="N29" s="3">
        <f>SUM(N28:N28)</f>
        <v>6.3E-2</v>
      </c>
      <c r="O29" s="3">
        <f>1/P29</f>
        <v>2.3809523809523809</v>
      </c>
      <c r="P29" s="3">
        <f>SUM(P28:P28)</f>
        <v>0.42</v>
      </c>
    </row>
    <row r="30" spans="1:20" s="6" customFormat="1" x14ac:dyDescent="0.3">
      <c r="A30" s="60"/>
      <c r="E30" s="8"/>
      <c r="F30" s="11"/>
      <c r="G30" s="11"/>
      <c r="H30" s="11"/>
      <c r="I30" s="20"/>
      <c r="J30" s="7" t="s">
        <v>1</v>
      </c>
      <c r="K30" s="10"/>
      <c r="L30" s="10"/>
      <c r="M30" s="8"/>
      <c r="N30" s="8"/>
      <c r="P30" s="8" t="b">
        <f>ROUND(P29,2)=ROUND(H27,2)</f>
        <v>1</v>
      </c>
      <c r="Q30" s="9"/>
      <c r="R30" s="8"/>
      <c r="S30" s="8"/>
      <c r="T30" s="7"/>
    </row>
    <row r="31" spans="1:20" x14ac:dyDescent="0.3">
      <c r="B31" s="1" t="s">
        <v>12</v>
      </c>
      <c r="C31" s="1" t="s">
        <v>218</v>
      </c>
      <c r="D31" s="36" t="s">
        <v>219</v>
      </c>
      <c r="E31" s="3">
        <v>2</v>
      </c>
      <c r="F31" s="5" t="s">
        <v>0</v>
      </c>
      <c r="G31" s="5">
        <f>1/E31</f>
        <v>0.5</v>
      </c>
      <c r="H31" s="5">
        <f>G31-0.26</f>
        <v>0.24</v>
      </c>
      <c r="I31" s="2" t="s">
        <v>220</v>
      </c>
      <c r="T31" s="32" t="s">
        <v>221</v>
      </c>
    </row>
    <row r="32" spans="1:20" x14ac:dyDescent="0.3">
      <c r="J32" s="2" t="s">
        <v>222</v>
      </c>
      <c r="K32" s="4">
        <v>1000</v>
      </c>
      <c r="L32" s="4">
        <v>1700</v>
      </c>
      <c r="M32" s="3">
        <v>1.2</v>
      </c>
      <c r="N32" s="3">
        <v>0.14699999999999999</v>
      </c>
      <c r="O32" s="3">
        <f t="shared" ref="O32:O33" si="2">M32/N32</f>
        <v>8.1632653061224492</v>
      </c>
      <c r="P32" s="3">
        <f t="shared" ref="P32:P35" si="3">1/O32</f>
        <v>0.1225</v>
      </c>
      <c r="T32" s="2" t="s">
        <v>353</v>
      </c>
    </row>
    <row r="33" spans="1:20" x14ac:dyDescent="0.3">
      <c r="J33" s="2" t="s">
        <v>223</v>
      </c>
      <c r="K33" s="4">
        <v>1000</v>
      </c>
      <c r="L33" s="4">
        <v>2000</v>
      </c>
      <c r="M33" s="3">
        <v>1.1599999999999999</v>
      </c>
      <c r="N33" s="3">
        <v>0.1</v>
      </c>
      <c r="O33" s="3">
        <f t="shared" si="2"/>
        <v>11.599999999999998</v>
      </c>
      <c r="P33" s="3">
        <f t="shared" si="3"/>
        <v>8.6206896551724158E-2</v>
      </c>
      <c r="T33" s="2" t="s">
        <v>224</v>
      </c>
    </row>
    <row r="34" spans="1:20" x14ac:dyDescent="0.3">
      <c r="J34" s="2" t="s">
        <v>5</v>
      </c>
      <c r="K34" s="4">
        <v>1000</v>
      </c>
      <c r="L34" s="4">
        <v>2000</v>
      </c>
      <c r="M34" s="3">
        <v>1.4</v>
      </c>
      <c r="N34" s="3">
        <v>0.03</v>
      </c>
      <c r="O34" s="3">
        <f>M34/N34</f>
        <v>46.666666666666664</v>
      </c>
      <c r="P34" s="3">
        <f t="shared" si="3"/>
        <v>2.1428571428571429E-2</v>
      </c>
      <c r="T34" s="2" t="s">
        <v>224</v>
      </c>
    </row>
    <row r="35" spans="1:20" x14ac:dyDescent="0.3">
      <c r="J35" s="18" t="s">
        <v>4</v>
      </c>
      <c r="K35" s="16">
        <v>1000</v>
      </c>
      <c r="L35" s="16">
        <v>1700</v>
      </c>
      <c r="M35" s="14">
        <v>1.47</v>
      </c>
      <c r="N35" s="14">
        <v>1.4999999999999999E-2</v>
      </c>
      <c r="O35" s="14">
        <f>M35/N35</f>
        <v>98</v>
      </c>
      <c r="P35" s="14">
        <f t="shared" si="3"/>
        <v>1.020408163265306E-2</v>
      </c>
      <c r="T35" s="2" t="s">
        <v>224</v>
      </c>
    </row>
    <row r="36" spans="1:20" x14ac:dyDescent="0.3">
      <c r="J36" s="2" t="s">
        <v>2</v>
      </c>
      <c r="N36" s="3">
        <f>SUM(N32:N35)</f>
        <v>0.29200000000000004</v>
      </c>
      <c r="O36" s="3">
        <f>1/P36</f>
        <v>4.1607800364544056</v>
      </c>
      <c r="P36" s="3">
        <f>SUM(P32:P35)</f>
        <v>0.24033954961294865</v>
      </c>
    </row>
    <row r="37" spans="1:20" s="6" customFormat="1" x14ac:dyDescent="0.3">
      <c r="A37" s="60"/>
      <c r="E37" s="8"/>
      <c r="F37" s="11"/>
      <c r="G37" s="11"/>
      <c r="H37" s="11"/>
      <c r="I37" s="20"/>
      <c r="J37" s="7" t="s">
        <v>1</v>
      </c>
      <c r="K37" s="10"/>
      <c r="L37" s="10"/>
      <c r="M37" s="8"/>
      <c r="N37" s="8"/>
      <c r="P37" s="8" t="b">
        <f>ROUND(P36,2)=ROUND(H31,2)</f>
        <v>1</v>
      </c>
      <c r="Q37" s="9"/>
      <c r="R37" s="8"/>
      <c r="S37" s="8"/>
      <c r="T37" s="7"/>
    </row>
    <row r="38" spans="1:20" x14ac:dyDescent="0.3">
      <c r="A38" s="59" t="s">
        <v>225</v>
      </c>
    </row>
    <row r="39" spans="1:20" x14ac:dyDescent="0.3">
      <c r="B39" s="1" t="s">
        <v>30</v>
      </c>
      <c r="C39" s="1" t="s">
        <v>226</v>
      </c>
      <c r="D39" s="36" t="s">
        <v>164</v>
      </c>
      <c r="E39" s="3">
        <v>2.0099999999999998</v>
      </c>
      <c r="F39" s="5" t="s">
        <v>0</v>
      </c>
      <c r="G39" s="5">
        <f>1/E39</f>
        <v>0.49751243781094534</v>
      </c>
      <c r="H39" s="5">
        <f>G39-0.17</f>
        <v>0.3275124378109453</v>
      </c>
      <c r="I39" s="2" t="s">
        <v>89</v>
      </c>
    </row>
    <row r="40" spans="1:20" x14ac:dyDescent="0.3">
      <c r="J40" s="2" t="s">
        <v>9</v>
      </c>
      <c r="K40" s="4">
        <v>1000</v>
      </c>
      <c r="L40" s="4">
        <v>1800</v>
      </c>
      <c r="M40" s="3">
        <v>0.9</v>
      </c>
      <c r="N40" s="3">
        <v>0.02</v>
      </c>
      <c r="O40" s="3">
        <f>M40/N40</f>
        <v>45</v>
      </c>
      <c r="P40" s="3">
        <f>1/O40</f>
        <v>2.2222222222222223E-2</v>
      </c>
      <c r="T40" s="2" t="s">
        <v>74</v>
      </c>
    </row>
    <row r="41" spans="1:20" x14ac:dyDescent="0.3">
      <c r="J41" s="2" t="s">
        <v>87</v>
      </c>
      <c r="K41" s="4">
        <v>1000</v>
      </c>
      <c r="L41" s="4">
        <v>1800</v>
      </c>
      <c r="M41" s="3">
        <v>0.72</v>
      </c>
      <c r="N41" s="3">
        <v>0.2</v>
      </c>
      <c r="O41" s="3">
        <f>M41/N41</f>
        <v>3.5999999999999996</v>
      </c>
      <c r="P41" s="3">
        <f>1/O41</f>
        <v>0.27777777777777779</v>
      </c>
      <c r="T41" s="2" t="s">
        <v>342</v>
      </c>
    </row>
    <row r="42" spans="1:20" x14ac:dyDescent="0.3">
      <c r="J42" s="18" t="s">
        <v>13</v>
      </c>
      <c r="K42" s="16">
        <v>1000</v>
      </c>
      <c r="L42" s="16">
        <v>1400</v>
      </c>
      <c r="M42" s="14">
        <v>0.7</v>
      </c>
      <c r="N42" s="14">
        <v>0.02</v>
      </c>
      <c r="O42" s="14">
        <f>M42/N42</f>
        <v>35</v>
      </c>
      <c r="P42" s="14">
        <f>1/O42</f>
        <v>2.8571428571428571E-2</v>
      </c>
      <c r="T42" s="2" t="s">
        <v>74</v>
      </c>
    </row>
    <row r="43" spans="1:20" x14ac:dyDescent="0.3">
      <c r="J43" s="2" t="s">
        <v>2</v>
      </c>
      <c r="N43" s="3">
        <f>SUM(N40:N42)</f>
        <v>0.24</v>
      </c>
      <c r="O43" s="3">
        <f>1/P43</f>
        <v>3.0434782608695654</v>
      </c>
      <c r="P43" s="3">
        <f>SUM(P40:P42)</f>
        <v>0.32857142857142857</v>
      </c>
    </row>
    <row r="44" spans="1:20" s="6" customFormat="1" x14ac:dyDescent="0.3">
      <c r="A44" s="60"/>
      <c r="E44" s="8"/>
      <c r="F44" s="11"/>
      <c r="G44" s="11"/>
      <c r="H44" s="11"/>
      <c r="I44" s="20"/>
      <c r="J44" s="7" t="s">
        <v>1</v>
      </c>
      <c r="K44" s="10"/>
      <c r="L44" s="10"/>
      <c r="M44" s="8"/>
      <c r="N44" s="8"/>
      <c r="P44" s="8" t="b">
        <f>ROUND(P43,2)=ROUND(H39,2)</f>
        <v>1</v>
      </c>
      <c r="Q44" s="9"/>
      <c r="R44" s="8"/>
      <c r="S44" s="8"/>
      <c r="T44" s="7"/>
    </row>
    <row r="45" spans="1:20" x14ac:dyDescent="0.3">
      <c r="B45" s="1" t="s">
        <v>227</v>
      </c>
      <c r="C45" s="1" t="s">
        <v>228</v>
      </c>
      <c r="D45" s="36" t="s">
        <v>229</v>
      </c>
      <c r="E45" s="3">
        <v>2.48</v>
      </c>
      <c r="F45" s="5" t="s">
        <v>0</v>
      </c>
      <c r="G45" s="5">
        <f>1/E45</f>
        <v>0.40322580645161293</v>
      </c>
      <c r="H45" s="5">
        <f>G45-0.26</f>
        <v>0.14322580645161292</v>
      </c>
      <c r="I45" s="2" t="s">
        <v>85</v>
      </c>
      <c r="T45" s="2" t="s">
        <v>366</v>
      </c>
    </row>
    <row r="46" spans="1:20" ht="17.25" thickBot="1" x14ac:dyDescent="0.35">
      <c r="J46" s="2" t="s">
        <v>5</v>
      </c>
      <c r="K46" s="4">
        <v>2000</v>
      </c>
      <c r="L46" s="4">
        <v>1000</v>
      </c>
      <c r="M46" s="3">
        <v>1.4</v>
      </c>
      <c r="N46" s="3">
        <v>0.02</v>
      </c>
      <c r="O46" s="3">
        <f>M46/N46</f>
        <v>70</v>
      </c>
      <c r="P46" s="3">
        <f>1/O46</f>
        <v>1.4285714285714285E-2</v>
      </c>
      <c r="T46" s="2" t="s">
        <v>81</v>
      </c>
    </row>
    <row r="47" spans="1:20" ht="17.25" thickBot="1" x14ac:dyDescent="0.35">
      <c r="J47" s="2" t="s">
        <v>82</v>
      </c>
      <c r="K47" s="4">
        <v>900</v>
      </c>
      <c r="L47" s="4">
        <v>1000</v>
      </c>
      <c r="M47" s="35">
        <v>0.6</v>
      </c>
      <c r="N47" s="3">
        <v>0.06</v>
      </c>
      <c r="O47" s="3">
        <f>M47/N47</f>
        <v>10</v>
      </c>
      <c r="P47" s="3">
        <f>1/O47</f>
        <v>0.1</v>
      </c>
      <c r="T47" s="2" t="s">
        <v>344</v>
      </c>
    </row>
    <row r="48" spans="1:20" x14ac:dyDescent="0.3">
      <c r="D48" s="37"/>
      <c r="J48" s="18" t="s">
        <v>13</v>
      </c>
      <c r="K48" s="16">
        <v>1800</v>
      </c>
      <c r="L48" s="16">
        <v>1000</v>
      </c>
      <c r="M48" s="14">
        <v>0.7</v>
      </c>
      <c r="N48" s="14">
        <v>0.02</v>
      </c>
      <c r="O48" s="14">
        <f>M48/N48</f>
        <v>35</v>
      </c>
      <c r="P48" s="14">
        <f t="shared" ref="P48" si="4">1/O48</f>
        <v>2.8571428571428571E-2</v>
      </c>
      <c r="T48" s="2" t="s">
        <v>81</v>
      </c>
    </row>
    <row r="49" spans="1:20" x14ac:dyDescent="0.3">
      <c r="D49" s="37"/>
      <c r="J49" s="2" t="s">
        <v>2</v>
      </c>
      <c r="N49" s="3">
        <f>SUM(N46:N48)</f>
        <v>0.1</v>
      </c>
      <c r="O49" s="3">
        <f>1/P49</f>
        <v>6.9999999999999991</v>
      </c>
      <c r="P49" s="3">
        <f>SUM(P46:P48)</f>
        <v>0.14285714285714288</v>
      </c>
    </row>
    <row r="50" spans="1:20" s="6" customFormat="1" x14ac:dyDescent="0.3">
      <c r="A50" s="60"/>
      <c r="E50" s="8"/>
      <c r="F50" s="11"/>
      <c r="G50" s="11"/>
      <c r="H50" s="11"/>
      <c r="I50" s="20"/>
      <c r="J50" s="7" t="s">
        <v>1</v>
      </c>
      <c r="K50" s="10"/>
      <c r="L50" s="10"/>
      <c r="M50" s="8"/>
      <c r="N50" s="8"/>
      <c r="P50" s="8" t="b">
        <f>ROUND(P49,2)=ROUND(H45,2)</f>
        <v>1</v>
      </c>
      <c r="Q50" s="9"/>
      <c r="R50" s="8"/>
      <c r="S50" s="8"/>
      <c r="T50" s="7"/>
    </row>
    <row r="51" spans="1:20" x14ac:dyDescent="0.3">
      <c r="B51" s="1" t="s">
        <v>12</v>
      </c>
      <c r="C51" s="1" t="s">
        <v>230</v>
      </c>
      <c r="D51" s="36" t="s">
        <v>219</v>
      </c>
      <c r="E51" s="3">
        <v>2</v>
      </c>
      <c r="F51" s="5" t="s">
        <v>0</v>
      </c>
      <c r="G51" s="5">
        <f>1/E51</f>
        <v>0.5</v>
      </c>
      <c r="H51" s="5">
        <f>G51-0.26</f>
        <v>0.24</v>
      </c>
      <c r="I51" s="2" t="s">
        <v>220</v>
      </c>
    </row>
    <row r="52" spans="1:20" x14ac:dyDescent="0.3">
      <c r="J52" s="2" t="s">
        <v>222</v>
      </c>
      <c r="K52" s="4">
        <v>1000</v>
      </c>
      <c r="L52" s="4">
        <v>1700</v>
      </c>
      <c r="M52" s="3">
        <v>1.2</v>
      </c>
      <c r="N52" s="3">
        <v>0.14699999999999999</v>
      </c>
      <c r="O52" s="3">
        <f t="shared" ref="O52:O53" si="5">M52/N52</f>
        <v>8.1632653061224492</v>
      </c>
      <c r="P52" s="3">
        <f t="shared" ref="P52:P55" si="6">1/O52</f>
        <v>0.1225</v>
      </c>
      <c r="T52" s="2" t="s">
        <v>353</v>
      </c>
    </row>
    <row r="53" spans="1:20" x14ac:dyDescent="0.3">
      <c r="J53" s="2" t="s">
        <v>223</v>
      </c>
      <c r="K53" s="4">
        <v>1000</v>
      </c>
      <c r="L53" s="4">
        <v>2000</v>
      </c>
      <c r="M53" s="3">
        <v>1.1599999999999999</v>
      </c>
      <c r="N53" s="3">
        <v>0.1</v>
      </c>
      <c r="O53" s="3">
        <f t="shared" si="5"/>
        <v>11.599999999999998</v>
      </c>
      <c r="P53" s="3">
        <f t="shared" si="6"/>
        <v>8.6206896551724158E-2</v>
      </c>
      <c r="T53" s="2" t="s">
        <v>224</v>
      </c>
    </row>
    <row r="54" spans="1:20" x14ac:dyDescent="0.3">
      <c r="J54" s="2" t="s">
        <v>5</v>
      </c>
      <c r="K54" s="4">
        <v>1000</v>
      </c>
      <c r="L54" s="4">
        <v>2000</v>
      </c>
      <c r="M54" s="3">
        <v>1.4</v>
      </c>
      <c r="N54" s="3">
        <v>0.03</v>
      </c>
      <c r="O54" s="3">
        <f>M54/N54</f>
        <v>46.666666666666664</v>
      </c>
      <c r="P54" s="3">
        <f t="shared" si="6"/>
        <v>2.1428571428571429E-2</v>
      </c>
      <c r="T54" s="2" t="s">
        <v>224</v>
      </c>
    </row>
    <row r="55" spans="1:20" x14ac:dyDescent="0.3">
      <c r="J55" s="18" t="s">
        <v>4</v>
      </c>
      <c r="K55" s="16">
        <v>1000</v>
      </c>
      <c r="L55" s="16">
        <v>1700</v>
      </c>
      <c r="M55" s="14">
        <v>1.47</v>
      </c>
      <c r="N55" s="14">
        <v>1.4999999999999999E-2</v>
      </c>
      <c r="O55" s="14">
        <f>M55/N55</f>
        <v>98</v>
      </c>
      <c r="P55" s="14">
        <f t="shared" si="6"/>
        <v>1.020408163265306E-2</v>
      </c>
      <c r="T55" s="2" t="s">
        <v>224</v>
      </c>
    </row>
    <row r="56" spans="1:20" x14ac:dyDescent="0.3">
      <c r="J56" s="2" t="s">
        <v>2</v>
      </c>
      <c r="N56" s="3">
        <f>SUM(N52:N55)</f>
        <v>0.29200000000000004</v>
      </c>
      <c r="O56" s="3">
        <f>1/P56</f>
        <v>4.1607800364544056</v>
      </c>
      <c r="P56" s="3">
        <f>SUM(P52:P55)</f>
        <v>0.24033954961294865</v>
      </c>
    </row>
    <row r="57" spans="1:20" s="6" customFormat="1" x14ac:dyDescent="0.3">
      <c r="A57" s="60"/>
      <c r="E57" s="8"/>
      <c r="F57" s="11"/>
      <c r="G57" s="11"/>
      <c r="H57" s="11"/>
      <c r="I57" s="20"/>
      <c r="J57" s="7" t="s">
        <v>1</v>
      </c>
      <c r="K57" s="10"/>
      <c r="L57" s="10"/>
      <c r="M57" s="8"/>
      <c r="N57" s="8"/>
      <c r="P57" s="8" t="b">
        <f>ROUND(P56,2)=ROUND(H51,2)</f>
        <v>1</v>
      </c>
      <c r="Q57" s="9"/>
      <c r="R57" s="8"/>
      <c r="S57" s="8"/>
      <c r="T57" s="7"/>
    </row>
    <row r="58" spans="1:20" x14ac:dyDescent="0.3">
      <c r="A58" s="59" t="s">
        <v>231</v>
      </c>
      <c r="E58" s="1"/>
      <c r="H58" s="24"/>
    </row>
    <row r="59" spans="1:20" x14ac:dyDescent="0.3">
      <c r="B59" s="1" t="s">
        <v>30</v>
      </c>
      <c r="C59" s="1" t="s">
        <v>232</v>
      </c>
      <c r="D59" s="36" t="s">
        <v>152</v>
      </c>
      <c r="E59" s="3">
        <v>1.1499999999999999</v>
      </c>
      <c r="F59" s="5" t="s">
        <v>0</v>
      </c>
      <c r="G59" s="5">
        <f>1/E59</f>
        <v>0.86956521739130443</v>
      </c>
      <c r="H59" s="5">
        <f>G59-0.17</f>
        <v>0.69956521739130439</v>
      </c>
      <c r="I59" s="2" t="s">
        <v>69</v>
      </c>
    </row>
    <row r="60" spans="1:20" x14ac:dyDescent="0.3">
      <c r="J60" s="2" t="s">
        <v>9</v>
      </c>
      <c r="K60" s="4">
        <v>1000</v>
      </c>
      <c r="L60" s="4">
        <v>1800</v>
      </c>
      <c r="M60" s="3">
        <v>0.9</v>
      </c>
      <c r="N60" s="3">
        <v>4.4999999999999997E-3</v>
      </c>
      <c r="O60" s="3">
        <f>M60/N60</f>
        <v>200.00000000000003</v>
      </c>
      <c r="P60" s="3">
        <f t="shared" ref="P60:P64" si="7">1/O60</f>
        <v>4.9999999999999992E-3</v>
      </c>
      <c r="T60" s="2" t="s">
        <v>345</v>
      </c>
    </row>
    <row r="61" spans="1:20" x14ac:dyDescent="0.3">
      <c r="J61" s="2" t="s">
        <v>55</v>
      </c>
      <c r="K61" s="4">
        <v>1000</v>
      </c>
      <c r="L61" s="4">
        <v>800</v>
      </c>
      <c r="M61" s="3">
        <f>Q61</f>
        <v>0.38709677419354838</v>
      </c>
      <c r="N61" s="3">
        <v>0.12</v>
      </c>
      <c r="O61" s="3">
        <f>M61/N61</f>
        <v>3.2258064516129035</v>
      </c>
      <c r="P61" s="3">
        <f t="shared" si="7"/>
        <v>0.31</v>
      </c>
      <c r="Q61" s="3">
        <f>N61*R61</f>
        <v>0.38709677419354838</v>
      </c>
      <c r="R61" s="3">
        <f>1/S61</f>
        <v>3.2258064516129035</v>
      </c>
      <c r="S61" s="3">
        <v>0.31</v>
      </c>
      <c r="T61" s="2" t="s">
        <v>67</v>
      </c>
    </row>
    <row r="62" spans="1:20" x14ac:dyDescent="0.3">
      <c r="J62" s="2" t="s">
        <v>78</v>
      </c>
      <c r="N62" s="3">
        <v>9.0999999999999998E-2</v>
      </c>
      <c r="O62" s="3">
        <f>R62</f>
        <v>5.5555555555555554</v>
      </c>
      <c r="P62" s="3">
        <f>S62</f>
        <v>0.18</v>
      </c>
      <c r="Q62" s="3">
        <f>N62*R62</f>
        <v>0.50555555555555554</v>
      </c>
      <c r="R62" s="3">
        <f>1/S62</f>
        <v>5.5555555555555554</v>
      </c>
      <c r="S62" s="3">
        <v>0.18</v>
      </c>
      <c r="T62" s="2" t="s">
        <v>345</v>
      </c>
    </row>
    <row r="63" spans="1:20" x14ac:dyDescent="0.3">
      <c r="J63" s="2" t="s">
        <v>55</v>
      </c>
      <c r="K63" s="4">
        <v>1000</v>
      </c>
      <c r="L63" s="4">
        <v>800</v>
      </c>
      <c r="M63" s="3">
        <f>Q63</f>
        <v>0.4</v>
      </c>
      <c r="N63" s="3">
        <v>0.08</v>
      </c>
      <c r="O63" s="3">
        <f>M63/N63</f>
        <v>5</v>
      </c>
      <c r="P63" s="3">
        <f t="shared" si="7"/>
        <v>0.2</v>
      </c>
      <c r="Q63" s="3">
        <f>N63*R63</f>
        <v>0.4</v>
      </c>
      <c r="R63" s="3">
        <f>1/S63</f>
        <v>5</v>
      </c>
      <c r="S63" s="3">
        <v>0.2</v>
      </c>
      <c r="T63" s="2" t="s">
        <v>67</v>
      </c>
    </row>
    <row r="64" spans="1:20" x14ac:dyDescent="0.3">
      <c r="J64" s="18" t="s">
        <v>13</v>
      </c>
      <c r="K64" s="16">
        <v>1000</v>
      </c>
      <c r="L64" s="16">
        <v>1400</v>
      </c>
      <c r="M64" s="14">
        <v>0.7</v>
      </c>
      <c r="N64" s="14">
        <v>4.4999999999999997E-3</v>
      </c>
      <c r="O64" s="14">
        <f>M64/N64</f>
        <v>155.55555555555557</v>
      </c>
      <c r="P64" s="14">
        <f t="shared" si="7"/>
        <v>6.4285714285714276E-3</v>
      </c>
      <c r="T64" s="2" t="s">
        <v>345</v>
      </c>
    </row>
    <row r="65" spans="1:20" x14ac:dyDescent="0.3">
      <c r="J65" s="2" t="s">
        <v>2</v>
      </c>
      <c r="N65" s="3">
        <f>SUM(N60:N64)</f>
        <v>0.3</v>
      </c>
      <c r="O65" s="3">
        <f>1/P65</f>
        <v>1.4256619144602849</v>
      </c>
      <c r="P65" s="3">
        <f>SUM(P60:P64)</f>
        <v>0.70142857142857151</v>
      </c>
    </row>
    <row r="66" spans="1:20" s="6" customFormat="1" x14ac:dyDescent="0.3">
      <c r="A66" s="60"/>
      <c r="E66" s="8"/>
      <c r="F66" s="11"/>
      <c r="G66" s="11"/>
      <c r="H66" s="11"/>
      <c r="I66" s="20"/>
      <c r="J66" s="7" t="s">
        <v>1</v>
      </c>
      <c r="K66" s="10"/>
      <c r="L66" s="10"/>
      <c r="M66" s="8"/>
      <c r="N66" s="8"/>
      <c r="P66" s="8" t="b">
        <f>ROUND(P65,2)=ROUND(H59,2)</f>
        <v>1</v>
      </c>
      <c r="Q66" s="9"/>
      <c r="R66" s="8"/>
      <c r="S66" s="8"/>
      <c r="T66" s="7"/>
    </row>
    <row r="67" spans="1:20" x14ac:dyDescent="0.3">
      <c r="B67" s="1" t="s">
        <v>209</v>
      </c>
      <c r="C67" s="1" t="s">
        <v>233</v>
      </c>
      <c r="D67" s="36" t="s">
        <v>234</v>
      </c>
      <c r="E67" s="3">
        <v>2.2000000000000002</v>
      </c>
      <c r="F67" s="5" t="s">
        <v>0</v>
      </c>
      <c r="G67" s="5">
        <f>1/E67</f>
        <v>0.45454545454545453</v>
      </c>
      <c r="H67" s="5">
        <f>G67-0.14</f>
        <v>0.31454545454545452</v>
      </c>
      <c r="I67" s="2" t="s">
        <v>235</v>
      </c>
    </row>
    <row r="68" spans="1:20" x14ac:dyDescent="0.3">
      <c r="J68" s="2" t="s">
        <v>236</v>
      </c>
      <c r="N68" s="3">
        <v>0.02</v>
      </c>
      <c r="T68" s="2" t="s">
        <v>237</v>
      </c>
    </row>
    <row r="69" spans="1:20" x14ac:dyDescent="0.3">
      <c r="J69" s="2" t="s">
        <v>5</v>
      </c>
      <c r="K69" s="4">
        <v>1000</v>
      </c>
      <c r="L69" s="4">
        <v>2000</v>
      </c>
      <c r="M69" s="3">
        <v>1.4</v>
      </c>
      <c r="N69" s="3">
        <v>0.02</v>
      </c>
      <c r="O69" s="3">
        <f>M69/N69</f>
        <v>70</v>
      </c>
      <c r="P69" s="3">
        <f t="shared" ref="P69:P70" si="8">1/O69</f>
        <v>1.4285714285714285E-2</v>
      </c>
      <c r="T69" s="2" t="s">
        <v>237</v>
      </c>
    </row>
    <row r="70" spans="1:20" x14ac:dyDescent="0.3">
      <c r="J70" s="2" t="s">
        <v>238</v>
      </c>
      <c r="K70" s="4">
        <v>1000</v>
      </c>
      <c r="L70" s="4">
        <v>2400</v>
      </c>
      <c r="M70" s="3">
        <v>1.91</v>
      </c>
      <c r="N70" s="3">
        <v>0.04</v>
      </c>
      <c r="O70" s="3">
        <f t="shared" ref="O70" si="9">M70/N70</f>
        <v>47.75</v>
      </c>
      <c r="P70" s="3">
        <f t="shared" si="8"/>
        <v>2.0942408376963352E-2</v>
      </c>
      <c r="T70" s="2" t="s">
        <v>237</v>
      </c>
    </row>
    <row r="71" spans="1:20" x14ac:dyDescent="0.3">
      <c r="J71" s="2" t="s">
        <v>8</v>
      </c>
      <c r="K71" s="4">
        <v>1000</v>
      </c>
      <c r="L71" s="4">
        <v>900</v>
      </c>
      <c r="M71" s="3">
        <f>Q71</f>
        <v>0.58230122220105085</v>
      </c>
      <c r="N71" s="3">
        <v>0.16</v>
      </c>
      <c r="O71" s="3">
        <f>M71/N71</f>
        <v>3.6393826387565675</v>
      </c>
      <c r="P71" s="3">
        <f>1/O71</f>
        <v>0.27477187733732233</v>
      </c>
      <c r="Q71" s="3">
        <f>N71*R71</f>
        <v>0.58230122220105085</v>
      </c>
      <c r="R71" s="3">
        <f>1/S71</f>
        <v>3.6393826387565675</v>
      </c>
      <c r="S71" s="3">
        <f>0.31-SUM(P69:P70)</f>
        <v>0.27477187733732233</v>
      </c>
      <c r="T71" s="2" t="s">
        <v>354</v>
      </c>
    </row>
    <row r="72" spans="1:20" x14ac:dyDescent="0.3">
      <c r="J72" s="18" t="s">
        <v>13</v>
      </c>
      <c r="K72" s="16">
        <v>1000</v>
      </c>
      <c r="L72" s="16">
        <v>1400</v>
      </c>
      <c r="M72" s="14">
        <v>0.7</v>
      </c>
      <c r="N72" s="15"/>
      <c r="O72" s="14"/>
      <c r="P72" s="14"/>
      <c r="T72" s="2" t="s">
        <v>239</v>
      </c>
    </row>
    <row r="73" spans="1:20" x14ac:dyDescent="0.3">
      <c r="J73" s="2" t="s">
        <v>2</v>
      </c>
      <c r="N73" s="3">
        <f>SUM(N68:N72)</f>
        <v>0.24</v>
      </c>
      <c r="O73" s="3">
        <f>1/P73</f>
        <v>3.2258064516129039</v>
      </c>
      <c r="P73" s="3">
        <f>SUM(P68:P72)</f>
        <v>0.30999999999999994</v>
      </c>
    </row>
    <row r="74" spans="1:20" s="6" customFormat="1" x14ac:dyDescent="0.3">
      <c r="A74" s="60"/>
      <c r="E74" s="8"/>
      <c r="F74" s="11"/>
      <c r="G74" s="11"/>
      <c r="H74" s="11"/>
      <c r="I74" s="20"/>
      <c r="J74" s="7" t="s">
        <v>1</v>
      </c>
      <c r="K74" s="10"/>
      <c r="L74" s="10"/>
      <c r="M74" s="8"/>
      <c r="N74" s="8"/>
      <c r="P74" s="8" t="b">
        <f>ROUND(P73,2)=ROUND(H67,2)</f>
        <v>1</v>
      </c>
      <c r="Q74" s="9"/>
      <c r="R74" s="8"/>
      <c r="S74" s="8"/>
      <c r="T74" s="7"/>
    </row>
    <row r="75" spans="1:20" x14ac:dyDescent="0.3">
      <c r="B75" s="1" t="s">
        <v>12</v>
      </c>
      <c r="C75" s="1" t="s">
        <v>240</v>
      </c>
      <c r="D75" s="36" t="s">
        <v>168</v>
      </c>
      <c r="E75" s="3">
        <v>1.3</v>
      </c>
      <c r="F75" s="5" t="s">
        <v>0</v>
      </c>
      <c r="G75" s="5">
        <f>1/E75</f>
        <v>0.76923076923076916</v>
      </c>
      <c r="H75" s="5">
        <f>G75-0.26</f>
        <v>0.50923076923076915</v>
      </c>
      <c r="I75" s="21" t="s">
        <v>61</v>
      </c>
    </row>
    <row r="76" spans="1:20" x14ac:dyDescent="0.3">
      <c r="J76" s="2" t="s">
        <v>9</v>
      </c>
      <c r="K76" s="4">
        <v>1800</v>
      </c>
      <c r="L76" s="4">
        <v>1000</v>
      </c>
      <c r="M76" s="3">
        <v>0.9</v>
      </c>
      <c r="N76" s="3">
        <v>0.02</v>
      </c>
      <c r="O76" s="3">
        <f>M76/N76</f>
        <v>45</v>
      </c>
      <c r="P76" s="3">
        <f t="shared" ref="P76" si="10">1/O76</f>
        <v>2.2222222222222223E-2</v>
      </c>
      <c r="T76" s="2" t="s">
        <v>3</v>
      </c>
    </row>
    <row r="77" spans="1:20" x14ac:dyDescent="0.3">
      <c r="J77" s="2" t="s">
        <v>8</v>
      </c>
      <c r="K77" s="4">
        <v>900</v>
      </c>
      <c r="L77" s="4">
        <v>1000</v>
      </c>
      <c r="M77" s="3">
        <f>Q77</f>
        <v>0.71489361702127663</v>
      </c>
      <c r="N77" s="3">
        <v>0.24</v>
      </c>
      <c r="O77" s="3">
        <f>M77/N77</f>
        <v>2.9787234042553195</v>
      </c>
      <c r="P77" s="3">
        <f>1/O77</f>
        <v>0.33571428571428569</v>
      </c>
      <c r="Q77" s="3">
        <f>N77*R77</f>
        <v>0.71489361702127663</v>
      </c>
      <c r="R77" s="3">
        <f>1/S77</f>
        <v>2.9787234042553195</v>
      </c>
      <c r="S77" s="3">
        <f>0.35-P78</f>
        <v>0.33571428571428569</v>
      </c>
      <c r="T77" s="2" t="s">
        <v>3</v>
      </c>
    </row>
    <row r="78" spans="1:20" x14ac:dyDescent="0.3">
      <c r="J78" s="2" t="s">
        <v>5</v>
      </c>
      <c r="K78" s="4">
        <v>2000</v>
      </c>
      <c r="L78" s="4">
        <v>1000</v>
      </c>
      <c r="M78" s="3">
        <v>1.4</v>
      </c>
      <c r="N78" s="3">
        <v>0.02</v>
      </c>
      <c r="O78" s="3">
        <f t="shared" ref="O78" si="11">M78/N78</f>
        <v>70</v>
      </c>
      <c r="P78" s="3">
        <f t="shared" ref="P78:P80" si="12">1/O78</f>
        <v>1.4285714285714285E-2</v>
      </c>
      <c r="T78" s="2" t="s">
        <v>3</v>
      </c>
    </row>
    <row r="79" spans="1:20" x14ac:dyDescent="0.3">
      <c r="J79" s="2" t="s">
        <v>6</v>
      </c>
      <c r="K79" s="4">
        <v>900</v>
      </c>
      <c r="L79" s="4">
        <v>1000</v>
      </c>
      <c r="M79" s="3">
        <v>0.57999999999999996</v>
      </c>
      <c r="N79" s="3">
        <v>6.5000000000000002E-2</v>
      </c>
      <c r="O79" s="3">
        <f>M79/N79</f>
        <v>8.9230769230769216</v>
      </c>
      <c r="P79" s="3">
        <f t="shared" si="12"/>
        <v>0.1120689655172414</v>
      </c>
      <c r="T79" s="2" t="s">
        <v>347</v>
      </c>
    </row>
    <row r="80" spans="1:20" x14ac:dyDescent="0.3">
      <c r="J80" s="2" t="s">
        <v>5</v>
      </c>
      <c r="K80" s="4">
        <v>2000</v>
      </c>
      <c r="L80" s="4">
        <v>1000</v>
      </c>
      <c r="M80" s="3">
        <v>1.4</v>
      </c>
      <c r="N80" s="3">
        <v>0.02</v>
      </c>
      <c r="O80" s="3">
        <f t="shared" ref="O80" si="13">M80/N80</f>
        <v>70</v>
      </c>
      <c r="P80" s="3">
        <f t="shared" si="12"/>
        <v>1.4285714285714285E-2</v>
      </c>
      <c r="T80" s="2" t="s">
        <v>3</v>
      </c>
    </row>
    <row r="81" spans="1:20" x14ac:dyDescent="0.3">
      <c r="J81" s="18" t="s">
        <v>4</v>
      </c>
      <c r="K81" s="16">
        <v>1700</v>
      </c>
      <c r="L81" s="16">
        <v>1000</v>
      </c>
      <c r="M81" s="14">
        <v>1.47</v>
      </c>
      <c r="N81" s="14">
        <v>1.4999999999999999E-2</v>
      </c>
      <c r="O81" s="14">
        <f>M81/N81</f>
        <v>98</v>
      </c>
      <c r="P81" s="14">
        <f>1/O81</f>
        <v>1.020408163265306E-2</v>
      </c>
      <c r="T81" s="2" t="s">
        <v>3</v>
      </c>
    </row>
    <row r="82" spans="1:20" x14ac:dyDescent="0.3">
      <c r="J82" s="2" t="s">
        <v>2</v>
      </c>
      <c r="N82" s="3">
        <f>SUM(N76:N81)</f>
        <v>0.38000000000000006</v>
      </c>
      <c r="O82" s="3">
        <f>1/P82</f>
        <v>1.9654822647076908</v>
      </c>
      <c r="P82" s="3">
        <f>SUM(P76:P81)</f>
        <v>0.50878098365783087</v>
      </c>
    </row>
    <row r="83" spans="1:20" s="6" customFormat="1" x14ac:dyDescent="0.3">
      <c r="A83" s="60"/>
      <c r="E83" s="8"/>
      <c r="F83" s="11"/>
      <c r="G83" s="11"/>
      <c r="H83" s="11"/>
      <c r="I83" s="20"/>
      <c r="J83" s="7" t="s">
        <v>1</v>
      </c>
      <c r="K83" s="10"/>
      <c r="L83" s="10"/>
      <c r="M83" s="8"/>
      <c r="N83" s="8"/>
      <c r="P83" s="8" t="b">
        <f>ROUND(P82,2)=ROUND(H75,2)</f>
        <v>1</v>
      </c>
      <c r="Q83" s="9"/>
      <c r="R83" s="8"/>
      <c r="S83" s="8"/>
      <c r="T83" s="7"/>
    </row>
    <row r="84" spans="1:20" x14ac:dyDescent="0.3">
      <c r="A84" s="59" t="s">
        <v>241</v>
      </c>
    </row>
    <row r="85" spans="1:20" x14ac:dyDescent="0.3">
      <c r="B85" s="1" t="s">
        <v>30</v>
      </c>
      <c r="C85" s="1" t="s">
        <v>242</v>
      </c>
      <c r="D85" s="36" t="s">
        <v>243</v>
      </c>
      <c r="E85" s="3">
        <v>1.26</v>
      </c>
      <c r="F85" s="5" t="s">
        <v>0</v>
      </c>
      <c r="G85" s="5">
        <f>1/E85</f>
        <v>0.79365079365079361</v>
      </c>
      <c r="H85" s="5">
        <f>G85-0.17</f>
        <v>0.62365079365079357</v>
      </c>
      <c r="I85" s="2" t="s">
        <v>65</v>
      </c>
    </row>
    <row r="86" spans="1:20" x14ac:dyDescent="0.3">
      <c r="J86" s="2" t="s">
        <v>9</v>
      </c>
      <c r="K86" s="4">
        <v>1000</v>
      </c>
      <c r="L86" s="4">
        <v>1800</v>
      </c>
      <c r="M86" s="3">
        <v>0.9</v>
      </c>
      <c r="N86" s="3">
        <v>0.01</v>
      </c>
      <c r="O86" s="3">
        <f>M86/N86</f>
        <v>90</v>
      </c>
      <c r="P86" s="3">
        <f>1/O86</f>
        <v>1.1111111111111112E-2</v>
      </c>
      <c r="T86" s="2" t="s">
        <v>348</v>
      </c>
    </row>
    <row r="87" spans="1:20" x14ac:dyDescent="0.3">
      <c r="J87" s="2" t="s">
        <v>55</v>
      </c>
      <c r="K87" s="4">
        <v>1000</v>
      </c>
      <c r="L87" s="4">
        <v>1000</v>
      </c>
      <c r="M87" s="3">
        <f>Q87</f>
        <v>0.42044847837693544</v>
      </c>
      <c r="N87" s="3">
        <v>0.25</v>
      </c>
      <c r="O87" s="3">
        <f>M87/N87</f>
        <v>1.6817939135077418</v>
      </c>
      <c r="P87" s="3">
        <f t="shared" ref="P87" si="14">1/O87</f>
        <v>0.59460317460317458</v>
      </c>
      <c r="Q87" s="3">
        <f>N87*R87</f>
        <v>0.42044847837693544</v>
      </c>
      <c r="R87" s="3">
        <f>1/S87</f>
        <v>1.6817939135077418</v>
      </c>
      <c r="S87" s="3">
        <f>0.62-SUM(P86,P88)</f>
        <v>0.59460317460317458</v>
      </c>
      <c r="T87" s="2" t="s">
        <v>348</v>
      </c>
    </row>
    <row r="88" spans="1:20" x14ac:dyDescent="0.3">
      <c r="J88" s="18" t="s">
        <v>13</v>
      </c>
      <c r="K88" s="16">
        <v>1000</v>
      </c>
      <c r="L88" s="16">
        <v>1400</v>
      </c>
      <c r="M88" s="14">
        <v>0.7</v>
      </c>
      <c r="N88" s="14">
        <v>0.01</v>
      </c>
      <c r="O88" s="14">
        <f>M88/N88</f>
        <v>70</v>
      </c>
      <c r="P88" s="14">
        <f>1/O88</f>
        <v>1.4285714285714285E-2</v>
      </c>
      <c r="T88" s="2" t="s">
        <v>348</v>
      </c>
    </row>
    <row r="89" spans="1:20" x14ac:dyDescent="0.3">
      <c r="J89" s="2" t="s">
        <v>2</v>
      </c>
      <c r="N89" s="3">
        <f>SUM(N86:N88)</f>
        <v>0.27</v>
      </c>
      <c r="O89" s="3">
        <f>1/P89</f>
        <v>1.612903225806452</v>
      </c>
      <c r="P89" s="3">
        <f>SUM(P86:P88)</f>
        <v>0.61999999999999988</v>
      </c>
    </row>
    <row r="90" spans="1:20" s="6" customFormat="1" x14ac:dyDescent="0.3">
      <c r="A90" s="60"/>
      <c r="E90" s="8"/>
      <c r="F90" s="11"/>
      <c r="G90" s="11"/>
      <c r="H90" s="11"/>
      <c r="I90" s="20"/>
      <c r="J90" s="7" t="s">
        <v>1</v>
      </c>
      <c r="K90" s="10"/>
      <c r="L90" s="10"/>
      <c r="M90" s="8"/>
      <c r="N90" s="8"/>
      <c r="P90" s="8" t="b">
        <f>ROUND(P89,2)=ROUND(H85,2)</f>
        <v>1</v>
      </c>
      <c r="Q90" s="9"/>
      <c r="R90" s="8"/>
      <c r="S90" s="8"/>
      <c r="T90" s="7"/>
    </row>
    <row r="91" spans="1:20" x14ac:dyDescent="0.3">
      <c r="B91" s="1" t="s">
        <v>244</v>
      </c>
      <c r="C91" s="1" t="s">
        <v>245</v>
      </c>
      <c r="D91" s="36" t="s">
        <v>246</v>
      </c>
      <c r="E91" s="3">
        <v>1.85</v>
      </c>
      <c r="F91" s="5" t="s">
        <v>0</v>
      </c>
      <c r="G91" s="5">
        <f>1/E91</f>
        <v>0.54054054054054046</v>
      </c>
      <c r="H91" s="5">
        <f>G91-0.26</f>
        <v>0.28054054054054045</v>
      </c>
      <c r="I91" s="2" t="s">
        <v>247</v>
      </c>
    </row>
    <row r="92" spans="1:20" x14ac:dyDescent="0.3">
      <c r="J92" s="2" t="s">
        <v>6</v>
      </c>
      <c r="K92" s="4">
        <v>1000</v>
      </c>
      <c r="L92" s="4">
        <v>1400</v>
      </c>
      <c r="M92" s="3">
        <v>0.57999999999999996</v>
      </c>
      <c r="T92" s="2" t="s">
        <v>355</v>
      </c>
    </row>
    <row r="93" spans="1:20" x14ac:dyDescent="0.3">
      <c r="J93" s="2" t="s">
        <v>5</v>
      </c>
      <c r="K93" s="4">
        <v>1000</v>
      </c>
      <c r="L93" s="4">
        <v>2000</v>
      </c>
      <c r="M93" s="3">
        <v>1.4</v>
      </c>
      <c r="N93" s="3">
        <v>0.02</v>
      </c>
      <c r="O93" s="3">
        <f t="shared" ref="O93:O94" si="15">M93/N93</f>
        <v>70</v>
      </c>
      <c r="P93" s="3">
        <f t="shared" ref="P93:P94" si="16">1/O93</f>
        <v>1.4285714285714285E-2</v>
      </c>
      <c r="T93" s="2" t="s">
        <v>356</v>
      </c>
    </row>
    <row r="94" spans="1:20" x14ac:dyDescent="0.3">
      <c r="J94" s="2" t="s">
        <v>156</v>
      </c>
      <c r="K94" s="4">
        <v>1000</v>
      </c>
      <c r="L94" s="4">
        <v>2400</v>
      </c>
      <c r="M94" s="3">
        <v>1.91</v>
      </c>
      <c r="N94" s="3">
        <v>0.04</v>
      </c>
      <c r="O94" s="3">
        <f t="shared" si="15"/>
        <v>47.75</v>
      </c>
      <c r="P94" s="3">
        <f t="shared" si="16"/>
        <v>2.0942408376963352E-2</v>
      </c>
      <c r="T94" s="2" t="s">
        <v>356</v>
      </c>
    </row>
    <row r="95" spans="1:20" x14ac:dyDescent="0.3">
      <c r="J95" s="2" t="s">
        <v>8</v>
      </c>
      <c r="K95" s="4">
        <v>1000</v>
      </c>
      <c r="L95" s="4">
        <v>900</v>
      </c>
      <c r="M95" s="3">
        <f>Q95</f>
        <v>0.740053968034318</v>
      </c>
      <c r="N95" s="3">
        <v>0.16</v>
      </c>
      <c r="O95" s="3">
        <f>M95/N95</f>
        <v>4.6253373002144871</v>
      </c>
      <c r="P95" s="3">
        <f>1/O95</f>
        <v>0.21620044876589384</v>
      </c>
      <c r="Q95" s="3">
        <f>N95*R95</f>
        <v>0.740053968034318</v>
      </c>
      <c r="R95" s="3">
        <f>1/S95</f>
        <v>4.6253373002144871</v>
      </c>
      <c r="S95" s="3">
        <f>0.28-SUM(P93:P94,P96)</f>
        <v>0.21620044876589384</v>
      </c>
      <c r="T95" s="2" t="s">
        <v>355</v>
      </c>
    </row>
    <row r="96" spans="1:20" x14ac:dyDescent="0.3">
      <c r="J96" s="18" t="s">
        <v>13</v>
      </c>
      <c r="K96" s="16">
        <v>1000</v>
      </c>
      <c r="L96" s="16">
        <v>1400</v>
      </c>
      <c r="M96" s="14">
        <v>0.7</v>
      </c>
      <c r="N96" s="14">
        <v>0.02</v>
      </c>
      <c r="O96" s="14">
        <f>M96/N96</f>
        <v>35</v>
      </c>
      <c r="P96" s="14">
        <f>1/O96</f>
        <v>2.8571428571428571E-2</v>
      </c>
      <c r="T96" s="2" t="s">
        <v>248</v>
      </c>
    </row>
    <row r="97" spans="1:20" x14ac:dyDescent="0.3">
      <c r="J97" s="2" t="s">
        <v>2</v>
      </c>
      <c r="N97" s="3">
        <f>SUM(N92:N96)</f>
        <v>0.24</v>
      </c>
      <c r="O97" s="3">
        <f>1/P97</f>
        <v>3.5714285714285712</v>
      </c>
      <c r="P97" s="3">
        <f>SUM(P92:P96)</f>
        <v>0.28000000000000003</v>
      </c>
    </row>
    <row r="98" spans="1:20" s="6" customFormat="1" x14ac:dyDescent="0.3">
      <c r="A98" s="60"/>
      <c r="E98" s="8"/>
      <c r="F98" s="11"/>
      <c r="G98" s="11"/>
      <c r="H98" s="11"/>
      <c r="I98" s="20"/>
      <c r="J98" s="7" t="s">
        <v>1</v>
      </c>
      <c r="K98" s="10"/>
      <c r="L98" s="10"/>
      <c r="M98" s="8"/>
      <c r="N98" s="8"/>
      <c r="P98" s="8" t="b">
        <f>ROUND(P97,2)=ROUND(H91,2)</f>
        <v>1</v>
      </c>
      <c r="Q98" s="9"/>
      <c r="R98" s="8"/>
      <c r="S98" s="8"/>
      <c r="T98" s="7"/>
    </row>
    <row r="99" spans="1:20" x14ac:dyDescent="0.3">
      <c r="B99" s="1" t="s">
        <v>12</v>
      </c>
      <c r="C99" s="1" t="s">
        <v>249</v>
      </c>
      <c r="D99" s="36" t="s">
        <v>219</v>
      </c>
      <c r="E99" s="3">
        <v>2</v>
      </c>
      <c r="F99" s="5" t="s">
        <v>0</v>
      </c>
      <c r="G99" s="5">
        <f>1/E99</f>
        <v>0.5</v>
      </c>
      <c r="H99" s="5">
        <f>G99-0.26</f>
        <v>0.24</v>
      </c>
      <c r="I99" s="2" t="s">
        <v>220</v>
      </c>
    </row>
    <row r="100" spans="1:20" x14ac:dyDescent="0.3">
      <c r="B100" s="2"/>
      <c r="J100" s="2" t="s">
        <v>222</v>
      </c>
      <c r="K100" s="4">
        <v>1000</v>
      </c>
      <c r="L100" s="4">
        <v>1700</v>
      </c>
      <c r="M100" s="3">
        <v>1.2</v>
      </c>
      <c r="N100" s="3">
        <v>0.14699999999999999</v>
      </c>
      <c r="O100" s="3">
        <f t="shared" ref="O100:O101" si="17">M100/N100</f>
        <v>8.1632653061224492</v>
      </c>
      <c r="P100" s="3">
        <f t="shared" ref="P100:P103" si="18">1/O100</f>
        <v>0.1225</v>
      </c>
      <c r="T100" s="2" t="s">
        <v>353</v>
      </c>
    </row>
    <row r="101" spans="1:20" x14ac:dyDescent="0.3">
      <c r="J101" s="2" t="s">
        <v>223</v>
      </c>
      <c r="K101" s="4">
        <v>1000</v>
      </c>
      <c r="L101" s="4">
        <v>2000</v>
      </c>
      <c r="M101" s="3">
        <v>1.1599999999999999</v>
      </c>
      <c r="N101" s="3">
        <v>0.1</v>
      </c>
      <c r="O101" s="3">
        <f t="shared" si="17"/>
        <v>11.599999999999998</v>
      </c>
      <c r="P101" s="3">
        <f t="shared" si="18"/>
        <v>8.6206896551724158E-2</v>
      </c>
      <c r="T101" s="2" t="s">
        <v>224</v>
      </c>
    </row>
    <row r="102" spans="1:20" x14ac:dyDescent="0.3">
      <c r="J102" s="2" t="s">
        <v>5</v>
      </c>
      <c r="K102" s="4">
        <v>1000</v>
      </c>
      <c r="L102" s="4">
        <v>2000</v>
      </c>
      <c r="M102" s="3">
        <v>1.4</v>
      </c>
      <c r="N102" s="3">
        <v>0.03</v>
      </c>
      <c r="O102" s="3">
        <f>M102/N102</f>
        <v>46.666666666666664</v>
      </c>
      <c r="P102" s="3">
        <f t="shared" si="18"/>
        <v>2.1428571428571429E-2</v>
      </c>
      <c r="T102" s="2" t="s">
        <v>224</v>
      </c>
    </row>
    <row r="103" spans="1:20" x14ac:dyDescent="0.3">
      <c r="J103" s="18" t="s">
        <v>4</v>
      </c>
      <c r="K103" s="16">
        <v>1000</v>
      </c>
      <c r="L103" s="16">
        <v>1700</v>
      </c>
      <c r="M103" s="14">
        <v>1.47</v>
      </c>
      <c r="N103" s="14">
        <v>1.4999999999999999E-2</v>
      </c>
      <c r="O103" s="14">
        <f>M103/N103</f>
        <v>98</v>
      </c>
      <c r="P103" s="14">
        <f t="shared" si="18"/>
        <v>1.020408163265306E-2</v>
      </c>
      <c r="T103" s="2" t="s">
        <v>224</v>
      </c>
    </row>
    <row r="104" spans="1:20" x14ac:dyDescent="0.3">
      <c r="J104" s="2" t="s">
        <v>2</v>
      </c>
      <c r="N104" s="3">
        <f>SUM(N100:N103)</f>
        <v>0.29200000000000004</v>
      </c>
      <c r="O104" s="3">
        <f>1/P104</f>
        <v>4.1607800364544056</v>
      </c>
      <c r="P104" s="3">
        <f>SUM(P100:P103)</f>
        <v>0.24033954961294865</v>
      </c>
    </row>
    <row r="105" spans="1:20" s="6" customFormat="1" x14ac:dyDescent="0.3">
      <c r="A105" s="60"/>
      <c r="E105" s="8"/>
      <c r="F105" s="11"/>
      <c r="G105" s="11"/>
      <c r="H105" s="11"/>
      <c r="I105" s="20"/>
      <c r="J105" s="7" t="s">
        <v>1</v>
      </c>
      <c r="K105" s="10"/>
      <c r="L105" s="10"/>
      <c r="M105" s="8"/>
      <c r="N105" s="8"/>
      <c r="P105" s="8" t="b">
        <f>ROUND(P104,2)=ROUND(H99,2)</f>
        <v>1</v>
      </c>
      <c r="Q105" s="9"/>
      <c r="R105" s="8"/>
      <c r="S105" s="8"/>
      <c r="T105" s="7"/>
    </row>
    <row r="106" spans="1:20" x14ac:dyDescent="0.3">
      <c r="A106" s="59" t="s">
        <v>250</v>
      </c>
    </row>
    <row r="107" spans="1:20" x14ac:dyDescent="0.3">
      <c r="B107" s="22" t="s">
        <v>30</v>
      </c>
      <c r="C107" s="1" t="s">
        <v>251</v>
      </c>
      <c r="D107" s="36" t="s">
        <v>252</v>
      </c>
      <c r="E107" s="3">
        <v>0.76</v>
      </c>
      <c r="F107" s="5" t="s">
        <v>0</v>
      </c>
      <c r="G107" s="5">
        <f>1/E107</f>
        <v>1.3157894736842106</v>
      </c>
      <c r="H107" s="5">
        <f>G107-0.17</f>
        <v>1.1457894736842107</v>
      </c>
      <c r="I107" s="2" t="s">
        <v>58</v>
      </c>
    </row>
    <row r="108" spans="1:20" x14ac:dyDescent="0.3">
      <c r="J108" s="2" t="s">
        <v>9</v>
      </c>
      <c r="K108" s="4">
        <v>1800</v>
      </c>
      <c r="L108" s="4">
        <v>1000</v>
      </c>
      <c r="M108" s="3">
        <v>0.9</v>
      </c>
      <c r="N108" s="3">
        <v>0.02</v>
      </c>
      <c r="O108" s="3">
        <f>M108/N108</f>
        <v>45</v>
      </c>
      <c r="P108" s="3">
        <f t="shared" ref="P108:P112" si="19">1/O108</f>
        <v>2.2222222222222223E-2</v>
      </c>
      <c r="T108" s="2" t="s">
        <v>54</v>
      </c>
    </row>
    <row r="109" spans="1:20" x14ac:dyDescent="0.3">
      <c r="J109" s="2" t="s">
        <v>57</v>
      </c>
      <c r="K109" s="4">
        <v>1000</v>
      </c>
      <c r="L109" s="4">
        <v>1000</v>
      </c>
      <c r="M109" s="3">
        <f>Q109</f>
        <v>0.4</v>
      </c>
      <c r="N109" s="3">
        <v>0.25</v>
      </c>
      <c r="O109" s="3">
        <f>M109/N109</f>
        <v>1.6</v>
      </c>
      <c r="P109" s="3">
        <f t="shared" si="19"/>
        <v>0.625</v>
      </c>
      <c r="Q109" s="3">
        <f>N109*R109</f>
        <v>0.4</v>
      </c>
      <c r="R109" s="3">
        <f>1/S109</f>
        <v>1.6</v>
      </c>
      <c r="S109" s="3">
        <v>0.625</v>
      </c>
      <c r="T109" s="2" t="s">
        <v>54</v>
      </c>
    </row>
    <row r="110" spans="1:20" x14ac:dyDescent="0.3">
      <c r="J110" s="2" t="s">
        <v>56</v>
      </c>
      <c r="K110" s="4">
        <v>30</v>
      </c>
      <c r="L110" s="4">
        <v>570</v>
      </c>
      <c r="M110" s="3">
        <v>4.4999999999999998E-2</v>
      </c>
      <c r="N110" s="3">
        <v>1.24E-2</v>
      </c>
      <c r="O110" s="3">
        <f>M110/N110</f>
        <v>3.629032258064516</v>
      </c>
      <c r="P110" s="3">
        <f t="shared" si="19"/>
        <v>0.27555555555555555</v>
      </c>
      <c r="T110" s="2" t="s">
        <v>253</v>
      </c>
    </row>
    <row r="111" spans="1:20" x14ac:dyDescent="0.3">
      <c r="J111" s="2" t="s">
        <v>55</v>
      </c>
      <c r="K111" s="4">
        <v>800</v>
      </c>
      <c r="L111" s="4">
        <v>1000</v>
      </c>
      <c r="M111" s="3">
        <f>Q111</f>
        <v>0.4</v>
      </c>
      <c r="N111" s="3">
        <v>0.08</v>
      </c>
      <c r="O111" s="3">
        <f>M111/N111</f>
        <v>5</v>
      </c>
      <c r="P111" s="3">
        <f t="shared" si="19"/>
        <v>0.2</v>
      </c>
      <c r="Q111" s="3">
        <f>N111*R111</f>
        <v>0.4</v>
      </c>
      <c r="R111" s="3">
        <f>1/S111</f>
        <v>5</v>
      </c>
      <c r="S111" s="3">
        <v>0.2</v>
      </c>
      <c r="T111" s="2" t="s">
        <v>54</v>
      </c>
    </row>
    <row r="112" spans="1:20" x14ac:dyDescent="0.3">
      <c r="J112" s="18" t="s">
        <v>13</v>
      </c>
      <c r="K112" s="16">
        <v>1400</v>
      </c>
      <c r="L112" s="16">
        <v>1000</v>
      </c>
      <c r="M112" s="14">
        <v>0.7</v>
      </c>
      <c r="N112" s="14">
        <v>0.02</v>
      </c>
      <c r="O112" s="14">
        <f>M112/N112</f>
        <v>35</v>
      </c>
      <c r="P112" s="14">
        <f t="shared" si="19"/>
        <v>2.8571428571428571E-2</v>
      </c>
      <c r="T112" s="2" t="s">
        <v>54</v>
      </c>
    </row>
    <row r="113" spans="1:20" x14ac:dyDescent="0.3">
      <c r="J113" s="2" t="s">
        <v>2</v>
      </c>
      <c r="N113" s="3">
        <f>SUM(N108:N112)</f>
        <v>0.38240000000000007</v>
      </c>
      <c r="O113" s="3">
        <f>1/P113</f>
        <v>0.86854621906665752</v>
      </c>
      <c r="P113" s="3">
        <f>SUM(P108:P112)</f>
        <v>1.1513492063492063</v>
      </c>
    </row>
    <row r="114" spans="1:20" s="6" customFormat="1" x14ac:dyDescent="0.3">
      <c r="A114" s="60"/>
      <c r="E114" s="8"/>
      <c r="F114" s="11"/>
      <c r="G114" s="11"/>
      <c r="H114" s="11"/>
      <c r="I114" s="20"/>
      <c r="J114" s="7" t="s">
        <v>1</v>
      </c>
      <c r="K114" s="10"/>
      <c r="L114" s="10"/>
      <c r="M114" s="8"/>
      <c r="N114" s="8"/>
      <c r="P114" s="8" t="b">
        <f>ROUND(P113,2)=ROUND(H107,2)</f>
        <v>1</v>
      </c>
      <c r="Q114" s="9"/>
      <c r="R114" s="8"/>
      <c r="S114" s="8"/>
      <c r="T114" s="7"/>
    </row>
    <row r="115" spans="1:20" s="22" customFormat="1" x14ac:dyDescent="0.3">
      <c r="A115" s="61"/>
      <c r="B115" s="54" t="s">
        <v>0</v>
      </c>
      <c r="C115" s="57" t="s">
        <v>368</v>
      </c>
      <c r="D115" s="57" t="s">
        <v>369</v>
      </c>
      <c r="E115" s="57"/>
      <c r="F115" s="57"/>
      <c r="G115" s="57"/>
      <c r="H115" s="56"/>
      <c r="I115" s="57"/>
      <c r="J115" s="57"/>
      <c r="K115" s="58"/>
      <c r="L115" s="58"/>
      <c r="M115" s="55"/>
      <c r="N115" s="55"/>
      <c r="O115" s="55"/>
      <c r="P115" s="55"/>
      <c r="Q115" s="55"/>
      <c r="R115" s="55"/>
      <c r="S115" s="55"/>
      <c r="T115" s="57" t="s">
        <v>40</v>
      </c>
    </row>
    <row r="116" spans="1:20" x14ac:dyDescent="0.3">
      <c r="D116" s="36"/>
      <c r="I116" s="30" t="s">
        <v>32</v>
      </c>
      <c r="T116" s="12" t="s">
        <v>329</v>
      </c>
    </row>
    <row r="117" spans="1:20" x14ac:dyDescent="0.3">
      <c r="J117" s="2" t="s">
        <v>13</v>
      </c>
      <c r="K117" s="4">
        <v>1400</v>
      </c>
      <c r="L117" s="4">
        <v>1000</v>
      </c>
      <c r="M117" s="3">
        <v>0.7</v>
      </c>
      <c r="N117" s="3">
        <v>0.02</v>
      </c>
      <c r="O117" s="3">
        <f>M117/N117</f>
        <v>35</v>
      </c>
      <c r="P117" s="3">
        <f t="shared" ref="P117:P120" si="20">1/O117</f>
        <v>2.8571428571428571E-2</v>
      </c>
      <c r="T117" s="2" t="s">
        <v>54</v>
      </c>
    </row>
    <row r="118" spans="1:20" x14ac:dyDescent="0.3">
      <c r="J118" s="2" t="s">
        <v>55</v>
      </c>
      <c r="K118" s="4">
        <v>800</v>
      </c>
      <c r="L118" s="4">
        <v>1000</v>
      </c>
      <c r="M118" s="3">
        <f>Q118</f>
        <v>0.38709677419354838</v>
      </c>
      <c r="N118" s="3">
        <v>0.12</v>
      </c>
      <c r="O118" s="3">
        <f>M118/N118</f>
        <v>3.2258064516129035</v>
      </c>
      <c r="P118" s="3">
        <f t="shared" si="20"/>
        <v>0.31</v>
      </c>
      <c r="Q118" s="3">
        <f>N118*R118</f>
        <v>0.38709677419354838</v>
      </c>
      <c r="R118" s="3">
        <f>1/S118</f>
        <v>3.2258064516129035</v>
      </c>
      <c r="S118" s="3">
        <v>0.31</v>
      </c>
      <c r="T118" s="2" t="s">
        <v>54</v>
      </c>
    </row>
    <row r="119" spans="1:20" x14ac:dyDescent="0.3">
      <c r="J119" s="2" t="s">
        <v>55</v>
      </c>
      <c r="K119" s="4">
        <v>800</v>
      </c>
      <c r="L119" s="4">
        <v>1000</v>
      </c>
      <c r="M119" s="3">
        <f>Q119</f>
        <v>0.38709677419354838</v>
      </c>
      <c r="N119" s="3">
        <v>0.12</v>
      </c>
      <c r="O119" s="3">
        <f>M119/N119</f>
        <v>3.2258064516129035</v>
      </c>
      <c r="P119" s="3">
        <f t="shared" si="20"/>
        <v>0.31</v>
      </c>
      <c r="Q119" s="3">
        <f>N119*R119</f>
        <v>0.38709677419354838</v>
      </c>
      <c r="R119" s="3">
        <f>1/S119</f>
        <v>3.2258064516129035</v>
      </c>
      <c r="S119" s="3">
        <v>0.31</v>
      </c>
      <c r="T119" s="2" t="s">
        <v>54</v>
      </c>
    </row>
    <row r="120" spans="1:20" x14ac:dyDescent="0.3">
      <c r="J120" s="18" t="s">
        <v>13</v>
      </c>
      <c r="K120" s="16">
        <v>1400</v>
      </c>
      <c r="L120" s="16">
        <v>1000</v>
      </c>
      <c r="M120" s="14">
        <v>0.7</v>
      </c>
      <c r="N120" s="14">
        <v>0.02</v>
      </c>
      <c r="O120" s="14">
        <f>M120/N120</f>
        <v>35</v>
      </c>
      <c r="P120" s="14">
        <f t="shared" si="20"/>
        <v>2.8571428571428571E-2</v>
      </c>
      <c r="T120" s="2" t="s">
        <v>54</v>
      </c>
    </row>
    <row r="121" spans="1:20" x14ac:dyDescent="0.3">
      <c r="J121" s="2" t="s">
        <v>2</v>
      </c>
      <c r="N121" s="3">
        <f>SUM(N117:N120)</f>
        <v>0.28000000000000003</v>
      </c>
      <c r="O121" s="3">
        <f>1/P121</f>
        <v>1.4767932489451476</v>
      </c>
      <c r="P121" s="3">
        <f>SUM(P117:P120)</f>
        <v>0.67714285714285716</v>
      </c>
    </row>
    <row r="122" spans="1:20" x14ac:dyDescent="0.3">
      <c r="B122" s="31"/>
      <c r="D122" s="36"/>
      <c r="I122" s="30"/>
    </row>
    <row r="123" spans="1:20" s="6" customFormat="1" x14ac:dyDescent="0.3">
      <c r="A123" s="60"/>
      <c r="E123" s="8"/>
      <c r="F123" s="11"/>
      <c r="G123" s="11"/>
      <c r="H123" s="11"/>
      <c r="I123" s="20"/>
      <c r="J123" s="7"/>
      <c r="K123" s="10"/>
      <c r="L123" s="10"/>
      <c r="M123" s="8"/>
      <c r="N123" s="8"/>
      <c r="O123" s="8"/>
      <c r="P123" s="9"/>
      <c r="Q123" s="8"/>
      <c r="R123" s="8"/>
      <c r="S123" s="8"/>
      <c r="T123" s="7"/>
    </row>
    <row r="124" spans="1:20" x14ac:dyDescent="0.3">
      <c r="B124" s="1" t="s">
        <v>209</v>
      </c>
      <c r="C124" s="1" t="s">
        <v>254</v>
      </c>
      <c r="D124" s="36" t="s">
        <v>255</v>
      </c>
      <c r="E124" s="3">
        <v>0.95</v>
      </c>
      <c r="F124" s="5" t="s">
        <v>0</v>
      </c>
      <c r="G124" s="5">
        <f>1/E124</f>
        <v>1.0526315789473684</v>
      </c>
      <c r="H124" s="5">
        <f>G124-0.14</f>
        <v>0.91263157894736835</v>
      </c>
      <c r="I124" s="2" t="s">
        <v>256</v>
      </c>
    </row>
    <row r="125" spans="1:20" x14ac:dyDescent="0.3">
      <c r="J125" s="2" t="s">
        <v>7</v>
      </c>
      <c r="K125" s="4">
        <v>1220</v>
      </c>
      <c r="L125" s="4">
        <v>30</v>
      </c>
      <c r="M125" s="3">
        <v>4.4999999999999998E-2</v>
      </c>
      <c r="N125" s="3">
        <v>3.5000000000000003E-2</v>
      </c>
      <c r="O125" s="3">
        <f>M125/N125</f>
        <v>1.2857142857142856</v>
      </c>
      <c r="P125" s="3">
        <f t="shared" ref="P125:P126" si="21">1/O125</f>
        <v>0.7777777777777779</v>
      </c>
      <c r="T125" s="2" t="s">
        <v>357</v>
      </c>
    </row>
    <row r="126" spans="1:20" x14ac:dyDescent="0.3">
      <c r="J126" s="18" t="s">
        <v>213</v>
      </c>
      <c r="K126" s="16">
        <v>1600</v>
      </c>
      <c r="L126" s="16">
        <v>550</v>
      </c>
      <c r="M126" s="14">
        <v>0.15</v>
      </c>
      <c r="N126" s="14">
        <v>0.02</v>
      </c>
      <c r="O126" s="14">
        <f>M126/N126</f>
        <v>7.5</v>
      </c>
      <c r="P126" s="14">
        <f t="shared" si="21"/>
        <v>0.13333333333333333</v>
      </c>
      <c r="T126" s="2" t="s">
        <v>257</v>
      </c>
    </row>
    <row r="127" spans="1:20" x14ac:dyDescent="0.3">
      <c r="J127" s="2" t="s">
        <v>2</v>
      </c>
      <c r="N127" s="3">
        <f>SUM(N125:N126)</f>
        <v>5.5000000000000007E-2</v>
      </c>
      <c r="O127" s="3">
        <f>1/P127</f>
        <v>1.097560975609756</v>
      </c>
      <c r="P127" s="3">
        <f>SUM(P125:P126)</f>
        <v>0.9111111111111112</v>
      </c>
    </row>
    <row r="128" spans="1:20" s="6" customFormat="1" x14ac:dyDescent="0.3">
      <c r="A128" s="60"/>
      <c r="E128" s="8"/>
      <c r="F128" s="11"/>
      <c r="G128" s="11"/>
      <c r="H128" s="11"/>
      <c r="I128" s="20"/>
      <c r="J128" s="7" t="s">
        <v>1</v>
      </c>
      <c r="K128" s="10"/>
      <c r="L128" s="10"/>
      <c r="M128" s="8"/>
      <c r="N128" s="8"/>
      <c r="P128" s="8" t="b">
        <f>ROUND(P127,2)=ROUND(H124,2)</f>
        <v>1</v>
      </c>
      <c r="Q128" s="9"/>
      <c r="R128" s="8"/>
      <c r="S128" s="8"/>
      <c r="T128" s="7"/>
    </row>
    <row r="129" spans="1:20" x14ac:dyDescent="0.3">
      <c r="B129" s="1" t="s">
        <v>12</v>
      </c>
      <c r="C129" s="1" t="s">
        <v>258</v>
      </c>
      <c r="D129" s="36" t="s">
        <v>259</v>
      </c>
      <c r="E129" s="3">
        <v>0.98</v>
      </c>
      <c r="F129" s="5" t="s">
        <v>0</v>
      </c>
      <c r="G129" s="5">
        <f>1/E129</f>
        <v>1.0204081632653061</v>
      </c>
      <c r="H129" s="5">
        <f>G129-0.26</f>
        <v>0.76040816326530614</v>
      </c>
      <c r="I129" s="21" t="s">
        <v>50</v>
      </c>
    </row>
    <row r="130" spans="1:20" x14ac:dyDescent="0.3">
      <c r="J130" s="2" t="s">
        <v>9</v>
      </c>
      <c r="K130" s="4">
        <v>1800</v>
      </c>
      <c r="L130" s="4">
        <v>1000</v>
      </c>
      <c r="M130" s="3">
        <v>0.9</v>
      </c>
      <c r="N130" s="3">
        <v>0.02</v>
      </c>
      <c r="O130" s="3">
        <f>M130/N130</f>
        <v>45</v>
      </c>
      <c r="P130" s="3">
        <f t="shared" ref="P130" si="22">1/O130</f>
        <v>2.2222222222222223E-2</v>
      </c>
      <c r="T130" s="2" t="s">
        <v>3</v>
      </c>
    </row>
    <row r="131" spans="1:20" x14ac:dyDescent="0.3">
      <c r="J131" s="2" t="s">
        <v>8</v>
      </c>
      <c r="K131" s="4">
        <v>900</v>
      </c>
      <c r="L131" s="4">
        <v>1000</v>
      </c>
      <c r="M131" s="3">
        <f>Q131</f>
        <v>0.56000000000000005</v>
      </c>
      <c r="N131" s="3">
        <v>0.16</v>
      </c>
      <c r="O131" s="3">
        <f>M131/N131</f>
        <v>3.5000000000000004</v>
      </c>
      <c r="P131" s="3">
        <f>1/O131</f>
        <v>0.2857142857142857</v>
      </c>
      <c r="Q131" s="3">
        <f>N131*R131</f>
        <v>0.56000000000000005</v>
      </c>
      <c r="R131" s="3">
        <f>1/S131</f>
        <v>3.5</v>
      </c>
      <c r="S131" s="3">
        <f>0.3-P132</f>
        <v>0.2857142857142857</v>
      </c>
      <c r="T131" s="2" t="s">
        <v>3</v>
      </c>
    </row>
    <row r="132" spans="1:20" x14ac:dyDescent="0.3">
      <c r="J132" s="2" t="s">
        <v>5</v>
      </c>
      <c r="K132" s="4">
        <v>2000</v>
      </c>
      <c r="L132" s="4">
        <v>1000</v>
      </c>
      <c r="M132" s="3">
        <v>1.4</v>
      </c>
      <c r="N132" s="3">
        <v>0.02</v>
      </c>
      <c r="O132" s="3">
        <f t="shared" ref="O132:O133" si="23">M132/N132</f>
        <v>70</v>
      </c>
      <c r="P132" s="3">
        <f t="shared" ref="P132:P133" si="24">1/O132</f>
        <v>1.4285714285714285E-2</v>
      </c>
      <c r="T132" s="2" t="s">
        <v>3</v>
      </c>
    </row>
    <row r="133" spans="1:20" x14ac:dyDescent="0.3">
      <c r="J133" s="2" t="s">
        <v>7</v>
      </c>
      <c r="K133" s="4">
        <v>30</v>
      </c>
      <c r="L133" s="4">
        <v>1220</v>
      </c>
      <c r="M133" s="3">
        <v>4.4999999999999998E-2</v>
      </c>
      <c r="N133" s="3">
        <v>1.7000000000000001E-2</v>
      </c>
      <c r="O133" s="3">
        <f t="shared" si="23"/>
        <v>2.6470588235294117</v>
      </c>
      <c r="P133" s="3">
        <f t="shared" si="24"/>
        <v>0.37777777777777777</v>
      </c>
      <c r="T133" s="2" t="s">
        <v>349</v>
      </c>
    </row>
    <row r="134" spans="1:20" x14ac:dyDescent="0.3">
      <c r="J134" s="2" t="s">
        <v>6</v>
      </c>
      <c r="K134" s="4">
        <v>400</v>
      </c>
      <c r="L134" s="4">
        <v>1000</v>
      </c>
      <c r="M134" s="3">
        <v>0.57999999999999996</v>
      </c>
      <c r="N134" s="3">
        <v>0.02</v>
      </c>
      <c r="O134" s="3">
        <f>M134/N134</f>
        <v>28.999999999999996</v>
      </c>
      <c r="P134" s="3">
        <f>1/O134</f>
        <v>3.4482758620689662E-2</v>
      </c>
      <c r="T134" s="2" t="s">
        <v>3</v>
      </c>
    </row>
    <row r="135" spans="1:20" x14ac:dyDescent="0.3">
      <c r="J135" s="2" t="s">
        <v>5</v>
      </c>
      <c r="K135" s="4">
        <v>2000</v>
      </c>
      <c r="L135" s="4">
        <v>1000</v>
      </c>
      <c r="M135" s="3">
        <v>1.4</v>
      </c>
      <c r="N135" s="3">
        <v>0.02</v>
      </c>
      <c r="O135" s="3">
        <f>M135/N135</f>
        <v>70</v>
      </c>
      <c r="P135" s="3">
        <f>1/O135</f>
        <v>1.4285714285714285E-2</v>
      </c>
      <c r="T135" s="2" t="s">
        <v>3</v>
      </c>
    </row>
    <row r="136" spans="1:20" x14ac:dyDescent="0.3">
      <c r="J136" s="18" t="s">
        <v>4</v>
      </c>
      <c r="K136" s="16">
        <v>1700</v>
      </c>
      <c r="L136" s="16">
        <v>1000</v>
      </c>
      <c r="M136" s="14">
        <v>1.47</v>
      </c>
      <c r="N136" s="14">
        <v>1.4999999999999999E-2</v>
      </c>
      <c r="O136" s="14">
        <f>M136/N136</f>
        <v>98</v>
      </c>
      <c r="P136" s="14">
        <f>1/O136</f>
        <v>1.020408163265306E-2</v>
      </c>
      <c r="T136" s="2" t="s">
        <v>3</v>
      </c>
    </row>
    <row r="137" spans="1:20" x14ac:dyDescent="0.3">
      <c r="J137" s="2" t="s">
        <v>2</v>
      </c>
      <c r="N137" s="3">
        <f>SUM(N130:N136)</f>
        <v>0.27199999999999996</v>
      </c>
      <c r="O137" s="3">
        <f>1/P137</f>
        <v>1.317570700046361</v>
      </c>
      <c r="P137" s="3">
        <f>SUM(P130:P136)</f>
        <v>0.75897255453905688</v>
      </c>
    </row>
    <row r="138" spans="1:20" s="6" customFormat="1" x14ac:dyDescent="0.3">
      <c r="A138" s="60"/>
      <c r="E138" s="8"/>
      <c r="F138" s="11"/>
      <c r="G138" s="11"/>
      <c r="H138" s="11"/>
      <c r="I138" s="20"/>
      <c r="J138" s="7" t="s">
        <v>1</v>
      </c>
      <c r="K138" s="10"/>
      <c r="L138" s="10"/>
      <c r="M138" s="8"/>
      <c r="N138" s="8"/>
      <c r="P138" s="8" t="b">
        <f>ROUND(P137,2)=ROUND(H129,2)</f>
        <v>1</v>
      </c>
      <c r="Q138" s="9"/>
      <c r="R138" s="8"/>
      <c r="S138" s="8"/>
      <c r="T138" s="7"/>
    </row>
    <row r="139" spans="1:20" x14ac:dyDescent="0.3">
      <c r="A139" s="59" t="s">
        <v>260</v>
      </c>
    </row>
    <row r="140" spans="1:20" x14ac:dyDescent="0.3">
      <c r="B140" s="1" t="s">
        <v>30</v>
      </c>
      <c r="C140" s="1" t="s">
        <v>261</v>
      </c>
      <c r="D140" s="36" t="s">
        <v>262</v>
      </c>
      <c r="E140" s="3">
        <v>0.59</v>
      </c>
      <c r="F140" s="5" t="s">
        <v>0</v>
      </c>
      <c r="G140" s="5">
        <f>1/E140</f>
        <v>1.6949152542372883</v>
      </c>
      <c r="H140" s="5">
        <f>G140-0.17</f>
        <v>1.5249152542372884</v>
      </c>
      <c r="I140" s="2" t="s">
        <v>41</v>
      </c>
    </row>
    <row r="141" spans="1:20" x14ac:dyDescent="0.3">
      <c r="J141" s="2" t="s">
        <v>9</v>
      </c>
      <c r="K141" s="4">
        <v>1000</v>
      </c>
      <c r="L141" s="4">
        <v>1800</v>
      </c>
      <c r="M141" s="3">
        <v>0.9</v>
      </c>
      <c r="N141" s="3">
        <v>0.02</v>
      </c>
      <c r="O141" s="3">
        <f>M141/N141</f>
        <v>45</v>
      </c>
      <c r="P141" s="3">
        <f t="shared" ref="P141:P144" si="25">1/O141</f>
        <v>2.2222222222222223E-2</v>
      </c>
      <c r="T141" s="2" t="s">
        <v>19</v>
      </c>
    </row>
    <row r="142" spans="1:20" x14ac:dyDescent="0.3">
      <c r="J142" s="2" t="s">
        <v>20</v>
      </c>
      <c r="K142" s="4">
        <v>1000</v>
      </c>
      <c r="L142" s="4">
        <v>1400</v>
      </c>
      <c r="M142" s="3">
        <v>0.57999999999999996</v>
      </c>
      <c r="N142" s="3">
        <v>0.22500000000000001</v>
      </c>
      <c r="O142" s="3">
        <f>M142/N142</f>
        <v>2.5777777777777775</v>
      </c>
      <c r="P142" s="3">
        <f t="shared" si="25"/>
        <v>0.38793103448275867</v>
      </c>
      <c r="T142" s="2" t="s">
        <v>350</v>
      </c>
    </row>
    <row r="143" spans="1:20" x14ac:dyDescent="0.3">
      <c r="J143" s="2" t="s">
        <v>43</v>
      </c>
      <c r="K143" s="4">
        <v>670</v>
      </c>
      <c r="L143" s="4">
        <v>30</v>
      </c>
      <c r="M143" s="3">
        <v>0.04</v>
      </c>
      <c r="N143" s="19">
        <v>4.3999999999999997E-2</v>
      </c>
      <c r="O143" s="3">
        <f>M143/N143</f>
        <v>0.90909090909090917</v>
      </c>
      <c r="P143" s="3">
        <f>1/O143</f>
        <v>1.0999999999999999</v>
      </c>
      <c r="T143" s="2" t="s">
        <v>350</v>
      </c>
    </row>
    <row r="144" spans="1:20" x14ac:dyDescent="0.3">
      <c r="J144" s="18" t="s">
        <v>13</v>
      </c>
      <c r="K144" s="16">
        <v>1000</v>
      </c>
      <c r="L144" s="16">
        <v>1400</v>
      </c>
      <c r="M144" s="14">
        <v>0.7</v>
      </c>
      <c r="N144" s="14">
        <v>0.01</v>
      </c>
      <c r="O144" s="14">
        <f>M144/N144</f>
        <v>70</v>
      </c>
      <c r="P144" s="14">
        <f t="shared" si="25"/>
        <v>1.4285714285714285E-2</v>
      </c>
      <c r="T144" s="2" t="s">
        <v>19</v>
      </c>
    </row>
    <row r="145" spans="1:20" x14ac:dyDescent="0.3">
      <c r="J145" s="2" t="s">
        <v>2</v>
      </c>
      <c r="N145" s="3">
        <f>SUM(N141:N144)</f>
        <v>0.29899999999999999</v>
      </c>
      <c r="O145" s="3">
        <f>1/P145</f>
        <v>0.65597903165000093</v>
      </c>
      <c r="P145" s="3">
        <f>SUM(P141:P144)</f>
        <v>1.5244389709906949</v>
      </c>
    </row>
    <row r="146" spans="1:20" s="6" customFormat="1" x14ac:dyDescent="0.3">
      <c r="A146" s="60"/>
      <c r="E146" s="8"/>
      <c r="F146" s="11"/>
      <c r="G146" s="11"/>
      <c r="H146" s="11"/>
      <c r="I146" s="20"/>
      <c r="J146" s="7" t="s">
        <v>1</v>
      </c>
      <c r="K146" s="10"/>
      <c r="L146" s="10"/>
      <c r="M146" s="8"/>
      <c r="N146" s="8"/>
      <c r="P146" s="8" t="b">
        <f>ROUND(P145,2)=ROUND(H140,2)</f>
        <v>1</v>
      </c>
      <c r="Q146" s="9"/>
      <c r="R146" s="8"/>
      <c r="S146" s="8"/>
      <c r="T146" s="7"/>
    </row>
    <row r="147" spans="1:20" x14ac:dyDescent="0.3">
      <c r="B147" s="1" t="s">
        <v>227</v>
      </c>
      <c r="C147" s="1" t="s">
        <v>263</v>
      </c>
      <c r="D147" s="36" t="s">
        <v>193</v>
      </c>
      <c r="E147" s="3">
        <v>0.69</v>
      </c>
      <c r="F147" s="5" t="s">
        <v>0</v>
      </c>
      <c r="G147" s="5">
        <f>1/E147</f>
        <v>1.4492753623188408</v>
      </c>
      <c r="H147" s="5">
        <f>G147-0.26</f>
        <v>1.1892753623188408</v>
      </c>
      <c r="I147" s="2" t="s">
        <v>35</v>
      </c>
    </row>
    <row r="148" spans="1:20" x14ac:dyDescent="0.3">
      <c r="J148" s="2" t="s">
        <v>6</v>
      </c>
      <c r="K148" s="4">
        <v>400</v>
      </c>
      <c r="L148" s="4">
        <v>1000</v>
      </c>
      <c r="M148" s="3">
        <v>0.57999999999999996</v>
      </c>
      <c r="N148" s="3">
        <v>0.02</v>
      </c>
      <c r="O148" s="3">
        <f>M148/N148</f>
        <v>28.999999999999996</v>
      </c>
      <c r="P148" s="3">
        <f t="shared" ref="P148:P150" si="26">1/O148</f>
        <v>3.4482758620689662E-2</v>
      </c>
      <c r="T148" s="2" t="s">
        <v>14</v>
      </c>
    </row>
    <row r="149" spans="1:20" x14ac:dyDescent="0.3">
      <c r="J149" s="2" t="s">
        <v>7</v>
      </c>
      <c r="K149" s="4">
        <v>30</v>
      </c>
      <c r="L149" s="4">
        <v>1220</v>
      </c>
      <c r="M149" s="3">
        <v>4.4999999999999998E-2</v>
      </c>
      <c r="N149" s="3">
        <v>3.6999999999999998E-2</v>
      </c>
      <c r="O149" s="3">
        <f t="shared" ref="O149:O150" si="27">M149/N149</f>
        <v>1.2162162162162162</v>
      </c>
      <c r="P149" s="3">
        <f t="shared" si="26"/>
        <v>0.82222222222222219</v>
      </c>
      <c r="T149" s="2" t="s">
        <v>349</v>
      </c>
    </row>
    <row r="150" spans="1:20" x14ac:dyDescent="0.3">
      <c r="J150" s="2" t="s">
        <v>5</v>
      </c>
      <c r="K150" s="4">
        <v>2000</v>
      </c>
      <c r="L150" s="4">
        <v>1000</v>
      </c>
      <c r="M150" s="3">
        <v>1.4</v>
      </c>
      <c r="N150" s="3">
        <v>0.02</v>
      </c>
      <c r="O150" s="3">
        <f t="shared" si="27"/>
        <v>70</v>
      </c>
      <c r="P150" s="3">
        <f t="shared" si="26"/>
        <v>1.4285714285714285E-2</v>
      </c>
      <c r="T150" s="2" t="s">
        <v>14</v>
      </c>
    </row>
    <row r="151" spans="1:20" x14ac:dyDescent="0.3">
      <c r="J151" s="2" t="s">
        <v>8</v>
      </c>
      <c r="K151" s="4">
        <v>900</v>
      </c>
      <c r="L151" s="4">
        <v>1000</v>
      </c>
      <c r="M151" s="3">
        <f>Q151</f>
        <v>0.56000000000000005</v>
      </c>
      <c r="N151" s="3">
        <v>0.16</v>
      </c>
      <c r="O151" s="3">
        <f>M151/N151</f>
        <v>3.5000000000000004</v>
      </c>
      <c r="P151" s="3">
        <f>1/O151</f>
        <v>0.2857142857142857</v>
      </c>
      <c r="Q151" s="3">
        <f>N151*R151</f>
        <v>0.56000000000000005</v>
      </c>
      <c r="R151" s="3">
        <f>1/S151</f>
        <v>3.5</v>
      </c>
      <c r="S151" s="3">
        <f>0.3-P150</f>
        <v>0.2857142857142857</v>
      </c>
      <c r="T151" s="2" t="s">
        <v>14</v>
      </c>
    </row>
    <row r="152" spans="1:20" x14ac:dyDescent="0.3">
      <c r="J152" s="18" t="s">
        <v>13</v>
      </c>
      <c r="K152" s="16">
        <v>1400</v>
      </c>
      <c r="L152" s="16">
        <v>1000</v>
      </c>
      <c r="M152" s="14">
        <v>0.7</v>
      </c>
      <c r="N152" s="14">
        <v>0.02</v>
      </c>
      <c r="O152" s="14">
        <f>M152/N152</f>
        <v>35</v>
      </c>
      <c r="P152" s="14">
        <f>1/O152</f>
        <v>2.8571428571428571E-2</v>
      </c>
      <c r="T152" s="2" t="s">
        <v>14</v>
      </c>
    </row>
    <row r="153" spans="1:20" x14ac:dyDescent="0.3">
      <c r="J153" s="2" t="s">
        <v>2</v>
      </c>
      <c r="N153" s="3">
        <f>SUM(N148:N152)</f>
        <v>0.25700000000000001</v>
      </c>
      <c r="O153" s="3">
        <f>1/P153</f>
        <v>0.84368506118679309</v>
      </c>
      <c r="P153" s="3">
        <f>SUM(P148:P152)</f>
        <v>1.1852764094143402</v>
      </c>
    </row>
    <row r="154" spans="1:20" s="6" customFormat="1" x14ac:dyDescent="0.3">
      <c r="A154" s="60"/>
      <c r="E154" s="8"/>
      <c r="F154" s="11"/>
      <c r="G154" s="11"/>
      <c r="H154" s="11"/>
      <c r="I154" s="20"/>
      <c r="J154" s="7" t="s">
        <v>1</v>
      </c>
      <c r="K154" s="10"/>
      <c r="L154" s="10"/>
      <c r="M154" s="8"/>
      <c r="N154" s="8"/>
      <c r="P154" s="8" t="b">
        <f>ROUND(P153,2)=ROUND(H147,2)</f>
        <v>1</v>
      </c>
      <c r="Q154" s="9"/>
      <c r="R154" s="8"/>
      <c r="S154" s="8"/>
      <c r="T154" s="7"/>
    </row>
    <row r="155" spans="1:20" x14ac:dyDescent="0.3">
      <c r="B155" s="1" t="s">
        <v>12</v>
      </c>
      <c r="C155" s="1" t="s">
        <v>264</v>
      </c>
      <c r="D155" s="36" t="s">
        <v>195</v>
      </c>
      <c r="E155" s="3">
        <v>0.77</v>
      </c>
      <c r="F155" s="5" t="s">
        <v>0</v>
      </c>
      <c r="G155" s="5">
        <f>1/E155</f>
        <v>1.2987012987012987</v>
      </c>
      <c r="H155" s="5">
        <f>G155-0.26</f>
        <v>1.0387012987012987</v>
      </c>
      <c r="I155" s="21" t="s">
        <v>33</v>
      </c>
    </row>
    <row r="156" spans="1:20" x14ac:dyDescent="0.3">
      <c r="J156" s="2" t="s">
        <v>9</v>
      </c>
      <c r="K156" s="4">
        <v>1800</v>
      </c>
      <c r="L156" s="4">
        <v>1000</v>
      </c>
      <c r="M156" s="3">
        <v>0.9</v>
      </c>
      <c r="N156" s="3">
        <v>0.02</v>
      </c>
      <c r="O156" s="3">
        <f>M156/N156</f>
        <v>45</v>
      </c>
      <c r="P156" s="3">
        <f t="shared" ref="P156" si="28">1/O156</f>
        <v>2.2222222222222223E-2</v>
      </c>
      <c r="T156" s="2" t="s">
        <v>3</v>
      </c>
    </row>
    <row r="157" spans="1:20" x14ac:dyDescent="0.3">
      <c r="J157" s="2" t="s">
        <v>8</v>
      </c>
      <c r="K157" s="4">
        <v>900</v>
      </c>
      <c r="L157" s="4">
        <v>1000</v>
      </c>
      <c r="M157" s="3">
        <f>Q157</f>
        <v>0.56000000000000005</v>
      </c>
      <c r="N157" s="3">
        <v>0.16</v>
      </c>
      <c r="O157" s="3">
        <f>M157/N157</f>
        <v>3.5000000000000004</v>
      </c>
      <c r="P157" s="3">
        <f>1/O157</f>
        <v>0.2857142857142857</v>
      </c>
      <c r="Q157" s="3">
        <f>N157*R157</f>
        <v>0.56000000000000005</v>
      </c>
      <c r="R157" s="3">
        <f>1/S157</f>
        <v>3.5</v>
      </c>
      <c r="S157" s="3">
        <f>0.3-P158</f>
        <v>0.2857142857142857</v>
      </c>
      <c r="T157" s="2" t="s">
        <v>3</v>
      </c>
    </row>
    <row r="158" spans="1:20" x14ac:dyDescent="0.3">
      <c r="J158" s="2" t="s">
        <v>5</v>
      </c>
      <c r="K158" s="4">
        <v>2000</v>
      </c>
      <c r="L158" s="4">
        <v>1000</v>
      </c>
      <c r="M158" s="3">
        <v>1.4</v>
      </c>
      <c r="N158" s="3">
        <v>0.02</v>
      </c>
      <c r="O158" s="3">
        <f t="shared" ref="O158:O159" si="29">M158/N158</f>
        <v>70</v>
      </c>
      <c r="P158" s="3">
        <f t="shared" ref="P158:P159" si="30">1/O158</f>
        <v>1.4285714285714285E-2</v>
      </c>
      <c r="T158" s="2" t="s">
        <v>3</v>
      </c>
    </row>
    <row r="159" spans="1:20" x14ac:dyDescent="0.3">
      <c r="J159" s="2" t="s">
        <v>7</v>
      </c>
      <c r="K159" s="4">
        <v>30</v>
      </c>
      <c r="L159" s="4">
        <v>1220</v>
      </c>
      <c r="M159" s="3">
        <v>4.4999999999999998E-2</v>
      </c>
      <c r="N159" s="19">
        <v>2.9600000000000001E-2</v>
      </c>
      <c r="O159" s="3">
        <f t="shared" si="29"/>
        <v>1.5202702702702702</v>
      </c>
      <c r="P159" s="3">
        <f t="shared" si="30"/>
        <v>0.65777777777777779</v>
      </c>
      <c r="T159" s="2" t="s">
        <v>349</v>
      </c>
    </row>
    <row r="160" spans="1:20" x14ac:dyDescent="0.3">
      <c r="J160" s="2" t="s">
        <v>6</v>
      </c>
      <c r="K160" s="4">
        <v>400</v>
      </c>
      <c r="L160" s="4">
        <v>1000</v>
      </c>
      <c r="M160" s="3">
        <v>0.57999999999999996</v>
      </c>
      <c r="N160" s="3">
        <v>0.02</v>
      </c>
      <c r="O160" s="3">
        <f>M160/N160</f>
        <v>28.999999999999996</v>
      </c>
      <c r="P160" s="3">
        <f>1/O160</f>
        <v>3.4482758620689662E-2</v>
      </c>
      <c r="T160" s="2" t="s">
        <v>3</v>
      </c>
    </row>
    <row r="161" spans="1:20" x14ac:dyDescent="0.3">
      <c r="J161" s="2" t="s">
        <v>5</v>
      </c>
      <c r="K161" s="4">
        <v>2000</v>
      </c>
      <c r="L161" s="4">
        <v>1000</v>
      </c>
      <c r="M161" s="3">
        <v>1.4</v>
      </c>
      <c r="N161" s="3">
        <v>0.02</v>
      </c>
      <c r="O161" s="3">
        <f>M161/N161</f>
        <v>70</v>
      </c>
      <c r="P161" s="3">
        <f>1/O161</f>
        <v>1.4285714285714285E-2</v>
      </c>
      <c r="T161" s="2" t="s">
        <v>3</v>
      </c>
    </row>
    <row r="162" spans="1:20" x14ac:dyDescent="0.3">
      <c r="J162" s="18" t="s">
        <v>4</v>
      </c>
      <c r="K162" s="16">
        <v>1700</v>
      </c>
      <c r="L162" s="16">
        <v>1000</v>
      </c>
      <c r="M162" s="14">
        <v>1.47</v>
      </c>
      <c r="N162" s="14">
        <v>1.4999999999999999E-2</v>
      </c>
      <c r="O162" s="14">
        <f>M162/N162</f>
        <v>98</v>
      </c>
      <c r="P162" s="14">
        <f>1/O162</f>
        <v>1.020408163265306E-2</v>
      </c>
      <c r="T162" s="2" t="s">
        <v>3</v>
      </c>
    </row>
    <row r="163" spans="1:20" x14ac:dyDescent="0.3">
      <c r="J163" s="2" t="s">
        <v>2</v>
      </c>
      <c r="N163" s="3">
        <f>SUM(N156:N162)</f>
        <v>0.28459999999999996</v>
      </c>
      <c r="O163" s="3">
        <f>1/P163</f>
        <v>0.96248933201479303</v>
      </c>
      <c r="P163" s="3">
        <f>SUM(P156:P162)</f>
        <v>1.0389725545390569</v>
      </c>
    </row>
    <row r="164" spans="1:20" s="6" customFormat="1" x14ac:dyDescent="0.3">
      <c r="A164" s="60"/>
      <c r="E164" s="8"/>
      <c r="F164" s="11"/>
      <c r="G164" s="11"/>
      <c r="H164" s="11"/>
      <c r="I164" s="20"/>
      <c r="J164" s="7" t="s">
        <v>1</v>
      </c>
      <c r="K164" s="10"/>
      <c r="L164" s="10"/>
      <c r="M164" s="8"/>
      <c r="N164" s="8"/>
      <c r="P164" s="8" t="b">
        <f>ROUND(P163,2)=ROUND(H155,2)</f>
        <v>1</v>
      </c>
      <c r="Q164" s="9"/>
      <c r="R164" s="8"/>
      <c r="S164" s="8"/>
      <c r="T164" s="7"/>
    </row>
    <row r="165" spans="1:20" x14ac:dyDescent="0.3">
      <c r="A165" s="59" t="s">
        <v>265</v>
      </c>
    </row>
    <row r="166" spans="1:20" x14ac:dyDescent="0.3">
      <c r="B166" s="1" t="s">
        <v>30</v>
      </c>
      <c r="C166" s="1" t="s">
        <v>266</v>
      </c>
      <c r="D166" s="36" t="s">
        <v>198</v>
      </c>
      <c r="E166" s="3">
        <v>0.34</v>
      </c>
      <c r="F166" s="5" t="s">
        <v>0</v>
      </c>
      <c r="G166" s="5">
        <f>1/E166</f>
        <v>2.9411764705882351</v>
      </c>
      <c r="H166" s="5">
        <f>G166-0.17</f>
        <v>2.7711764705882351</v>
      </c>
      <c r="I166" s="2" t="s">
        <v>28</v>
      </c>
    </row>
    <row r="167" spans="1:20" x14ac:dyDescent="0.3">
      <c r="J167" s="2" t="s">
        <v>9</v>
      </c>
      <c r="K167" s="4">
        <v>1000</v>
      </c>
      <c r="L167" s="4">
        <v>1800</v>
      </c>
      <c r="M167" s="3">
        <v>0.9</v>
      </c>
      <c r="N167" s="3">
        <v>0.02</v>
      </c>
      <c r="O167" s="3">
        <f>M167/N167</f>
        <v>45</v>
      </c>
      <c r="P167" s="3">
        <f t="shared" ref="P167:P170" si="31">1/O167</f>
        <v>2.2222222222222223E-2</v>
      </c>
      <c r="T167" s="2" t="s">
        <v>26</v>
      </c>
    </row>
    <row r="168" spans="1:20" x14ac:dyDescent="0.3">
      <c r="J168" s="2" t="s">
        <v>7</v>
      </c>
      <c r="K168" s="4">
        <v>30</v>
      </c>
      <c r="L168" s="4">
        <v>1220</v>
      </c>
      <c r="M168" s="3">
        <v>4.4999999999999998E-2</v>
      </c>
      <c r="N168" s="19">
        <v>9.4399999999999998E-2</v>
      </c>
      <c r="O168" s="3">
        <f t="shared" ref="O168" si="32">M168/N168</f>
        <v>0.47669491525423729</v>
      </c>
      <c r="P168" s="3">
        <f t="shared" si="31"/>
        <v>2.097777777777778</v>
      </c>
      <c r="T168" s="2" t="s">
        <v>349</v>
      </c>
    </row>
    <row r="169" spans="1:20" x14ac:dyDescent="0.3">
      <c r="J169" s="2" t="s">
        <v>27</v>
      </c>
      <c r="K169" s="4">
        <v>1000</v>
      </c>
      <c r="L169" s="4">
        <v>1000</v>
      </c>
      <c r="M169" s="3">
        <f>Q169</f>
        <v>0.4</v>
      </c>
      <c r="N169" s="3">
        <v>0.25</v>
      </c>
      <c r="O169" s="3">
        <f>M169/N169</f>
        <v>1.6</v>
      </c>
      <c r="P169" s="3">
        <f t="shared" si="31"/>
        <v>0.625</v>
      </c>
      <c r="Q169" s="3">
        <f>N169*R169</f>
        <v>0.4</v>
      </c>
      <c r="R169" s="3">
        <f>1/S169</f>
        <v>1.6</v>
      </c>
      <c r="S169" s="3">
        <v>0.625</v>
      </c>
      <c r="T169" s="2" t="s">
        <v>26</v>
      </c>
    </row>
    <row r="170" spans="1:20" x14ac:dyDescent="0.3">
      <c r="J170" s="18" t="s">
        <v>13</v>
      </c>
      <c r="K170" s="16">
        <v>1000</v>
      </c>
      <c r="L170" s="16">
        <v>1400</v>
      </c>
      <c r="M170" s="14">
        <v>0.7</v>
      </c>
      <c r="N170" s="14">
        <v>0.02</v>
      </c>
      <c r="O170" s="14">
        <f>M170/N170</f>
        <v>35</v>
      </c>
      <c r="P170" s="14">
        <f t="shared" si="31"/>
        <v>2.8571428571428571E-2</v>
      </c>
      <c r="T170" s="2" t="s">
        <v>26</v>
      </c>
    </row>
    <row r="171" spans="1:20" x14ac:dyDescent="0.3">
      <c r="J171" s="2" t="s">
        <v>2</v>
      </c>
      <c r="N171" s="3">
        <f>SUM(N167:N170)</f>
        <v>0.38440000000000002</v>
      </c>
      <c r="O171" s="3">
        <f>1/P171</f>
        <v>0.36054596961112539</v>
      </c>
      <c r="P171" s="3">
        <f>SUM(P167:P170)</f>
        <v>2.7735714285714286</v>
      </c>
    </row>
    <row r="172" spans="1:20" s="6" customFormat="1" x14ac:dyDescent="0.3">
      <c r="A172" s="60"/>
      <c r="E172" s="8"/>
      <c r="F172" s="11"/>
      <c r="G172" s="11"/>
      <c r="H172" s="11"/>
      <c r="I172" s="20"/>
      <c r="J172" s="7" t="s">
        <v>1</v>
      </c>
      <c r="K172" s="10"/>
      <c r="L172" s="10"/>
      <c r="M172" s="8"/>
      <c r="N172" s="8"/>
      <c r="P172" s="8" t="b">
        <f>ROUND(P171,2)=ROUND(H166,2)</f>
        <v>1</v>
      </c>
      <c r="Q172" s="9"/>
      <c r="R172" s="8"/>
      <c r="S172" s="8"/>
      <c r="T172" s="7"/>
    </row>
    <row r="173" spans="1:20" x14ac:dyDescent="0.3">
      <c r="B173" s="1" t="s">
        <v>17</v>
      </c>
      <c r="C173" s="1" t="s">
        <v>267</v>
      </c>
      <c r="D173" s="36" t="s">
        <v>202</v>
      </c>
      <c r="E173" s="3">
        <v>0.3</v>
      </c>
      <c r="F173" s="5" t="s">
        <v>0</v>
      </c>
      <c r="G173" s="5">
        <f>1/E173</f>
        <v>3.3333333333333335</v>
      </c>
      <c r="H173" s="5">
        <f>G173-0.26</f>
        <v>3.0733333333333333</v>
      </c>
      <c r="I173" s="2" t="s">
        <v>15</v>
      </c>
    </row>
    <row r="174" spans="1:20" x14ac:dyDescent="0.3">
      <c r="J174" s="2" t="s">
        <v>6</v>
      </c>
      <c r="K174" s="4">
        <v>400</v>
      </c>
      <c r="L174" s="4">
        <v>1000</v>
      </c>
      <c r="M174" s="3">
        <v>0.57999999999999996</v>
      </c>
      <c r="N174" s="3">
        <v>0.02</v>
      </c>
      <c r="O174" s="3">
        <f>M174/N174</f>
        <v>28.999999999999996</v>
      </c>
      <c r="P174" s="3">
        <f t="shared" ref="P174:P176" si="33">1/O174</f>
        <v>3.4482758620689662E-2</v>
      </c>
      <c r="T174" s="2" t="s">
        <v>14</v>
      </c>
    </row>
    <row r="175" spans="1:20" x14ac:dyDescent="0.3">
      <c r="J175" s="2" t="s">
        <v>7</v>
      </c>
      <c r="K175" s="4">
        <v>30</v>
      </c>
      <c r="L175" s="4">
        <v>1220</v>
      </c>
      <c r="M175" s="3">
        <v>4.4999999999999998E-2</v>
      </c>
      <c r="N175" s="3">
        <v>0.122</v>
      </c>
      <c r="O175" s="3">
        <f t="shared" ref="O175:O176" si="34">M175/N175</f>
        <v>0.36885245901639346</v>
      </c>
      <c r="P175" s="3">
        <f t="shared" si="33"/>
        <v>2.7111111111111108</v>
      </c>
      <c r="T175" s="2" t="s">
        <v>349</v>
      </c>
    </row>
    <row r="176" spans="1:20" x14ac:dyDescent="0.3">
      <c r="J176" s="2" t="s">
        <v>5</v>
      </c>
      <c r="K176" s="4">
        <v>2000</v>
      </c>
      <c r="L176" s="4">
        <v>1000</v>
      </c>
      <c r="M176" s="3">
        <v>1.4</v>
      </c>
      <c r="N176" s="3">
        <v>0.02</v>
      </c>
      <c r="O176" s="3">
        <f t="shared" si="34"/>
        <v>70</v>
      </c>
      <c r="P176" s="3">
        <f t="shared" si="33"/>
        <v>1.4285714285714285E-2</v>
      </c>
      <c r="T176" s="2" t="s">
        <v>14</v>
      </c>
    </row>
    <row r="177" spans="1:20" x14ac:dyDescent="0.3">
      <c r="J177" s="2" t="s">
        <v>8</v>
      </c>
      <c r="K177" s="4">
        <v>900</v>
      </c>
      <c r="L177" s="4">
        <v>1000</v>
      </c>
      <c r="M177" s="3">
        <f>Q177</f>
        <v>0.56000000000000005</v>
      </c>
      <c r="N177" s="3">
        <v>0.16</v>
      </c>
      <c r="O177" s="3">
        <f>M177/N177</f>
        <v>3.5000000000000004</v>
      </c>
      <c r="P177" s="3">
        <f>1/O177</f>
        <v>0.2857142857142857</v>
      </c>
      <c r="Q177" s="3">
        <f>N177*R177</f>
        <v>0.56000000000000005</v>
      </c>
      <c r="R177" s="3">
        <f>1/S177</f>
        <v>3.5</v>
      </c>
      <c r="S177" s="3">
        <f>0.3-P176</f>
        <v>0.2857142857142857</v>
      </c>
      <c r="T177" s="2" t="s">
        <v>14</v>
      </c>
    </row>
    <row r="178" spans="1:20" x14ac:dyDescent="0.3">
      <c r="J178" s="18" t="s">
        <v>13</v>
      </c>
      <c r="K178" s="16">
        <v>1400</v>
      </c>
      <c r="L178" s="16">
        <v>1000</v>
      </c>
      <c r="M178" s="14">
        <v>0.7</v>
      </c>
      <c r="N178" s="14">
        <v>0.02</v>
      </c>
      <c r="O178" s="14">
        <f>M178/N178</f>
        <v>35</v>
      </c>
      <c r="P178" s="14">
        <f>1/O178</f>
        <v>2.8571428571428571E-2</v>
      </c>
      <c r="T178" s="2" t="s">
        <v>346</v>
      </c>
    </row>
    <row r="179" spans="1:20" x14ac:dyDescent="0.3">
      <c r="J179" s="2" t="s">
        <v>2</v>
      </c>
      <c r="N179" s="3">
        <f>SUM(N174:N178)</f>
        <v>0.34199999999999997</v>
      </c>
      <c r="O179" s="3">
        <f>1/P179</f>
        <v>0.32529155167809143</v>
      </c>
      <c r="P179" s="3">
        <f>SUM(P174:P178)</f>
        <v>3.0741652983032286</v>
      </c>
    </row>
    <row r="180" spans="1:20" s="6" customFormat="1" x14ac:dyDescent="0.3">
      <c r="A180" s="60"/>
      <c r="E180" s="8"/>
      <c r="F180" s="11"/>
      <c r="G180" s="11"/>
      <c r="H180" s="11"/>
      <c r="I180" s="20"/>
      <c r="J180" s="7" t="s">
        <v>1</v>
      </c>
      <c r="K180" s="10"/>
      <c r="L180" s="10"/>
      <c r="M180" s="8"/>
      <c r="N180" s="8"/>
      <c r="P180" s="8" t="b">
        <f>ROUND(P179,2)=ROUND(H173,2)</f>
        <v>1</v>
      </c>
      <c r="Q180" s="9"/>
      <c r="R180" s="8"/>
      <c r="S180" s="8"/>
      <c r="T180" s="7"/>
    </row>
    <row r="181" spans="1:20" x14ac:dyDescent="0.3">
      <c r="B181" s="1" t="s">
        <v>12</v>
      </c>
      <c r="C181" s="1" t="s">
        <v>268</v>
      </c>
      <c r="D181" s="36" t="s">
        <v>269</v>
      </c>
      <c r="E181" s="3">
        <v>0.33</v>
      </c>
      <c r="F181" s="5" t="s">
        <v>0</v>
      </c>
      <c r="G181" s="5">
        <f>1/E181</f>
        <v>3.0303030303030303</v>
      </c>
      <c r="H181" s="5">
        <f>G181-0.26</f>
        <v>2.7703030303030305</v>
      </c>
      <c r="I181" s="2" t="s">
        <v>270</v>
      </c>
      <c r="J181" s="1"/>
    </row>
    <row r="182" spans="1:20" x14ac:dyDescent="0.3">
      <c r="J182" s="2" t="s">
        <v>222</v>
      </c>
      <c r="K182" s="4">
        <v>1000</v>
      </c>
      <c r="L182" s="4">
        <v>1700</v>
      </c>
      <c r="M182" s="3">
        <v>1.2</v>
      </c>
      <c r="N182" s="3">
        <v>0.14699999999999999</v>
      </c>
      <c r="O182" s="3">
        <f t="shared" ref="O182:O183" si="35">M182/N182</f>
        <v>8.1632653061224492</v>
      </c>
      <c r="P182" s="3">
        <f t="shared" ref="P182:P186" si="36">1/O182</f>
        <v>0.1225</v>
      </c>
      <c r="T182" s="2" t="s">
        <v>353</v>
      </c>
    </row>
    <row r="183" spans="1:20" x14ac:dyDescent="0.3">
      <c r="J183" s="2" t="s">
        <v>223</v>
      </c>
      <c r="K183" s="4">
        <v>1000</v>
      </c>
      <c r="L183" s="4">
        <v>2000</v>
      </c>
      <c r="M183" s="3">
        <v>1.1599999999999999</v>
      </c>
      <c r="N183" s="3">
        <v>0.1</v>
      </c>
      <c r="O183" s="3">
        <f t="shared" si="35"/>
        <v>11.599999999999998</v>
      </c>
      <c r="P183" s="3">
        <f t="shared" si="36"/>
        <v>8.6206896551724158E-2</v>
      </c>
      <c r="T183" s="2" t="s">
        <v>224</v>
      </c>
    </row>
    <row r="184" spans="1:20" x14ac:dyDescent="0.3">
      <c r="J184" s="2" t="s">
        <v>7</v>
      </c>
      <c r="K184" s="4">
        <v>1220</v>
      </c>
      <c r="L184" s="4">
        <v>30</v>
      </c>
      <c r="M184" s="3">
        <v>4.4999999999999998E-2</v>
      </c>
      <c r="N184" s="3">
        <v>0.114</v>
      </c>
      <c r="O184" s="3">
        <f>M184/N184</f>
        <v>0.39473684210526311</v>
      </c>
      <c r="P184" s="3">
        <f>1/O184</f>
        <v>2.5333333333333337</v>
      </c>
      <c r="T184" s="2" t="s">
        <v>358</v>
      </c>
    </row>
    <row r="185" spans="1:20" x14ac:dyDescent="0.3">
      <c r="J185" s="2" t="s">
        <v>5</v>
      </c>
      <c r="K185" s="4">
        <v>1000</v>
      </c>
      <c r="L185" s="4">
        <v>2000</v>
      </c>
      <c r="M185" s="3">
        <v>1.4</v>
      </c>
      <c r="N185" s="3">
        <v>0.03</v>
      </c>
      <c r="O185" s="3">
        <f>M185/N185</f>
        <v>46.666666666666664</v>
      </c>
      <c r="P185" s="3">
        <f t="shared" si="36"/>
        <v>2.1428571428571429E-2</v>
      </c>
      <c r="T185" s="2" t="s">
        <v>224</v>
      </c>
    </row>
    <row r="186" spans="1:20" x14ac:dyDescent="0.3">
      <c r="J186" s="18" t="s">
        <v>4</v>
      </c>
      <c r="K186" s="16">
        <v>1000</v>
      </c>
      <c r="L186" s="16">
        <v>1700</v>
      </c>
      <c r="M186" s="14">
        <v>1.47</v>
      </c>
      <c r="N186" s="14">
        <v>1.4999999999999999E-2</v>
      </c>
      <c r="O186" s="14">
        <f>M186/N186</f>
        <v>98</v>
      </c>
      <c r="P186" s="14">
        <f t="shared" si="36"/>
        <v>1.020408163265306E-2</v>
      </c>
      <c r="T186" s="2" t="s">
        <v>224</v>
      </c>
    </row>
    <row r="187" spans="1:20" x14ac:dyDescent="0.3">
      <c r="J187" s="2" t="s">
        <v>2</v>
      </c>
      <c r="N187" s="3">
        <f>SUM(N182:N186)</f>
        <v>0.40600000000000003</v>
      </c>
      <c r="O187" s="3">
        <f>1/P187</f>
        <v>0.36053278169477893</v>
      </c>
      <c r="P187" s="3">
        <f>SUM(P182:P186)</f>
        <v>2.7736728829462822</v>
      </c>
    </row>
    <row r="188" spans="1:20" s="6" customFormat="1" x14ac:dyDescent="0.3">
      <c r="A188" s="60"/>
      <c r="E188" s="8"/>
      <c r="F188" s="11"/>
      <c r="G188" s="11"/>
      <c r="H188" s="11"/>
      <c r="I188" s="20"/>
      <c r="J188" s="7" t="s">
        <v>1</v>
      </c>
      <c r="K188" s="10"/>
      <c r="L188" s="10"/>
      <c r="M188" s="8"/>
      <c r="N188" s="8"/>
      <c r="P188" s="8" t="b">
        <f>ROUND(P187,2)=ROUND(H181,2)</f>
        <v>1</v>
      </c>
      <c r="Q188" s="9"/>
      <c r="R188" s="8"/>
      <c r="S188" s="8"/>
      <c r="T188" s="7"/>
    </row>
  </sheetData>
  <conditionalFormatting sqref="O20:O25 O1:O7 O27:O29 O13:O18 O9:O11 P146:P164 O139:O179">
    <cfRule type="containsText" dxfId="698" priority="110" operator="containsText" text="CLOSE">
      <formula>NOT(ISERROR(SEARCH("CLOSE",O1)))</formula>
    </cfRule>
  </conditionalFormatting>
  <conditionalFormatting sqref="O1:O7 O9:O11 O13:O83 O106:O113 O155:O163 O165:O171 O173:O179 O139:O153 P114:P180">
    <cfRule type="cellIs" dxfId="697" priority="111" operator="equal">
      <formula>TRUE</formula>
    </cfRule>
  </conditionalFormatting>
  <conditionalFormatting sqref="O13 O20:O25 O58:O59 O75 O181:O187 O189:O1048576">
    <cfRule type="cellIs" dxfId="696" priority="115" operator="equal">
      <formula>TRUE</formula>
    </cfRule>
  </conditionalFormatting>
  <conditionalFormatting sqref="O13 O20:O25 O181:O187 O189:O1048576 O27 O31:O83 P172:P188">
    <cfRule type="containsText" dxfId="695" priority="112" operator="containsText" text="FALSE">
      <formula>NOT(ISERROR(SEARCH("FALSE",O13)))</formula>
    </cfRule>
    <cfRule type="containsText" dxfId="694" priority="113" operator="containsText" text="CLOSE">
      <formula>NOT(ISERROR(SEARCH("CLOSE",O13)))</formula>
    </cfRule>
  </conditionalFormatting>
  <conditionalFormatting sqref="O20:O25 O1:O7 O27:O29 O13:O18 O9:O11 P146:P164 P8:P138 O84:O179">
    <cfRule type="containsText" dxfId="693" priority="109" operator="containsText" text="FALSE">
      <formula>NOT(ISERROR(SEARCH("FALSE",O1)))</formula>
    </cfRule>
  </conditionalFormatting>
  <conditionalFormatting sqref="O14:O18">
    <cfRule type="cellIs" dxfId="692" priority="102" operator="equal">
      <formula>TRUE</formula>
    </cfRule>
  </conditionalFormatting>
  <conditionalFormatting sqref="O60:O65">
    <cfRule type="containsText" dxfId="691" priority="81" operator="containsText" text="FALSE">
      <formula>NOT(ISERROR(SEARCH("FALSE",O60)))</formula>
    </cfRule>
    <cfRule type="containsText" dxfId="690" priority="82" operator="containsText" text="CLOSE">
      <formula>NOT(ISERROR(SEARCH("CLOSE",O60)))</formula>
    </cfRule>
  </conditionalFormatting>
  <conditionalFormatting sqref="O100:O104">
    <cfRule type="containsText" dxfId="689" priority="66" operator="containsText" text="FALSE">
      <formula>NOT(ISERROR(SEARCH("FALSE",O100)))</formula>
    </cfRule>
    <cfRule type="containsText" dxfId="688" priority="67" operator="containsText" text="CLOSE">
      <formula>NOT(ISERROR(SEARCH("CLOSE",O100)))</formula>
    </cfRule>
    <cfRule type="cellIs" dxfId="687" priority="68" operator="equal">
      <formula>TRUE</formula>
    </cfRule>
  </conditionalFormatting>
  <conditionalFormatting sqref="O108:O113">
    <cfRule type="containsText" dxfId="686" priority="59" operator="containsText" text="FALSE">
      <formula>NOT(ISERROR(SEARCH("FALSE",O108)))</formula>
    </cfRule>
    <cfRule type="containsText" dxfId="685" priority="60" operator="containsText" text="CLOSE">
      <formula>NOT(ISERROR(SEARCH("CLOSE",O108)))</formula>
    </cfRule>
  </conditionalFormatting>
  <conditionalFormatting sqref="O130:O137">
    <cfRule type="containsText" dxfId="684" priority="53" operator="containsText" text="FALSE">
      <formula>NOT(ISERROR(SEARCH("FALSE",O130)))</formula>
    </cfRule>
    <cfRule type="containsText" dxfId="683" priority="54" operator="containsText" text="CLOSE">
      <formula>NOT(ISERROR(SEARCH("CLOSE",O130)))</formula>
    </cfRule>
    <cfRule type="cellIs" dxfId="682" priority="55" operator="equal">
      <formula>TRUE</formula>
    </cfRule>
  </conditionalFormatting>
  <conditionalFormatting sqref="P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82 P8:P138 O84:O138">
    <cfRule type="containsText" dxfId="681" priority="75" operator="containsText" text="CLOSE">
      <formula>NOT(ISERROR(SEARCH("CLOSE",O8)))</formula>
    </cfRule>
    <cfRule type="cellIs" dxfId="680" priority="76" operator="equal">
      <formula>TRUE</formula>
    </cfRule>
  </conditionalFormatting>
  <conditionalFormatting sqref="O76:O82">
    <cfRule type="containsText" dxfId="679" priority="74" operator="containsText" text="FALSE">
      <formula>NOT(ISERROR(SEARCH("FALSE",O76)))</formula>
    </cfRule>
  </conditionalFormatting>
  <conditionalFormatting sqref="P1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8">
    <cfRule type="cellIs" dxfId="678" priority="4" operator="equal">
      <formula>TRUE</formula>
    </cfRule>
  </conditionalFormatting>
  <conditionalFormatting sqref="R1">
    <cfRule type="cellIs" dxfId="677" priority="114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FF15-07EE-428D-B1E4-47050890BBE6}">
  <dimension ref="A1:T179"/>
  <sheetViews>
    <sheetView zoomScaleNormal="100" workbookViewId="0">
      <pane ySplit="1" topLeftCell="A167" activePane="bottomLeft" state="frozen"/>
      <selection activeCell="K1" sqref="K1:K1048576"/>
      <selection pane="bottomLeft" activeCell="D2" sqref="D2"/>
    </sheetView>
  </sheetViews>
  <sheetFormatPr defaultColWidth="8.85546875" defaultRowHeight="16.5" x14ac:dyDescent="0.3"/>
  <cols>
    <col min="1" max="1" width="8.85546875" style="59" customWidth="1"/>
    <col min="2" max="2" width="16" style="1" customWidth="1"/>
    <col min="3" max="3" width="8.85546875" style="1"/>
    <col min="4" max="4" width="19" style="1" customWidth="1"/>
    <col min="5" max="5" width="8.85546875" style="3" customWidth="1"/>
    <col min="6" max="7" width="8.140625" style="5" customWidth="1"/>
    <col min="8" max="8" width="14" style="5" customWidth="1"/>
    <col min="9" max="9" width="10" style="2" customWidth="1"/>
    <col min="10" max="10" width="28.7109375" style="2" customWidth="1"/>
    <col min="11" max="12" width="8.85546875" style="4"/>
    <col min="13" max="13" width="11.7109375" style="3" customWidth="1"/>
    <col min="14" max="16" width="8.85546875" style="3"/>
    <col min="17" max="17" width="11.140625" style="3" customWidth="1"/>
    <col min="18" max="19" width="8.85546875" style="3" customWidth="1"/>
    <col min="20" max="20" width="29.140625" style="2" customWidth="1"/>
    <col min="21" max="16384" width="8.85546875" style="1"/>
  </cols>
  <sheetData>
    <row r="1" spans="1:20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51" t="s">
        <v>126</v>
      </c>
      <c r="F1" s="50" t="s">
        <v>339</v>
      </c>
      <c r="G1" s="51" t="s">
        <v>125</v>
      </c>
      <c r="H1" s="50" t="s">
        <v>340</v>
      </c>
      <c r="I1" s="49" t="s">
        <v>124</v>
      </c>
      <c r="J1" s="49" t="s">
        <v>123</v>
      </c>
      <c r="K1" s="52" t="s">
        <v>367</v>
      </c>
      <c r="L1" s="52" t="s">
        <v>122</v>
      </c>
      <c r="M1" s="51" t="s">
        <v>121</v>
      </c>
      <c r="N1" s="51" t="s">
        <v>120</v>
      </c>
      <c r="O1" s="51" t="s">
        <v>118</v>
      </c>
      <c r="P1" s="51" t="s">
        <v>129</v>
      </c>
      <c r="Q1" s="51" t="s">
        <v>119</v>
      </c>
      <c r="R1" s="50" t="s">
        <v>118</v>
      </c>
      <c r="S1" s="51" t="s">
        <v>117</v>
      </c>
      <c r="T1" s="53" t="s">
        <v>328</v>
      </c>
    </row>
    <row r="2" spans="1:20" x14ac:dyDescent="0.3">
      <c r="A2" s="59" t="s">
        <v>271</v>
      </c>
    </row>
    <row r="3" spans="1:20" x14ac:dyDescent="0.3">
      <c r="B3" s="1" t="s">
        <v>30</v>
      </c>
      <c r="C3" s="1" t="s">
        <v>272</v>
      </c>
      <c r="D3" s="36" t="s">
        <v>207</v>
      </c>
      <c r="E3" s="3">
        <v>1.61</v>
      </c>
      <c r="F3" s="5" t="s">
        <v>0</v>
      </c>
      <c r="G3" s="5">
        <f>1/E3</f>
        <v>0.6211180124223602</v>
      </c>
      <c r="H3" s="5">
        <f>G3-0.17</f>
        <v>0.45111801242236016</v>
      </c>
      <c r="I3" s="2" t="s">
        <v>208</v>
      </c>
    </row>
    <row r="4" spans="1:20" x14ac:dyDescent="0.3">
      <c r="J4" s="2" t="s">
        <v>9</v>
      </c>
      <c r="K4" s="4">
        <v>1000</v>
      </c>
      <c r="L4" s="4">
        <v>1800</v>
      </c>
      <c r="M4" s="3">
        <v>0.9</v>
      </c>
      <c r="N4" s="3">
        <v>0.02</v>
      </c>
      <c r="O4" s="3">
        <f>M4/N4</f>
        <v>45</v>
      </c>
      <c r="P4" s="3">
        <f>1/O4</f>
        <v>2.2222222222222223E-2</v>
      </c>
      <c r="T4" s="2" t="s">
        <v>112</v>
      </c>
    </row>
    <row r="5" spans="1:20" x14ac:dyDescent="0.3">
      <c r="J5" s="2" t="s">
        <v>113</v>
      </c>
      <c r="K5" s="4">
        <v>1000</v>
      </c>
      <c r="L5" s="4">
        <v>2000</v>
      </c>
      <c r="M5" s="3">
        <v>0.9</v>
      </c>
      <c r="N5" s="3">
        <v>0.36</v>
      </c>
      <c r="O5" s="3">
        <f>M5/N5</f>
        <v>2.5</v>
      </c>
      <c r="P5" s="3">
        <f>1/O5</f>
        <v>0.4</v>
      </c>
      <c r="T5" s="2" t="s">
        <v>112</v>
      </c>
    </row>
    <row r="6" spans="1:20" x14ac:dyDescent="0.3">
      <c r="J6" s="18" t="s">
        <v>13</v>
      </c>
      <c r="K6" s="16">
        <v>1000</v>
      </c>
      <c r="L6" s="16">
        <v>1400</v>
      </c>
      <c r="M6" s="14">
        <v>0.7</v>
      </c>
      <c r="N6" s="14">
        <v>0.02</v>
      </c>
      <c r="O6" s="14">
        <f>M6/N6</f>
        <v>35</v>
      </c>
      <c r="P6" s="14">
        <f>1/O6</f>
        <v>2.8571428571428571E-2</v>
      </c>
      <c r="T6" s="2" t="s">
        <v>112</v>
      </c>
    </row>
    <row r="7" spans="1:20" x14ac:dyDescent="0.3">
      <c r="J7" s="2" t="s">
        <v>2</v>
      </c>
      <c r="N7" s="3">
        <f>SUM(N4:N6)</f>
        <v>0.4</v>
      </c>
      <c r="O7" s="3">
        <f>1/P7</f>
        <v>2.2183098591549295</v>
      </c>
      <c r="P7" s="3">
        <f>SUM(P4:P6)</f>
        <v>0.4507936507936508</v>
      </c>
    </row>
    <row r="8" spans="1:20" s="6" customFormat="1" x14ac:dyDescent="0.3">
      <c r="A8" s="60"/>
      <c r="E8" s="8"/>
      <c r="F8" s="11"/>
      <c r="G8" s="11"/>
      <c r="H8" s="11"/>
      <c r="I8" s="20"/>
      <c r="J8" s="7" t="s">
        <v>1</v>
      </c>
      <c r="K8" s="10"/>
      <c r="L8" s="10"/>
      <c r="M8" s="8"/>
      <c r="N8" s="8"/>
      <c r="P8" s="8" t="b">
        <f>ROUND(P7,2)=ROUND(H3,2)</f>
        <v>1</v>
      </c>
      <c r="Q8" s="9"/>
      <c r="R8" s="8"/>
      <c r="S8" s="8"/>
      <c r="T8" s="7"/>
    </row>
    <row r="9" spans="1:20" x14ac:dyDescent="0.3">
      <c r="B9" s="1" t="s">
        <v>209</v>
      </c>
      <c r="C9" s="1" t="s">
        <v>273</v>
      </c>
      <c r="D9" s="36" t="s">
        <v>211</v>
      </c>
      <c r="E9" s="3">
        <v>1.8</v>
      </c>
      <c r="F9" s="5" t="s">
        <v>0</v>
      </c>
      <c r="G9" s="5">
        <f>1/E9</f>
        <v>0.55555555555555558</v>
      </c>
      <c r="H9" s="5">
        <f>G9-0.14</f>
        <v>0.41555555555555557</v>
      </c>
      <c r="I9" s="2" t="s">
        <v>212</v>
      </c>
    </row>
    <row r="10" spans="1:20" x14ac:dyDescent="0.3">
      <c r="J10" s="18" t="s">
        <v>213</v>
      </c>
      <c r="K10" s="16">
        <v>1600</v>
      </c>
      <c r="L10" s="16">
        <v>550</v>
      </c>
      <c r="M10" s="17">
        <v>0.15</v>
      </c>
      <c r="N10" s="17">
        <v>6.3E-2</v>
      </c>
      <c r="O10" s="14">
        <f>M10/N10</f>
        <v>2.3809523809523809</v>
      </c>
      <c r="P10" s="14">
        <f>1/O10</f>
        <v>0.42</v>
      </c>
      <c r="Q10" s="1"/>
      <c r="R10" s="1"/>
      <c r="S10" s="1"/>
      <c r="T10" s="2" t="s">
        <v>214</v>
      </c>
    </row>
    <row r="11" spans="1:20" x14ac:dyDescent="0.3">
      <c r="J11" s="2" t="s">
        <v>2</v>
      </c>
      <c r="N11" s="3">
        <f>SUM(N10:N10)</f>
        <v>6.3E-2</v>
      </c>
      <c r="O11" s="3">
        <f>1/P11</f>
        <v>2.3809523809523809</v>
      </c>
      <c r="P11" s="3">
        <f>SUM(P10:P10)</f>
        <v>0.42</v>
      </c>
    </row>
    <row r="12" spans="1:20" s="6" customFormat="1" x14ac:dyDescent="0.3">
      <c r="A12" s="60"/>
      <c r="E12" s="8"/>
      <c r="F12" s="11"/>
      <c r="G12" s="11"/>
      <c r="H12" s="11"/>
      <c r="I12" s="20"/>
      <c r="J12" s="7" t="s">
        <v>1</v>
      </c>
      <c r="K12" s="10"/>
      <c r="L12" s="10"/>
      <c r="M12" s="8"/>
      <c r="N12" s="8"/>
      <c r="P12" s="8" t="b">
        <f>ROUND(P11,2)=ROUND(H9,2)</f>
        <v>1</v>
      </c>
      <c r="Q12" s="9"/>
      <c r="R12" s="8"/>
      <c r="S12" s="8"/>
      <c r="T12" s="7"/>
    </row>
    <row r="13" spans="1:20" x14ac:dyDescent="0.3">
      <c r="B13" s="1" t="s">
        <v>12</v>
      </c>
      <c r="C13" s="1" t="s">
        <v>274</v>
      </c>
      <c r="D13" s="36" t="s">
        <v>219</v>
      </c>
      <c r="E13" s="3">
        <v>2</v>
      </c>
      <c r="F13" s="5" t="s">
        <v>0</v>
      </c>
      <c r="G13" s="5">
        <f>1/E13</f>
        <v>0.5</v>
      </c>
      <c r="H13" s="5">
        <f>G13-0.26</f>
        <v>0.24</v>
      </c>
      <c r="I13" s="2" t="s">
        <v>220</v>
      </c>
      <c r="T13" s="2" t="s">
        <v>370</v>
      </c>
    </row>
    <row r="14" spans="1:20" x14ac:dyDescent="0.3">
      <c r="J14" s="2" t="s">
        <v>222</v>
      </c>
      <c r="K14" s="4">
        <v>1000</v>
      </c>
      <c r="L14" s="4">
        <v>1700</v>
      </c>
      <c r="M14" s="3">
        <v>1.2</v>
      </c>
      <c r="N14" s="3">
        <v>0.14699999999999999</v>
      </c>
      <c r="O14" s="3">
        <f t="shared" ref="O14:O15" si="0">M14/N14</f>
        <v>8.1632653061224492</v>
      </c>
      <c r="P14" s="3">
        <f t="shared" ref="P14:P17" si="1">1/O14</f>
        <v>0.1225</v>
      </c>
      <c r="T14" s="2" t="s">
        <v>353</v>
      </c>
    </row>
    <row r="15" spans="1:20" x14ac:dyDescent="0.3">
      <c r="J15" s="2" t="s">
        <v>223</v>
      </c>
      <c r="K15" s="4">
        <v>1000</v>
      </c>
      <c r="L15" s="4">
        <v>2000</v>
      </c>
      <c r="M15" s="3">
        <v>1.1599999999999999</v>
      </c>
      <c r="N15" s="3">
        <v>0.1</v>
      </c>
      <c r="O15" s="3">
        <f t="shared" si="0"/>
        <v>11.599999999999998</v>
      </c>
      <c r="P15" s="3">
        <f t="shared" si="1"/>
        <v>8.6206896551724158E-2</v>
      </c>
      <c r="T15" s="2" t="s">
        <v>224</v>
      </c>
    </row>
    <row r="16" spans="1:20" x14ac:dyDescent="0.3">
      <c r="J16" s="2" t="s">
        <v>5</v>
      </c>
      <c r="K16" s="4">
        <v>1000</v>
      </c>
      <c r="L16" s="4">
        <v>2000</v>
      </c>
      <c r="M16" s="3">
        <v>1.4</v>
      </c>
      <c r="N16" s="3">
        <v>0.03</v>
      </c>
      <c r="O16" s="3">
        <f>M16/N16</f>
        <v>46.666666666666664</v>
      </c>
      <c r="P16" s="3">
        <f t="shared" si="1"/>
        <v>2.1428571428571429E-2</v>
      </c>
      <c r="T16" s="2" t="s">
        <v>224</v>
      </c>
    </row>
    <row r="17" spans="1:20" x14ac:dyDescent="0.3">
      <c r="J17" s="18" t="s">
        <v>4</v>
      </c>
      <c r="K17" s="16">
        <v>1000</v>
      </c>
      <c r="L17" s="16">
        <v>1700</v>
      </c>
      <c r="M17" s="14">
        <v>1.47</v>
      </c>
      <c r="N17" s="14">
        <v>1.4999999999999999E-2</v>
      </c>
      <c r="O17" s="14">
        <f>M17/N17</f>
        <v>98</v>
      </c>
      <c r="P17" s="14">
        <f t="shared" si="1"/>
        <v>1.020408163265306E-2</v>
      </c>
      <c r="T17" s="2" t="s">
        <v>224</v>
      </c>
    </row>
    <row r="18" spans="1:20" x14ac:dyDescent="0.3">
      <c r="J18" s="2" t="s">
        <v>2</v>
      </c>
      <c r="N18" s="3">
        <f>SUM(N14:N17)</f>
        <v>0.29200000000000004</v>
      </c>
      <c r="O18" s="3">
        <f>1/P18</f>
        <v>4.1607800364544056</v>
      </c>
      <c r="P18" s="3">
        <f>SUM(P14:P17)</f>
        <v>0.24033954961294865</v>
      </c>
    </row>
    <row r="19" spans="1:20" s="6" customFormat="1" x14ac:dyDescent="0.3">
      <c r="A19" s="60"/>
      <c r="E19" s="8"/>
      <c r="F19" s="11"/>
      <c r="G19" s="11"/>
      <c r="H19" s="11"/>
      <c r="I19" s="20"/>
      <c r="J19" s="7" t="s">
        <v>1</v>
      </c>
      <c r="K19" s="10"/>
      <c r="L19" s="10"/>
      <c r="M19" s="8"/>
      <c r="N19" s="8"/>
      <c r="P19" s="8" t="b">
        <f>ROUND(P18,2)=ROUND(H13,2)</f>
        <v>1</v>
      </c>
      <c r="Q19" s="9"/>
      <c r="R19" s="8"/>
      <c r="S19" s="8"/>
      <c r="T19" s="7"/>
    </row>
    <row r="20" spans="1:20" x14ac:dyDescent="0.3">
      <c r="A20" s="59" t="s">
        <v>371</v>
      </c>
      <c r="B20" s="1" t="s">
        <v>30</v>
      </c>
      <c r="C20" s="1" t="s">
        <v>275</v>
      </c>
      <c r="D20" s="36" t="s">
        <v>207</v>
      </c>
      <c r="E20" s="3">
        <v>1.61</v>
      </c>
      <c r="F20" s="5" t="s">
        <v>0</v>
      </c>
      <c r="G20" s="5">
        <f>1/E20</f>
        <v>0.6211180124223602</v>
      </c>
      <c r="H20" s="5">
        <f>G20-0.17</f>
        <v>0.45111801242236016</v>
      </c>
      <c r="I20" s="2" t="s">
        <v>208</v>
      </c>
    </row>
    <row r="21" spans="1:20" x14ac:dyDescent="0.3">
      <c r="J21" s="2" t="s">
        <v>9</v>
      </c>
      <c r="K21" s="4">
        <v>1000</v>
      </c>
      <c r="L21" s="4">
        <v>1800</v>
      </c>
      <c r="M21" s="3">
        <v>0.9</v>
      </c>
      <c r="N21" s="3">
        <v>0.02</v>
      </c>
      <c r="O21" s="3">
        <f>M21/N21</f>
        <v>45</v>
      </c>
      <c r="P21" s="3">
        <f>1/O21</f>
        <v>2.2222222222222223E-2</v>
      </c>
      <c r="T21" s="2" t="s">
        <v>112</v>
      </c>
    </row>
    <row r="22" spans="1:20" x14ac:dyDescent="0.3">
      <c r="J22" s="2" t="s">
        <v>113</v>
      </c>
      <c r="K22" s="4">
        <v>1000</v>
      </c>
      <c r="L22" s="4">
        <v>2000</v>
      </c>
      <c r="M22" s="3">
        <v>0.9</v>
      </c>
      <c r="N22" s="3">
        <v>0.36</v>
      </c>
      <c r="O22" s="3">
        <f>M22/N22</f>
        <v>2.5</v>
      </c>
      <c r="P22" s="3">
        <f>1/O22</f>
        <v>0.4</v>
      </c>
      <c r="T22" s="2" t="s">
        <v>112</v>
      </c>
    </row>
    <row r="23" spans="1:20" x14ac:dyDescent="0.3">
      <c r="J23" s="18" t="s">
        <v>13</v>
      </c>
      <c r="K23" s="16">
        <v>1000</v>
      </c>
      <c r="L23" s="16">
        <v>1400</v>
      </c>
      <c r="M23" s="14">
        <v>0.7</v>
      </c>
      <c r="N23" s="14">
        <v>0.02</v>
      </c>
      <c r="O23" s="14">
        <f>M23/N23</f>
        <v>35</v>
      </c>
      <c r="P23" s="14">
        <f>1/O23</f>
        <v>2.8571428571428571E-2</v>
      </c>
      <c r="T23" s="2" t="s">
        <v>112</v>
      </c>
    </row>
    <row r="24" spans="1:20" x14ac:dyDescent="0.3">
      <c r="J24" s="2" t="s">
        <v>2</v>
      </c>
      <c r="N24" s="3">
        <f>SUM(N21:N23)</f>
        <v>0.4</v>
      </c>
      <c r="O24" s="3">
        <f>1/P24</f>
        <v>2.2183098591549295</v>
      </c>
      <c r="P24" s="3">
        <f>SUM(P21:P23)</f>
        <v>0.4507936507936508</v>
      </c>
    </row>
    <row r="25" spans="1:20" s="6" customFormat="1" x14ac:dyDescent="0.3">
      <c r="A25" s="60"/>
      <c r="E25" s="8"/>
      <c r="F25" s="11"/>
      <c r="G25" s="11"/>
      <c r="H25" s="11"/>
      <c r="I25" s="20"/>
      <c r="J25" s="7" t="s">
        <v>1</v>
      </c>
      <c r="K25" s="10"/>
      <c r="L25" s="10"/>
      <c r="M25" s="8"/>
      <c r="N25" s="8"/>
      <c r="P25" s="8" t="b">
        <f>ROUND(P24,2)=ROUND(H20,2)</f>
        <v>1</v>
      </c>
      <c r="Q25" s="9"/>
      <c r="R25" s="8"/>
      <c r="S25" s="8"/>
      <c r="T25" s="7"/>
    </row>
    <row r="26" spans="1:20" x14ac:dyDescent="0.3">
      <c r="B26" s="1" t="s">
        <v>209</v>
      </c>
      <c r="C26" s="1" t="s">
        <v>276</v>
      </c>
      <c r="D26" s="36" t="s">
        <v>211</v>
      </c>
      <c r="E26" s="3">
        <v>1.8</v>
      </c>
      <c r="F26" s="5" t="s">
        <v>0</v>
      </c>
      <c r="G26" s="5">
        <f>1/E26</f>
        <v>0.55555555555555558</v>
      </c>
      <c r="H26" s="5">
        <f>G26-0.14</f>
        <v>0.41555555555555557</v>
      </c>
      <c r="I26" s="2" t="s">
        <v>212</v>
      </c>
    </row>
    <row r="27" spans="1:20" x14ac:dyDescent="0.3">
      <c r="J27" s="18" t="s">
        <v>213</v>
      </c>
      <c r="K27" s="16">
        <v>1600</v>
      </c>
      <c r="L27" s="16">
        <v>550</v>
      </c>
      <c r="M27" s="17">
        <v>0.15</v>
      </c>
      <c r="N27" s="17">
        <v>6.3E-2</v>
      </c>
      <c r="O27" s="14">
        <f>M27/N27</f>
        <v>2.3809523809523809</v>
      </c>
      <c r="P27" s="14">
        <f>1/O27</f>
        <v>0.42</v>
      </c>
      <c r="Q27" s="1"/>
      <c r="R27" s="1"/>
      <c r="S27" s="1"/>
      <c r="T27" s="2" t="s">
        <v>214</v>
      </c>
    </row>
    <row r="28" spans="1:20" x14ac:dyDescent="0.3">
      <c r="J28" s="2" t="s">
        <v>2</v>
      </c>
      <c r="N28" s="3">
        <f>SUM(N27:N27)</f>
        <v>6.3E-2</v>
      </c>
      <c r="O28" s="3">
        <f>1/P28</f>
        <v>2.3809523809523809</v>
      </c>
      <c r="P28" s="3">
        <f>SUM(P27:P27)</f>
        <v>0.42</v>
      </c>
    </row>
    <row r="29" spans="1:20" s="6" customFormat="1" x14ac:dyDescent="0.3">
      <c r="A29" s="60"/>
      <c r="E29" s="8"/>
      <c r="F29" s="11"/>
      <c r="G29" s="11"/>
      <c r="H29" s="11"/>
      <c r="I29" s="20"/>
      <c r="J29" s="7" t="s">
        <v>1</v>
      </c>
      <c r="K29" s="10"/>
      <c r="L29" s="10"/>
      <c r="M29" s="8"/>
      <c r="N29" s="8"/>
      <c r="P29" s="8" t="b">
        <f>ROUND(P28,2)=ROUND(H26,2)</f>
        <v>1</v>
      </c>
      <c r="Q29" s="9"/>
      <c r="R29" s="8"/>
      <c r="S29" s="8"/>
      <c r="T29" s="7"/>
    </row>
    <row r="30" spans="1:20" x14ac:dyDescent="0.3">
      <c r="B30" s="1" t="s">
        <v>12</v>
      </c>
      <c r="C30" s="1" t="s">
        <v>277</v>
      </c>
      <c r="D30" s="36" t="s">
        <v>219</v>
      </c>
      <c r="E30" s="3">
        <v>2</v>
      </c>
      <c r="F30" s="5" t="s">
        <v>0</v>
      </c>
      <c r="G30" s="5">
        <f>1/E30</f>
        <v>0.5</v>
      </c>
      <c r="H30" s="5">
        <f>G30-0.26</f>
        <v>0.24</v>
      </c>
      <c r="I30" s="2" t="s">
        <v>220</v>
      </c>
      <c r="T30" s="2" t="s">
        <v>372</v>
      </c>
    </row>
    <row r="31" spans="1:20" x14ac:dyDescent="0.3">
      <c r="J31" s="2" t="s">
        <v>222</v>
      </c>
      <c r="K31" s="4">
        <v>1000</v>
      </c>
      <c r="L31" s="4">
        <v>1700</v>
      </c>
      <c r="M31" s="3">
        <v>1.2</v>
      </c>
      <c r="N31" s="3">
        <v>0.14699999999999999</v>
      </c>
      <c r="O31" s="3">
        <f t="shared" ref="O31:O32" si="2">M31/N31</f>
        <v>8.1632653061224492</v>
      </c>
      <c r="P31" s="3">
        <f t="shared" ref="P31:P34" si="3">1/O31</f>
        <v>0.1225</v>
      </c>
      <c r="T31" s="2" t="s">
        <v>353</v>
      </c>
    </row>
    <row r="32" spans="1:20" x14ac:dyDescent="0.3">
      <c r="J32" s="2" t="s">
        <v>223</v>
      </c>
      <c r="K32" s="4">
        <v>1000</v>
      </c>
      <c r="L32" s="4">
        <v>2000</v>
      </c>
      <c r="M32" s="3">
        <v>1.1599999999999999</v>
      </c>
      <c r="N32" s="3">
        <v>0.1</v>
      </c>
      <c r="O32" s="3">
        <f t="shared" si="2"/>
        <v>11.599999999999998</v>
      </c>
      <c r="P32" s="3">
        <f t="shared" si="3"/>
        <v>8.6206896551724158E-2</v>
      </c>
      <c r="T32" s="2" t="s">
        <v>224</v>
      </c>
    </row>
    <row r="33" spans="1:20" x14ac:dyDescent="0.3">
      <c r="J33" s="2" t="s">
        <v>5</v>
      </c>
      <c r="K33" s="4">
        <v>1000</v>
      </c>
      <c r="L33" s="4">
        <v>2000</v>
      </c>
      <c r="M33" s="3">
        <v>1.4</v>
      </c>
      <c r="N33" s="3">
        <v>0.03</v>
      </c>
      <c r="O33" s="3">
        <f>M33/N33</f>
        <v>46.666666666666664</v>
      </c>
      <c r="P33" s="3">
        <f t="shared" si="3"/>
        <v>2.1428571428571429E-2</v>
      </c>
      <c r="T33" s="2" t="s">
        <v>224</v>
      </c>
    </row>
    <row r="34" spans="1:20" x14ac:dyDescent="0.3">
      <c r="J34" s="2" t="s">
        <v>4</v>
      </c>
      <c r="K34" s="4">
        <v>1000</v>
      </c>
      <c r="L34" s="4">
        <v>1700</v>
      </c>
      <c r="M34" s="3">
        <v>1.47</v>
      </c>
      <c r="N34" s="3">
        <v>1.4999999999999999E-2</v>
      </c>
      <c r="O34" s="3">
        <f>M34/N34</f>
        <v>98</v>
      </c>
      <c r="P34" s="3">
        <f t="shared" si="3"/>
        <v>1.020408163265306E-2</v>
      </c>
      <c r="T34" s="2" t="s">
        <v>224</v>
      </c>
    </row>
    <row r="35" spans="1:20" x14ac:dyDescent="0.3">
      <c r="J35" s="2" t="s">
        <v>2</v>
      </c>
      <c r="N35" s="3">
        <f>SUM(N31:N34)</f>
        <v>0.29200000000000004</v>
      </c>
      <c r="O35" s="3">
        <f>1/P35</f>
        <v>4.1607800364544056</v>
      </c>
      <c r="P35" s="3">
        <f>SUM(P31:P34)</f>
        <v>0.24033954961294865</v>
      </c>
    </row>
    <row r="36" spans="1:20" s="6" customFormat="1" x14ac:dyDescent="0.3">
      <c r="A36" s="60"/>
      <c r="E36" s="8"/>
      <c r="F36" s="11"/>
      <c r="G36" s="11"/>
      <c r="H36" s="11"/>
      <c r="I36" s="20"/>
      <c r="J36" s="7" t="s">
        <v>1</v>
      </c>
      <c r="K36" s="10"/>
      <c r="L36" s="10"/>
      <c r="M36" s="8"/>
      <c r="N36" s="8"/>
      <c r="P36" s="8" t="b">
        <f>ROUND(P35,2)=ROUND(H30,2)</f>
        <v>1</v>
      </c>
      <c r="Q36" s="8"/>
      <c r="R36" s="8"/>
      <c r="S36" s="8"/>
      <c r="T36" s="7"/>
    </row>
    <row r="37" spans="1:20" x14ac:dyDescent="0.3">
      <c r="A37" s="59" t="s">
        <v>278</v>
      </c>
    </row>
    <row r="38" spans="1:20" x14ac:dyDescent="0.3">
      <c r="B38" s="1" t="s">
        <v>30</v>
      </c>
      <c r="C38" s="1" t="s">
        <v>279</v>
      </c>
      <c r="D38" s="36" t="s">
        <v>141</v>
      </c>
      <c r="E38" s="3">
        <v>1.48</v>
      </c>
      <c r="F38" s="5" t="s">
        <v>0</v>
      </c>
      <c r="G38" s="5">
        <f>1/E38</f>
        <v>0.67567567567567566</v>
      </c>
      <c r="H38" s="5">
        <f>G38-0.17</f>
        <v>0.50567567567567562</v>
      </c>
      <c r="I38" s="2" t="s">
        <v>150</v>
      </c>
    </row>
    <row r="39" spans="1:20" x14ac:dyDescent="0.3">
      <c r="J39" s="2" t="s">
        <v>9</v>
      </c>
      <c r="K39" s="4">
        <v>1000</v>
      </c>
      <c r="L39" s="4">
        <v>1800</v>
      </c>
      <c r="M39" s="3">
        <v>0.9</v>
      </c>
      <c r="N39" s="3">
        <v>0.02</v>
      </c>
      <c r="O39" s="3">
        <f>M39/N39</f>
        <v>45</v>
      </c>
      <c r="P39" s="3">
        <f>1/O39</f>
        <v>2.2222222222222223E-2</v>
      </c>
      <c r="T39" s="2" t="s">
        <v>74</v>
      </c>
    </row>
    <row r="40" spans="1:20" x14ac:dyDescent="0.3">
      <c r="J40" s="2" t="s">
        <v>87</v>
      </c>
      <c r="K40" s="4">
        <v>1000</v>
      </c>
      <c r="L40" s="4">
        <v>1800</v>
      </c>
      <c r="M40" s="3">
        <v>0.72</v>
      </c>
      <c r="N40" s="3">
        <v>0.33</v>
      </c>
      <c r="O40" s="3">
        <f>M40/N40</f>
        <v>2.1818181818181817</v>
      </c>
      <c r="P40" s="3">
        <f>1/O40</f>
        <v>0.45833333333333337</v>
      </c>
      <c r="T40" s="2" t="s">
        <v>342</v>
      </c>
    </row>
    <row r="41" spans="1:20" x14ac:dyDescent="0.3">
      <c r="J41" s="18" t="s">
        <v>13</v>
      </c>
      <c r="K41" s="16">
        <v>1000</v>
      </c>
      <c r="L41" s="16">
        <v>1400</v>
      </c>
      <c r="M41" s="14">
        <v>0.7</v>
      </c>
      <c r="N41" s="14">
        <v>0.02</v>
      </c>
      <c r="O41" s="14">
        <f>M41/N41</f>
        <v>35</v>
      </c>
      <c r="P41" s="14">
        <f>1/O41</f>
        <v>2.8571428571428571E-2</v>
      </c>
      <c r="T41" s="2" t="s">
        <v>74</v>
      </c>
    </row>
    <row r="42" spans="1:20" x14ac:dyDescent="0.3">
      <c r="J42" s="2" t="s">
        <v>2</v>
      </c>
      <c r="N42" s="3">
        <f>SUM(N39:N41)</f>
        <v>0.37000000000000005</v>
      </c>
      <c r="O42" s="3">
        <f>1/P42</f>
        <v>1.9641465315666409</v>
      </c>
      <c r="P42" s="3">
        <f>SUM(P39:P41)</f>
        <v>0.50912698412698409</v>
      </c>
    </row>
    <row r="43" spans="1:20" s="6" customFormat="1" x14ac:dyDescent="0.3">
      <c r="A43" s="60"/>
      <c r="E43" s="8"/>
      <c r="F43" s="11"/>
      <c r="G43" s="11"/>
      <c r="H43" s="11"/>
      <c r="I43" s="20"/>
      <c r="J43" s="7" t="s">
        <v>1</v>
      </c>
      <c r="K43" s="10"/>
      <c r="L43" s="10"/>
      <c r="M43" s="8"/>
      <c r="N43" s="8"/>
      <c r="P43" s="8" t="b">
        <f>ROUND(P42,2)=ROUND(H38,2)</f>
        <v>1</v>
      </c>
      <c r="Q43" s="9"/>
      <c r="R43" s="8"/>
      <c r="S43" s="8"/>
      <c r="T43" s="7"/>
    </row>
    <row r="44" spans="1:20" x14ac:dyDescent="0.3">
      <c r="B44" s="1" t="s">
        <v>209</v>
      </c>
      <c r="C44" s="1" t="s">
        <v>280</v>
      </c>
      <c r="D44" s="36" t="s">
        <v>211</v>
      </c>
      <c r="E44" s="3">
        <v>1.8</v>
      </c>
      <c r="F44" s="5" t="s">
        <v>0</v>
      </c>
      <c r="G44" s="5">
        <f>1/E44</f>
        <v>0.55555555555555558</v>
      </c>
      <c r="H44" s="5">
        <f>G44-0.14</f>
        <v>0.41555555555555557</v>
      </c>
      <c r="I44" s="2" t="s">
        <v>212</v>
      </c>
    </row>
    <row r="45" spans="1:20" x14ac:dyDescent="0.3">
      <c r="J45" s="18" t="s">
        <v>213</v>
      </c>
      <c r="K45" s="16">
        <v>1600</v>
      </c>
      <c r="L45" s="16">
        <v>550</v>
      </c>
      <c r="M45" s="17">
        <v>0.15</v>
      </c>
      <c r="N45" s="17">
        <v>6.3E-2</v>
      </c>
      <c r="O45" s="14">
        <f>M45/N45</f>
        <v>2.3809523809523809</v>
      </c>
      <c r="P45" s="14">
        <f>1/O45</f>
        <v>0.42</v>
      </c>
      <c r="Q45" s="1"/>
      <c r="R45" s="1"/>
      <c r="S45" s="1"/>
      <c r="T45" s="2" t="s">
        <v>214</v>
      </c>
    </row>
    <row r="46" spans="1:20" x14ac:dyDescent="0.3">
      <c r="J46" s="2" t="s">
        <v>2</v>
      </c>
      <c r="N46" s="3">
        <f>SUM(N45:N45)</f>
        <v>6.3E-2</v>
      </c>
      <c r="O46" s="3">
        <f>1/P46</f>
        <v>2.3809523809523809</v>
      </c>
      <c r="P46" s="3">
        <f>SUM(P45:P45)</f>
        <v>0.42</v>
      </c>
    </row>
    <row r="47" spans="1:20" s="6" customFormat="1" x14ac:dyDescent="0.3">
      <c r="A47" s="60"/>
      <c r="E47" s="8"/>
      <c r="F47" s="11"/>
      <c r="G47" s="11"/>
      <c r="H47" s="11"/>
      <c r="I47" s="20"/>
      <c r="J47" s="7" t="s">
        <v>1</v>
      </c>
      <c r="K47" s="10"/>
      <c r="L47" s="10"/>
      <c r="M47" s="8"/>
      <c r="N47" s="8"/>
      <c r="P47" s="8" t="b">
        <f>ROUND(P46,2)=ROUND(H44,2)</f>
        <v>1</v>
      </c>
      <c r="Q47" s="9"/>
      <c r="R47" s="8"/>
      <c r="S47" s="8"/>
      <c r="T47" s="7"/>
    </row>
    <row r="48" spans="1:20" x14ac:dyDescent="0.3">
      <c r="B48" s="1" t="s">
        <v>12</v>
      </c>
      <c r="C48" s="1" t="s">
        <v>281</v>
      </c>
      <c r="D48" s="36" t="s">
        <v>219</v>
      </c>
      <c r="E48" s="3">
        <v>2</v>
      </c>
      <c r="F48" s="5" t="s">
        <v>0</v>
      </c>
      <c r="G48" s="5">
        <f>1/E48</f>
        <v>0.5</v>
      </c>
      <c r="H48" s="5">
        <f>G48-0.26</f>
        <v>0.24</v>
      </c>
      <c r="I48" s="2" t="s">
        <v>220</v>
      </c>
      <c r="T48" s="2" t="s">
        <v>372</v>
      </c>
    </row>
    <row r="49" spans="1:20" x14ac:dyDescent="0.3">
      <c r="J49" s="2" t="s">
        <v>222</v>
      </c>
      <c r="K49" s="4">
        <v>1000</v>
      </c>
      <c r="L49" s="4">
        <v>1700</v>
      </c>
      <c r="M49" s="3">
        <v>1.2</v>
      </c>
      <c r="N49" s="3">
        <v>0.14699999999999999</v>
      </c>
      <c r="O49" s="3">
        <f t="shared" ref="O49:O50" si="4">M49/N49</f>
        <v>8.1632653061224492</v>
      </c>
      <c r="P49" s="3">
        <f t="shared" ref="P49:P52" si="5">1/O49</f>
        <v>0.1225</v>
      </c>
      <c r="T49" s="2" t="s">
        <v>353</v>
      </c>
    </row>
    <row r="50" spans="1:20" x14ac:dyDescent="0.3">
      <c r="J50" s="2" t="s">
        <v>223</v>
      </c>
      <c r="K50" s="4">
        <v>1000</v>
      </c>
      <c r="L50" s="4">
        <v>2000</v>
      </c>
      <c r="M50" s="3">
        <v>1.1599999999999999</v>
      </c>
      <c r="N50" s="3">
        <v>0.1</v>
      </c>
      <c r="O50" s="3">
        <f t="shared" si="4"/>
        <v>11.599999999999998</v>
      </c>
      <c r="P50" s="3">
        <f t="shared" si="5"/>
        <v>8.6206896551724158E-2</v>
      </c>
      <c r="T50" s="2" t="s">
        <v>224</v>
      </c>
    </row>
    <row r="51" spans="1:20" x14ac:dyDescent="0.3">
      <c r="J51" s="2" t="s">
        <v>5</v>
      </c>
      <c r="K51" s="4">
        <v>1000</v>
      </c>
      <c r="L51" s="4">
        <v>2000</v>
      </c>
      <c r="M51" s="3">
        <v>1.4</v>
      </c>
      <c r="N51" s="3">
        <v>0.03</v>
      </c>
      <c r="O51" s="3">
        <f>M51/N51</f>
        <v>46.666666666666664</v>
      </c>
      <c r="P51" s="3">
        <f t="shared" si="5"/>
        <v>2.1428571428571429E-2</v>
      </c>
      <c r="T51" s="2" t="s">
        <v>224</v>
      </c>
    </row>
    <row r="52" spans="1:20" x14ac:dyDescent="0.3">
      <c r="J52" s="18" t="s">
        <v>4</v>
      </c>
      <c r="K52" s="16">
        <v>1000</v>
      </c>
      <c r="L52" s="16">
        <v>1700</v>
      </c>
      <c r="M52" s="14">
        <v>1.47</v>
      </c>
      <c r="N52" s="14">
        <v>1.4999999999999999E-2</v>
      </c>
      <c r="O52" s="14">
        <f>M52/N52</f>
        <v>98</v>
      </c>
      <c r="P52" s="14">
        <f t="shared" si="5"/>
        <v>1.020408163265306E-2</v>
      </c>
      <c r="T52" s="2" t="s">
        <v>224</v>
      </c>
    </row>
    <row r="53" spans="1:20" x14ac:dyDescent="0.3">
      <c r="J53" s="2" t="s">
        <v>2</v>
      </c>
      <c r="N53" s="3">
        <f>SUM(N49:N52)</f>
        <v>0.29200000000000004</v>
      </c>
      <c r="O53" s="3">
        <f>1/P53</f>
        <v>4.1607800364544056</v>
      </c>
      <c r="P53" s="3">
        <f>SUM(P49:P52)</f>
        <v>0.24033954961294865</v>
      </c>
    </row>
    <row r="54" spans="1:20" s="6" customFormat="1" x14ac:dyDescent="0.3">
      <c r="A54" s="60"/>
      <c r="E54" s="8"/>
      <c r="F54" s="11"/>
      <c r="G54" s="11"/>
      <c r="H54" s="11"/>
      <c r="I54" s="20"/>
      <c r="J54" s="7" t="s">
        <v>1</v>
      </c>
      <c r="K54" s="10"/>
      <c r="L54" s="10"/>
      <c r="M54" s="8"/>
      <c r="N54" s="8"/>
      <c r="P54" s="8" t="b">
        <f>ROUND(P53,2)=ROUND(H48,2)</f>
        <v>1</v>
      </c>
      <c r="Q54" s="9"/>
      <c r="R54" s="8"/>
      <c r="S54" s="8"/>
      <c r="T54" s="7"/>
    </row>
    <row r="55" spans="1:20" x14ac:dyDescent="0.3">
      <c r="A55" s="59" t="s">
        <v>282</v>
      </c>
      <c r="E55" s="1"/>
    </row>
    <row r="56" spans="1:20" x14ac:dyDescent="0.3">
      <c r="B56" s="1" t="s">
        <v>30</v>
      </c>
      <c r="C56" s="1" t="s">
        <v>283</v>
      </c>
      <c r="D56" s="36" t="s">
        <v>141</v>
      </c>
      <c r="E56" s="3">
        <v>1.48</v>
      </c>
      <c r="F56" s="5" t="s">
        <v>0</v>
      </c>
      <c r="G56" s="5">
        <f>1/E56</f>
        <v>0.67567567567567566</v>
      </c>
      <c r="H56" s="5">
        <f>G56-0.17</f>
        <v>0.50567567567567562</v>
      </c>
      <c r="I56" s="2" t="s">
        <v>150</v>
      </c>
    </row>
    <row r="57" spans="1:20" x14ac:dyDescent="0.3">
      <c r="J57" s="2" t="s">
        <v>9</v>
      </c>
      <c r="K57" s="4">
        <v>1000</v>
      </c>
      <c r="L57" s="4">
        <v>1800</v>
      </c>
      <c r="M57" s="3">
        <v>0.9</v>
      </c>
      <c r="N57" s="3">
        <v>0.02</v>
      </c>
      <c r="O57" s="3">
        <f>M57/N57</f>
        <v>45</v>
      </c>
      <c r="P57" s="3">
        <f>1/O57</f>
        <v>2.2222222222222223E-2</v>
      </c>
      <c r="T57" s="2" t="s">
        <v>74</v>
      </c>
    </row>
    <row r="58" spans="1:20" x14ac:dyDescent="0.3">
      <c r="J58" s="2" t="s">
        <v>87</v>
      </c>
      <c r="K58" s="4">
        <v>1000</v>
      </c>
      <c r="L58" s="4">
        <v>1800</v>
      </c>
      <c r="M58" s="3">
        <v>0.72</v>
      </c>
      <c r="N58" s="3">
        <v>0.33</v>
      </c>
      <c r="O58" s="3">
        <f>M58/N58</f>
        <v>2.1818181818181817</v>
      </c>
      <c r="P58" s="3">
        <f>1/O58</f>
        <v>0.45833333333333337</v>
      </c>
      <c r="T58" s="2" t="s">
        <v>342</v>
      </c>
    </row>
    <row r="59" spans="1:20" x14ac:dyDescent="0.3">
      <c r="J59" s="18" t="s">
        <v>13</v>
      </c>
      <c r="K59" s="16">
        <v>1000</v>
      </c>
      <c r="L59" s="16">
        <v>1400</v>
      </c>
      <c r="M59" s="14">
        <v>0.7</v>
      </c>
      <c r="N59" s="14">
        <v>0.02</v>
      </c>
      <c r="O59" s="14">
        <f>M59/N59</f>
        <v>35</v>
      </c>
      <c r="P59" s="14">
        <f>1/O59</f>
        <v>2.8571428571428571E-2</v>
      </c>
      <c r="T59" s="2" t="s">
        <v>74</v>
      </c>
    </row>
    <row r="60" spans="1:20" x14ac:dyDescent="0.3">
      <c r="J60" s="2" t="s">
        <v>2</v>
      </c>
      <c r="N60" s="3">
        <f>SUM(N57:N59)</f>
        <v>0.37000000000000005</v>
      </c>
      <c r="O60" s="3">
        <f>1/P60</f>
        <v>1.9641465315666409</v>
      </c>
      <c r="P60" s="3">
        <f>SUM(P57:P59)</f>
        <v>0.50912698412698409</v>
      </c>
    </row>
    <row r="61" spans="1:20" s="6" customFormat="1" x14ac:dyDescent="0.3">
      <c r="A61" s="60"/>
      <c r="E61" s="8"/>
      <c r="F61" s="11"/>
      <c r="G61" s="11"/>
      <c r="H61" s="11"/>
      <c r="I61" s="20"/>
      <c r="J61" s="7" t="s">
        <v>1</v>
      </c>
      <c r="K61" s="10"/>
      <c r="L61" s="10"/>
      <c r="M61" s="8"/>
      <c r="N61" s="8"/>
      <c r="P61" s="8" t="b">
        <f>ROUND(P60,2)=ROUND(H56,2)</f>
        <v>1</v>
      </c>
      <c r="Q61" s="9"/>
      <c r="R61" s="8"/>
      <c r="S61" s="8"/>
      <c r="T61" s="7"/>
    </row>
    <row r="62" spans="1:20" x14ac:dyDescent="0.3">
      <c r="B62" s="1" t="s">
        <v>209</v>
      </c>
      <c r="C62" s="1" t="s">
        <v>284</v>
      </c>
      <c r="D62" s="36" t="s">
        <v>234</v>
      </c>
      <c r="E62" s="3">
        <v>2.2000000000000002</v>
      </c>
      <c r="F62" s="5" t="s">
        <v>0</v>
      </c>
      <c r="G62" s="5">
        <f>1/E62</f>
        <v>0.45454545454545453</v>
      </c>
      <c r="H62" s="5">
        <f>G62-0.14</f>
        <v>0.31454545454545452</v>
      </c>
      <c r="I62" s="2" t="s">
        <v>235</v>
      </c>
    </row>
    <row r="63" spans="1:20" x14ac:dyDescent="0.3">
      <c r="J63" s="2" t="s">
        <v>236</v>
      </c>
      <c r="N63" s="3">
        <v>0.02</v>
      </c>
      <c r="T63" s="2" t="s">
        <v>237</v>
      </c>
    </row>
    <row r="64" spans="1:20" x14ac:dyDescent="0.3">
      <c r="J64" s="2" t="s">
        <v>5</v>
      </c>
      <c r="K64" s="4">
        <v>1000</v>
      </c>
      <c r="L64" s="4">
        <v>2000</v>
      </c>
      <c r="M64" s="3">
        <v>1.4</v>
      </c>
      <c r="N64" s="3">
        <v>0.02</v>
      </c>
      <c r="O64" s="3">
        <f>M64/N64</f>
        <v>70</v>
      </c>
      <c r="P64" s="3">
        <f t="shared" ref="P64:P65" si="6">1/O64</f>
        <v>1.4285714285714285E-2</v>
      </c>
      <c r="T64" s="2" t="s">
        <v>237</v>
      </c>
    </row>
    <row r="65" spans="1:20" x14ac:dyDescent="0.3">
      <c r="J65" s="2" t="s">
        <v>238</v>
      </c>
      <c r="K65" s="4">
        <v>1000</v>
      </c>
      <c r="L65" s="4">
        <v>2400</v>
      </c>
      <c r="M65" s="3">
        <v>1.91</v>
      </c>
      <c r="N65" s="3">
        <v>0.04</v>
      </c>
      <c r="O65" s="3">
        <f t="shared" ref="O65" si="7">M65/N65</f>
        <v>47.75</v>
      </c>
      <c r="P65" s="3">
        <f t="shared" si="6"/>
        <v>2.0942408376963352E-2</v>
      </c>
      <c r="T65" s="2" t="s">
        <v>237</v>
      </c>
    </row>
    <row r="66" spans="1:20" x14ac:dyDescent="0.3">
      <c r="J66" s="2" t="s">
        <v>8</v>
      </c>
      <c r="K66" s="4">
        <v>1000</v>
      </c>
      <c r="L66" s="4">
        <v>900</v>
      </c>
      <c r="M66" s="3">
        <f>Q66</f>
        <v>0.58230122220105085</v>
      </c>
      <c r="N66" s="3">
        <v>0.16</v>
      </c>
      <c r="O66" s="3">
        <f>M66/N66</f>
        <v>3.6393826387565675</v>
      </c>
      <c r="P66" s="3">
        <f>1/O66</f>
        <v>0.27477187733732233</v>
      </c>
      <c r="Q66" s="3">
        <f>N66*R66</f>
        <v>0.58230122220105085</v>
      </c>
      <c r="R66" s="3">
        <f>1/S66</f>
        <v>3.6393826387565675</v>
      </c>
      <c r="S66" s="3">
        <f>0.31-SUM(P64:P65)</f>
        <v>0.27477187733732233</v>
      </c>
      <c r="T66" s="2" t="s">
        <v>354</v>
      </c>
    </row>
    <row r="67" spans="1:20" x14ac:dyDescent="0.3">
      <c r="J67" s="18" t="s">
        <v>13</v>
      </c>
      <c r="K67" s="16">
        <v>1000</v>
      </c>
      <c r="L67" s="16">
        <v>1400</v>
      </c>
      <c r="M67" s="14">
        <v>0.7</v>
      </c>
      <c r="N67" s="15"/>
      <c r="O67" s="14"/>
      <c r="P67" s="14"/>
      <c r="T67" s="2" t="s">
        <v>239</v>
      </c>
    </row>
    <row r="68" spans="1:20" x14ac:dyDescent="0.3">
      <c r="J68" s="2" t="s">
        <v>2</v>
      </c>
      <c r="N68" s="3">
        <f>SUM(N63:N67)</f>
        <v>0.24</v>
      </c>
      <c r="O68" s="3">
        <f>1/P68</f>
        <v>3.2258064516129039</v>
      </c>
      <c r="P68" s="3">
        <f>SUM(P63:P67)</f>
        <v>0.30999999999999994</v>
      </c>
    </row>
    <row r="69" spans="1:20" s="6" customFormat="1" x14ac:dyDescent="0.3">
      <c r="A69" s="60"/>
      <c r="E69" s="8"/>
      <c r="F69" s="11"/>
      <c r="G69" s="11"/>
      <c r="H69" s="11"/>
      <c r="I69" s="20"/>
      <c r="J69" s="7" t="s">
        <v>1</v>
      </c>
      <c r="K69" s="10"/>
      <c r="L69" s="10"/>
      <c r="M69" s="8"/>
      <c r="N69" s="8"/>
      <c r="P69" s="8" t="b">
        <f>ROUND(P68,2)=ROUND(H62,2)</f>
        <v>1</v>
      </c>
      <c r="Q69" s="9"/>
      <c r="R69" s="8"/>
      <c r="S69" s="8"/>
      <c r="T69" s="7"/>
    </row>
    <row r="70" spans="1:20" x14ac:dyDescent="0.3">
      <c r="B70" s="1" t="s">
        <v>12</v>
      </c>
      <c r="C70" s="1" t="s">
        <v>285</v>
      </c>
      <c r="D70" s="36" t="s">
        <v>219</v>
      </c>
      <c r="E70" s="3">
        <v>2</v>
      </c>
      <c r="F70" s="5" t="s">
        <v>0</v>
      </c>
      <c r="G70" s="5">
        <f>1/E70</f>
        <v>0.5</v>
      </c>
      <c r="H70" s="5">
        <f>G70-0.26</f>
        <v>0.24</v>
      </c>
      <c r="I70" s="2" t="s">
        <v>220</v>
      </c>
      <c r="T70" s="2" t="s">
        <v>286</v>
      </c>
    </row>
    <row r="71" spans="1:20" x14ac:dyDescent="0.3">
      <c r="J71" s="2" t="s">
        <v>222</v>
      </c>
      <c r="K71" s="4">
        <v>1000</v>
      </c>
      <c r="L71" s="4">
        <v>1700</v>
      </c>
      <c r="M71" s="3">
        <v>1.2</v>
      </c>
      <c r="N71" s="3">
        <v>0.14699999999999999</v>
      </c>
      <c r="O71" s="3">
        <f t="shared" ref="O71:O72" si="8">M71/N71</f>
        <v>8.1632653061224492</v>
      </c>
      <c r="P71" s="3">
        <f t="shared" ref="P71:P74" si="9">1/O71</f>
        <v>0.1225</v>
      </c>
      <c r="T71" s="2" t="s">
        <v>353</v>
      </c>
    </row>
    <row r="72" spans="1:20" x14ac:dyDescent="0.3">
      <c r="J72" s="2" t="s">
        <v>223</v>
      </c>
      <c r="K72" s="4">
        <v>1000</v>
      </c>
      <c r="L72" s="4">
        <v>2000</v>
      </c>
      <c r="M72" s="3">
        <v>1.1599999999999999</v>
      </c>
      <c r="N72" s="3">
        <v>0.1</v>
      </c>
      <c r="O72" s="3">
        <f t="shared" si="8"/>
        <v>11.599999999999998</v>
      </c>
      <c r="P72" s="3">
        <f t="shared" si="9"/>
        <v>8.6206896551724158E-2</v>
      </c>
      <c r="T72" s="2" t="s">
        <v>224</v>
      </c>
    </row>
    <row r="73" spans="1:20" x14ac:dyDescent="0.3">
      <c r="J73" s="2" t="s">
        <v>5</v>
      </c>
      <c r="K73" s="4">
        <v>1000</v>
      </c>
      <c r="L73" s="4">
        <v>2000</v>
      </c>
      <c r="M73" s="3">
        <v>1.4</v>
      </c>
      <c r="N73" s="3">
        <v>0.03</v>
      </c>
      <c r="O73" s="3">
        <f>M73/N73</f>
        <v>46.666666666666664</v>
      </c>
      <c r="P73" s="3">
        <f t="shared" si="9"/>
        <v>2.1428571428571429E-2</v>
      </c>
      <c r="T73" s="2" t="s">
        <v>224</v>
      </c>
    </row>
    <row r="74" spans="1:20" x14ac:dyDescent="0.3">
      <c r="J74" s="18" t="s">
        <v>4</v>
      </c>
      <c r="K74" s="16">
        <v>1000</v>
      </c>
      <c r="L74" s="16">
        <v>1700</v>
      </c>
      <c r="M74" s="14">
        <v>1.47</v>
      </c>
      <c r="N74" s="14">
        <v>1.4999999999999999E-2</v>
      </c>
      <c r="O74" s="14">
        <f>M74/N74</f>
        <v>98</v>
      </c>
      <c r="P74" s="14">
        <f t="shared" si="9"/>
        <v>1.020408163265306E-2</v>
      </c>
      <c r="T74" s="2" t="s">
        <v>224</v>
      </c>
    </row>
    <row r="75" spans="1:20" x14ac:dyDescent="0.3">
      <c r="J75" s="2" t="s">
        <v>2</v>
      </c>
      <c r="N75" s="3">
        <f>SUM(N71:N74)</f>
        <v>0.29200000000000004</v>
      </c>
      <c r="O75" s="3">
        <f>1/P75</f>
        <v>4.1607800364544056</v>
      </c>
      <c r="P75" s="3">
        <f>SUM(P71:P74)</f>
        <v>0.24033954961294865</v>
      </c>
    </row>
    <row r="76" spans="1:20" s="6" customFormat="1" x14ac:dyDescent="0.3">
      <c r="A76" s="60"/>
      <c r="E76" s="8"/>
      <c r="F76" s="11"/>
      <c r="G76" s="11"/>
      <c r="H76" s="11"/>
      <c r="I76" s="20"/>
      <c r="J76" s="7" t="s">
        <v>1</v>
      </c>
      <c r="K76" s="10"/>
      <c r="L76" s="10"/>
      <c r="M76" s="8"/>
      <c r="N76" s="8"/>
      <c r="P76" s="8" t="b">
        <f>ROUND(P75,2)=ROUND(H70,2)</f>
        <v>1</v>
      </c>
      <c r="Q76" s="9"/>
      <c r="R76" s="8"/>
      <c r="S76" s="8"/>
      <c r="T76" s="7"/>
    </row>
    <row r="77" spans="1:20" x14ac:dyDescent="0.3">
      <c r="A77" s="59" t="s">
        <v>287</v>
      </c>
    </row>
    <row r="78" spans="1:20" x14ac:dyDescent="0.3">
      <c r="B78" s="1" t="s">
        <v>30</v>
      </c>
      <c r="C78" s="1" t="s">
        <v>288</v>
      </c>
      <c r="D78" s="36" t="s">
        <v>243</v>
      </c>
      <c r="E78" s="3">
        <v>1.26</v>
      </c>
      <c r="F78" s="5" t="s">
        <v>0</v>
      </c>
      <c r="G78" s="5">
        <f>1/E78</f>
        <v>0.79365079365079361</v>
      </c>
      <c r="H78" s="5">
        <f>G78-0.17</f>
        <v>0.62365079365079357</v>
      </c>
      <c r="I78" s="2" t="s">
        <v>65</v>
      </c>
    </row>
    <row r="79" spans="1:20" x14ac:dyDescent="0.3">
      <c r="J79" s="2" t="s">
        <v>9</v>
      </c>
      <c r="K79" s="4">
        <v>1000</v>
      </c>
      <c r="L79" s="4">
        <v>1800</v>
      </c>
      <c r="M79" s="3">
        <v>0.9</v>
      </c>
      <c r="N79" s="3">
        <v>0.01</v>
      </c>
      <c r="O79" s="3">
        <f>M79/N79</f>
        <v>90</v>
      </c>
      <c r="P79" s="3">
        <f>1/O79</f>
        <v>1.1111111111111112E-2</v>
      </c>
      <c r="T79" s="2" t="s">
        <v>348</v>
      </c>
    </row>
    <row r="80" spans="1:20" x14ac:dyDescent="0.3">
      <c r="J80" s="2" t="s">
        <v>55</v>
      </c>
      <c r="K80" s="4">
        <v>1000</v>
      </c>
      <c r="L80" s="4">
        <v>1000</v>
      </c>
      <c r="M80" s="3">
        <f>Q80</f>
        <v>0.42044847837693544</v>
      </c>
      <c r="N80" s="3">
        <v>0.25</v>
      </c>
      <c r="O80" s="3">
        <f>M80/N80</f>
        <v>1.6817939135077418</v>
      </c>
      <c r="P80" s="3">
        <f t="shared" ref="P80" si="10">1/O80</f>
        <v>0.59460317460317458</v>
      </c>
      <c r="Q80" s="3">
        <f>N80*R80</f>
        <v>0.42044847837693544</v>
      </c>
      <c r="R80" s="3">
        <f>1/S80</f>
        <v>1.6817939135077418</v>
      </c>
      <c r="S80" s="3">
        <f>0.62-SUM(P79,P81)</f>
        <v>0.59460317460317458</v>
      </c>
      <c r="T80" s="2" t="s">
        <v>348</v>
      </c>
    </row>
    <row r="81" spans="1:20" x14ac:dyDescent="0.3">
      <c r="J81" s="18" t="s">
        <v>13</v>
      </c>
      <c r="K81" s="16">
        <v>1000</v>
      </c>
      <c r="L81" s="16">
        <v>1400</v>
      </c>
      <c r="M81" s="14">
        <v>0.7</v>
      </c>
      <c r="N81" s="14">
        <v>0.01</v>
      </c>
      <c r="O81" s="14">
        <f>M81/N81</f>
        <v>70</v>
      </c>
      <c r="P81" s="14">
        <f>1/O81</f>
        <v>1.4285714285714285E-2</v>
      </c>
      <c r="T81" s="2" t="s">
        <v>348</v>
      </c>
    </row>
    <row r="82" spans="1:20" x14ac:dyDescent="0.3">
      <c r="J82" s="2" t="s">
        <v>2</v>
      </c>
      <c r="N82" s="3">
        <f>SUM(N79:N81)</f>
        <v>0.27</v>
      </c>
      <c r="O82" s="3">
        <f>1/P82</f>
        <v>1.612903225806452</v>
      </c>
      <c r="P82" s="3">
        <f>SUM(P79:P81)</f>
        <v>0.61999999999999988</v>
      </c>
    </row>
    <row r="83" spans="1:20" s="6" customFormat="1" x14ac:dyDescent="0.3">
      <c r="A83" s="60"/>
      <c r="E83" s="8"/>
      <c r="F83" s="11"/>
      <c r="G83" s="11"/>
      <c r="H83" s="11"/>
      <c r="I83" s="20"/>
      <c r="J83" s="7" t="s">
        <v>1</v>
      </c>
      <c r="K83" s="10"/>
      <c r="L83" s="10"/>
      <c r="M83" s="8"/>
      <c r="N83" s="8"/>
      <c r="P83" s="8" t="b">
        <f>ROUND(P82,2)=ROUND(H78,2)</f>
        <v>1</v>
      </c>
      <c r="Q83" s="9"/>
      <c r="R83" s="8"/>
      <c r="S83" s="8"/>
      <c r="T83" s="7"/>
    </row>
    <row r="84" spans="1:20" x14ac:dyDescent="0.3">
      <c r="B84" s="1" t="s">
        <v>209</v>
      </c>
      <c r="C84" s="1" t="s">
        <v>289</v>
      </c>
      <c r="D84" s="36" t="s">
        <v>234</v>
      </c>
      <c r="E84" s="3">
        <v>2.2000000000000002</v>
      </c>
      <c r="F84" s="5" t="s">
        <v>0</v>
      </c>
      <c r="G84" s="5">
        <f>1/E84</f>
        <v>0.45454545454545453</v>
      </c>
      <c r="H84" s="5">
        <f>G84-0.14</f>
        <v>0.31454545454545452</v>
      </c>
      <c r="I84" s="2" t="s">
        <v>247</v>
      </c>
    </row>
    <row r="85" spans="1:20" x14ac:dyDescent="0.3">
      <c r="J85" s="2" t="s">
        <v>236</v>
      </c>
      <c r="N85" s="3">
        <v>0.02</v>
      </c>
      <c r="T85" s="2" t="s">
        <v>237</v>
      </c>
    </row>
    <row r="86" spans="1:20" x14ac:dyDescent="0.3">
      <c r="J86" s="2" t="s">
        <v>5</v>
      </c>
      <c r="K86" s="4">
        <v>1000</v>
      </c>
      <c r="L86" s="4">
        <v>2000</v>
      </c>
      <c r="M86" s="3">
        <v>1.4</v>
      </c>
      <c r="N86" s="3">
        <v>0.02</v>
      </c>
      <c r="O86" s="3">
        <f>M86/N86</f>
        <v>70</v>
      </c>
      <c r="P86" s="3">
        <f t="shared" ref="P86:P87" si="11">1/O86</f>
        <v>1.4285714285714285E-2</v>
      </c>
      <c r="T86" s="2" t="s">
        <v>237</v>
      </c>
    </row>
    <row r="87" spans="1:20" x14ac:dyDescent="0.3">
      <c r="J87" s="2" t="s">
        <v>238</v>
      </c>
      <c r="K87" s="4">
        <v>1000</v>
      </c>
      <c r="L87" s="4">
        <v>2400</v>
      </c>
      <c r="M87" s="3">
        <v>1.91</v>
      </c>
      <c r="N87" s="3">
        <v>0.04</v>
      </c>
      <c r="O87" s="3">
        <f t="shared" ref="O87" si="12">M87/N87</f>
        <v>47.75</v>
      </c>
      <c r="P87" s="3">
        <f t="shared" si="11"/>
        <v>2.0942408376963352E-2</v>
      </c>
      <c r="T87" s="2" t="s">
        <v>237</v>
      </c>
    </row>
    <row r="88" spans="1:20" x14ac:dyDescent="0.3">
      <c r="J88" s="2" t="s">
        <v>8</v>
      </c>
      <c r="K88" s="4">
        <v>1000</v>
      </c>
      <c r="L88" s="4">
        <v>900</v>
      </c>
      <c r="M88" s="3">
        <f>Q88</f>
        <v>0.58230122220105085</v>
      </c>
      <c r="N88" s="3">
        <v>0.16</v>
      </c>
      <c r="O88" s="3">
        <f>M88/N88</f>
        <v>3.6393826387565675</v>
      </c>
      <c r="P88" s="3">
        <f>1/O88</f>
        <v>0.27477187733732233</v>
      </c>
      <c r="Q88" s="3">
        <f>N88*R88</f>
        <v>0.58230122220105085</v>
      </c>
      <c r="R88" s="3">
        <f>1/S88</f>
        <v>3.6393826387565675</v>
      </c>
      <c r="S88" s="3">
        <f>0.31-SUM(P86:P87)</f>
        <v>0.27477187733732233</v>
      </c>
      <c r="T88" s="2" t="s">
        <v>354</v>
      </c>
    </row>
    <row r="89" spans="1:20" x14ac:dyDescent="0.3">
      <c r="J89" s="18" t="s">
        <v>13</v>
      </c>
      <c r="K89" s="16">
        <v>1000</v>
      </c>
      <c r="L89" s="16">
        <v>1400</v>
      </c>
      <c r="M89" s="14">
        <v>0.7</v>
      </c>
      <c r="N89" s="15"/>
      <c r="O89" s="14"/>
      <c r="P89" s="14"/>
      <c r="T89" s="2" t="s">
        <v>239</v>
      </c>
    </row>
    <row r="90" spans="1:20" x14ac:dyDescent="0.3">
      <c r="J90" s="2" t="s">
        <v>2</v>
      </c>
      <c r="N90" s="3">
        <f>SUM(N85:N89)</f>
        <v>0.24</v>
      </c>
      <c r="O90" s="3">
        <f>1/P90</f>
        <v>3.2258064516129039</v>
      </c>
      <c r="P90" s="3">
        <f>SUM(P85:P89)</f>
        <v>0.30999999999999994</v>
      </c>
    </row>
    <row r="91" spans="1:20" s="6" customFormat="1" x14ac:dyDescent="0.3">
      <c r="A91" s="60"/>
      <c r="E91" s="8"/>
      <c r="F91" s="11"/>
      <c r="G91" s="11"/>
      <c r="H91" s="11"/>
      <c r="I91" s="20"/>
      <c r="J91" s="7" t="s">
        <v>1</v>
      </c>
      <c r="K91" s="10"/>
      <c r="L91" s="10"/>
      <c r="M91" s="8"/>
      <c r="N91" s="8"/>
      <c r="P91" s="8" t="b">
        <f>ROUND(P90,2)=ROUND(H84,2)</f>
        <v>1</v>
      </c>
      <c r="Q91" s="9"/>
      <c r="R91" s="8"/>
      <c r="S91" s="8"/>
      <c r="T91" s="7"/>
    </row>
    <row r="92" spans="1:20" x14ac:dyDescent="0.3">
      <c r="B92" s="1" t="s">
        <v>12</v>
      </c>
      <c r="C92" s="1" t="s">
        <v>290</v>
      </c>
      <c r="D92" s="36" t="s">
        <v>219</v>
      </c>
      <c r="E92" s="3">
        <v>2</v>
      </c>
      <c r="F92" s="5" t="s">
        <v>0</v>
      </c>
      <c r="G92" s="5">
        <f>1/E92</f>
        <v>0.5</v>
      </c>
      <c r="H92" s="5">
        <f>G92-0.26</f>
        <v>0.24</v>
      </c>
      <c r="I92" s="2" t="s">
        <v>220</v>
      </c>
      <c r="T92" s="2" t="s">
        <v>291</v>
      </c>
    </row>
    <row r="93" spans="1:20" x14ac:dyDescent="0.3">
      <c r="J93" s="2" t="s">
        <v>222</v>
      </c>
      <c r="K93" s="4">
        <v>1000</v>
      </c>
      <c r="L93" s="4">
        <v>1700</v>
      </c>
      <c r="M93" s="3">
        <v>1.2</v>
      </c>
      <c r="N93" s="3">
        <v>0.14699999999999999</v>
      </c>
      <c r="O93" s="3">
        <f t="shared" ref="O93:O94" si="13">M93/N93</f>
        <v>8.1632653061224492</v>
      </c>
      <c r="P93" s="3">
        <f t="shared" ref="P93:P96" si="14">1/O93</f>
        <v>0.1225</v>
      </c>
      <c r="T93" s="2" t="s">
        <v>353</v>
      </c>
    </row>
    <row r="94" spans="1:20" x14ac:dyDescent="0.3">
      <c r="J94" s="2" t="s">
        <v>223</v>
      </c>
      <c r="K94" s="4">
        <v>1000</v>
      </c>
      <c r="L94" s="4">
        <v>2000</v>
      </c>
      <c r="M94" s="3">
        <v>1.1599999999999999</v>
      </c>
      <c r="N94" s="3">
        <v>0.1</v>
      </c>
      <c r="O94" s="3">
        <f t="shared" si="13"/>
        <v>11.599999999999998</v>
      </c>
      <c r="P94" s="3">
        <f t="shared" si="14"/>
        <v>8.6206896551724158E-2</v>
      </c>
      <c r="T94" s="2" t="s">
        <v>224</v>
      </c>
    </row>
    <row r="95" spans="1:20" x14ac:dyDescent="0.3">
      <c r="J95" s="2" t="s">
        <v>5</v>
      </c>
      <c r="K95" s="4">
        <v>1000</v>
      </c>
      <c r="L95" s="4">
        <v>2000</v>
      </c>
      <c r="M95" s="3">
        <v>1.4</v>
      </c>
      <c r="N95" s="3">
        <v>0.03</v>
      </c>
      <c r="O95" s="3">
        <f>M95/N95</f>
        <v>46.666666666666664</v>
      </c>
      <c r="P95" s="3">
        <f t="shared" si="14"/>
        <v>2.1428571428571429E-2</v>
      </c>
      <c r="T95" s="2" t="s">
        <v>224</v>
      </c>
    </row>
    <row r="96" spans="1:20" x14ac:dyDescent="0.3">
      <c r="J96" s="18" t="s">
        <v>4</v>
      </c>
      <c r="K96" s="16">
        <v>1000</v>
      </c>
      <c r="L96" s="16">
        <v>1700</v>
      </c>
      <c r="M96" s="14">
        <v>1.47</v>
      </c>
      <c r="N96" s="14">
        <v>1.4999999999999999E-2</v>
      </c>
      <c r="O96" s="14">
        <f>M96/N96</f>
        <v>98</v>
      </c>
      <c r="P96" s="14">
        <f t="shared" si="14"/>
        <v>1.020408163265306E-2</v>
      </c>
      <c r="T96" s="2" t="s">
        <v>224</v>
      </c>
    </row>
    <row r="97" spans="1:20" x14ac:dyDescent="0.3">
      <c r="J97" s="2" t="s">
        <v>2</v>
      </c>
      <c r="N97" s="3">
        <f>SUM(N93:N96)</f>
        <v>0.29200000000000004</v>
      </c>
      <c r="O97" s="3">
        <f>1/P97</f>
        <v>4.1607800364544056</v>
      </c>
      <c r="P97" s="3">
        <f>SUM(P93:P96)</f>
        <v>0.24033954961294865</v>
      </c>
    </row>
    <row r="98" spans="1:20" s="6" customFormat="1" x14ac:dyDescent="0.3">
      <c r="A98" s="60"/>
      <c r="E98" s="8"/>
      <c r="F98" s="11"/>
      <c r="G98" s="11"/>
      <c r="H98" s="11"/>
      <c r="I98" s="20"/>
      <c r="J98" s="7" t="s">
        <v>1</v>
      </c>
      <c r="K98" s="10"/>
      <c r="L98" s="10"/>
      <c r="M98" s="8"/>
      <c r="N98" s="8"/>
      <c r="P98" s="8" t="b">
        <f>ROUND(P97,2)=ROUND(H92,2)</f>
        <v>1</v>
      </c>
      <c r="Q98" s="9"/>
      <c r="R98" s="8"/>
      <c r="S98" s="8"/>
      <c r="T98" s="7"/>
    </row>
    <row r="99" spans="1:20" x14ac:dyDescent="0.3">
      <c r="A99" s="59" t="s">
        <v>292</v>
      </c>
    </row>
    <row r="100" spans="1:20" x14ac:dyDescent="0.3">
      <c r="B100" s="1" t="s">
        <v>30</v>
      </c>
      <c r="C100" s="1" t="s">
        <v>293</v>
      </c>
      <c r="D100" s="36" t="s">
        <v>252</v>
      </c>
      <c r="E100" s="3">
        <v>0.76</v>
      </c>
      <c r="F100" s="5" t="s">
        <v>0</v>
      </c>
      <c r="G100" s="5">
        <f>1/E100</f>
        <v>1.3157894736842106</v>
      </c>
      <c r="H100" s="5">
        <f>G100-0.17</f>
        <v>1.1457894736842107</v>
      </c>
      <c r="I100" s="2" t="s">
        <v>58</v>
      </c>
    </row>
    <row r="101" spans="1:20" x14ac:dyDescent="0.3">
      <c r="D101" s="36"/>
      <c r="I101" s="30" t="s">
        <v>32</v>
      </c>
    </row>
    <row r="102" spans="1:20" x14ac:dyDescent="0.3">
      <c r="J102" s="2" t="s">
        <v>9</v>
      </c>
      <c r="K102" s="4">
        <v>1800</v>
      </c>
      <c r="L102" s="4">
        <v>1000</v>
      </c>
      <c r="M102" s="3">
        <v>0.9</v>
      </c>
      <c r="N102" s="3">
        <v>0.02</v>
      </c>
      <c r="O102" s="3">
        <f>M102/N102</f>
        <v>45</v>
      </c>
      <c r="P102" s="3">
        <f t="shared" ref="P102:P106" si="15">1/O102</f>
        <v>2.2222222222222223E-2</v>
      </c>
      <c r="T102" s="2" t="s">
        <v>54</v>
      </c>
    </row>
    <row r="103" spans="1:20" x14ac:dyDescent="0.3">
      <c r="J103" s="2" t="s">
        <v>57</v>
      </c>
      <c r="K103" s="4">
        <v>1000</v>
      </c>
      <c r="L103" s="4">
        <v>1000</v>
      </c>
      <c r="M103" s="3">
        <f>Q103</f>
        <v>0.4</v>
      </c>
      <c r="N103" s="3">
        <v>0.25</v>
      </c>
      <c r="O103" s="3">
        <f>M103/N103</f>
        <v>1.6</v>
      </c>
      <c r="P103" s="3">
        <f t="shared" si="15"/>
        <v>0.625</v>
      </c>
      <c r="Q103" s="3">
        <f>N103*R103</f>
        <v>0.4</v>
      </c>
      <c r="R103" s="3">
        <f>1/S103</f>
        <v>1.6</v>
      </c>
      <c r="S103" s="3">
        <v>0.625</v>
      </c>
      <c r="T103" s="2" t="s">
        <v>54</v>
      </c>
    </row>
    <row r="104" spans="1:20" x14ac:dyDescent="0.3">
      <c r="J104" s="2" t="s">
        <v>56</v>
      </c>
      <c r="K104" s="4">
        <v>30</v>
      </c>
      <c r="L104" s="4">
        <v>570</v>
      </c>
      <c r="M104" s="3">
        <v>4.4999999999999998E-2</v>
      </c>
      <c r="N104" s="19">
        <v>1.24E-2</v>
      </c>
      <c r="O104" s="3">
        <f>M104/N104</f>
        <v>3.629032258064516</v>
      </c>
      <c r="P104" s="3">
        <f t="shared" si="15"/>
        <v>0.27555555555555555</v>
      </c>
      <c r="T104" s="2" t="s">
        <v>253</v>
      </c>
    </row>
    <row r="105" spans="1:20" x14ac:dyDescent="0.3">
      <c r="J105" s="2" t="s">
        <v>55</v>
      </c>
      <c r="K105" s="4">
        <v>800</v>
      </c>
      <c r="L105" s="4">
        <v>1000</v>
      </c>
      <c r="M105" s="3">
        <f>Q105</f>
        <v>0.4</v>
      </c>
      <c r="N105" s="3">
        <v>0.08</v>
      </c>
      <c r="O105" s="3">
        <f>M105/N105</f>
        <v>5</v>
      </c>
      <c r="P105" s="3">
        <f t="shared" si="15"/>
        <v>0.2</v>
      </c>
      <c r="Q105" s="3">
        <f>N105*R105</f>
        <v>0.4</v>
      </c>
      <c r="R105" s="3">
        <f>1/S105</f>
        <v>5</v>
      </c>
      <c r="S105" s="3">
        <v>0.2</v>
      </c>
      <c r="T105" s="2" t="s">
        <v>54</v>
      </c>
    </row>
    <row r="106" spans="1:20" x14ac:dyDescent="0.3">
      <c r="J106" s="18" t="s">
        <v>13</v>
      </c>
      <c r="K106" s="16">
        <v>1400</v>
      </c>
      <c r="L106" s="16">
        <v>1000</v>
      </c>
      <c r="M106" s="14">
        <v>0.7</v>
      </c>
      <c r="N106" s="14">
        <v>0.02</v>
      </c>
      <c r="O106" s="14">
        <f>M106/N106</f>
        <v>35</v>
      </c>
      <c r="P106" s="14">
        <f t="shared" si="15"/>
        <v>2.8571428571428571E-2</v>
      </c>
      <c r="T106" s="2" t="s">
        <v>54</v>
      </c>
    </row>
    <row r="107" spans="1:20" x14ac:dyDescent="0.3">
      <c r="J107" s="2" t="s">
        <v>2</v>
      </c>
      <c r="N107" s="3">
        <f>SUM(N102:N106)</f>
        <v>0.38240000000000007</v>
      </c>
      <c r="O107" s="3">
        <f>1/P107</f>
        <v>0.86854621906665752</v>
      </c>
      <c r="P107" s="3">
        <f>SUM(P102:P106)</f>
        <v>1.1513492063492063</v>
      </c>
    </row>
    <row r="108" spans="1:20" s="6" customFormat="1" x14ac:dyDescent="0.3">
      <c r="A108" s="60"/>
      <c r="E108" s="8"/>
      <c r="F108" s="11"/>
      <c r="G108" s="11"/>
      <c r="H108" s="11"/>
      <c r="I108" s="20"/>
      <c r="J108" s="7" t="s">
        <v>1</v>
      </c>
      <c r="K108" s="10"/>
      <c r="L108" s="10"/>
      <c r="M108" s="8"/>
      <c r="N108" s="8"/>
      <c r="P108" s="8" t="b">
        <f>ROUND(P107,2)=ROUND(H100,2)</f>
        <v>1</v>
      </c>
      <c r="Q108" s="9"/>
      <c r="R108" s="8"/>
      <c r="S108" s="8"/>
      <c r="T108" s="7"/>
    </row>
    <row r="109" spans="1:20" x14ac:dyDescent="0.3">
      <c r="B109" s="1" t="s">
        <v>209</v>
      </c>
      <c r="C109" s="1" t="s">
        <v>294</v>
      </c>
      <c r="D109" s="36" t="s">
        <v>295</v>
      </c>
      <c r="E109" s="3">
        <v>1.1399999999999999</v>
      </c>
      <c r="F109" s="5" t="s">
        <v>0</v>
      </c>
      <c r="G109" s="5">
        <f>1/E109</f>
        <v>0.87719298245614041</v>
      </c>
      <c r="H109" s="5">
        <f>G109-0.14</f>
        <v>0.7371929824561404</v>
      </c>
      <c r="I109" s="2" t="s">
        <v>296</v>
      </c>
    </row>
    <row r="110" spans="1:20" x14ac:dyDescent="0.3">
      <c r="D110" s="36"/>
      <c r="I110" s="30" t="s">
        <v>32</v>
      </c>
    </row>
    <row r="111" spans="1:20" x14ac:dyDescent="0.3">
      <c r="J111" s="2" t="s">
        <v>236</v>
      </c>
      <c r="T111" s="2" t="s">
        <v>297</v>
      </c>
    </row>
    <row r="112" spans="1:20" x14ac:dyDescent="0.3">
      <c r="J112" s="2" t="s">
        <v>7</v>
      </c>
      <c r="K112" s="4">
        <v>1220</v>
      </c>
      <c r="L112" s="4">
        <v>30</v>
      </c>
      <c r="M112" s="3">
        <v>4.4999999999999998E-2</v>
      </c>
      <c r="N112" s="19">
        <v>1.7299999999999999E-2</v>
      </c>
      <c r="O112" s="3">
        <f>M112/N112</f>
        <v>2.601156069364162</v>
      </c>
      <c r="P112" s="3">
        <f t="shared" ref="P112:P116" si="16">1/O112</f>
        <v>0.38444444444444442</v>
      </c>
      <c r="T112" s="2" t="s">
        <v>359</v>
      </c>
    </row>
    <row r="113" spans="1:20" x14ac:dyDescent="0.3">
      <c r="J113" s="2" t="s">
        <v>5</v>
      </c>
      <c r="K113" s="4">
        <v>1000</v>
      </c>
      <c r="L113" s="4">
        <v>2000</v>
      </c>
      <c r="M113" s="3">
        <v>1.4</v>
      </c>
      <c r="N113" s="3">
        <v>0.02</v>
      </c>
      <c r="O113" s="3">
        <f t="shared" ref="O113:O114" si="17">M113/N113</f>
        <v>70</v>
      </c>
      <c r="P113" s="3">
        <f t="shared" si="16"/>
        <v>1.4285714285714285E-2</v>
      </c>
      <c r="T113" s="2" t="s">
        <v>297</v>
      </c>
    </row>
    <row r="114" spans="1:20" x14ac:dyDescent="0.3">
      <c r="J114" s="2" t="s">
        <v>156</v>
      </c>
      <c r="K114" s="4">
        <v>1000</v>
      </c>
      <c r="L114" s="4">
        <v>2400</v>
      </c>
      <c r="M114" s="3">
        <v>1.91</v>
      </c>
      <c r="N114" s="3">
        <v>0.04</v>
      </c>
      <c r="O114" s="3">
        <f t="shared" si="17"/>
        <v>47.75</v>
      </c>
      <c r="P114" s="3">
        <f t="shared" si="16"/>
        <v>2.0942408376963352E-2</v>
      </c>
      <c r="T114" s="2" t="s">
        <v>297</v>
      </c>
    </row>
    <row r="115" spans="1:20" x14ac:dyDescent="0.3">
      <c r="J115" s="2" t="s">
        <v>8</v>
      </c>
      <c r="K115" s="4">
        <v>1000</v>
      </c>
      <c r="L115" s="4">
        <v>900</v>
      </c>
      <c r="M115" s="3">
        <f>Q115</f>
        <v>0.54279262134936956</v>
      </c>
      <c r="N115" s="3">
        <v>0.16</v>
      </c>
      <c r="O115" s="3">
        <f>M115/N115</f>
        <v>3.3924538834335598</v>
      </c>
      <c r="P115" s="3">
        <f t="shared" si="16"/>
        <v>0.2947718773373223</v>
      </c>
      <c r="Q115" s="3">
        <f>N115*R115</f>
        <v>0.54279262134936956</v>
      </c>
      <c r="R115" s="3">
        <f>1/S115</f>
        <v>3.3924538834335594</v>
      </c>
      <c r="S115" s="3">
        <f>0.33-SUM(P113:P114)</f>
        <v>0.29477187733732235</v>
      </c>
      <c r="T115" s="2" t="s">
        <v>297</v>
      </c>
    </row>
    <row r="116" spans="1:20" x14ac:dyDescent="0.3">
      <c r="J116" s="18" t="s">
        <v>13</v>
      </c>
      <c r="K116" s="16">
        <v>1000</v>
      </c>
      <c r="L116" s="16">
        <v>1400</v>
      </c>
      <c r="M116" s="14">
        <v>0.9</v>
      </c>
      <c r="N116" s="14">
        <v>0.02</v>
      </c>
      <c r="O116" s="14">
        <f>M116/N116</f>
        <v>45</v>
      </c>
      <c r="P116" s="14">
        <f t="shared" si="16"/>
        <v>2.2222222222222223E-2</v>
      </c>
      <c r="T116" s="2" t="s">
        <v>297</v>
      </c>
    </row>
    <row r="117" spans="1:20" x14ac:dyDescent="0.3">
      <c r="J117" s="2" t="s">
        <v>2</v>
      </c>
      <c r="N117" s="3">
        <f>SUM(N111:N116)</f>
        <v>0.25730000000000003</v>
      </c>
      <c r="O117" s="3">
        <f>1/P117</f>
        <v>1.3574660633484164</v>
      </c>
      <c r="P117" s="3">
        <f>SUM(P111:P116)</f>
        <v>0.73666666666666669</v>
      </c>
    </row>
    <row r="118" spans="1:20" s="6" customFormat="1" x14ac:dyDescent="0.3">
      <c r="A118" s="60"/>
      <c r="E118" s="8"/>
      <c r="F118" s="11"/>
      <c r="G118" s="11"/>
      <c r="H118" s="11"/>
      <c r="I118" s="20"/>
      <c r="J118" s="7" t="s">
        <v>1</v>
      </c>
      <c r="K118" s="10"/>
      <c r="L118" s="10"/>
      <c r="M118" s="8"/>
      <c r="N118" s="8"/>
      <c r="P118" s="8" t="b">
        <f>ROUND(P117,2)=ROUND(H109,2)</f>
        <v>1</v>
      </c>
      <c r="Q118" s="9"/>
      <c r="R118" s="8"/>
      <c r="S118" s="8"/>
      <c r="T118" s="7"/>
    </row>
    <row r="119" spans="1:20" x14ac:dyDescent="0.3">
      <c r="B119" s="1" t="s">
        <v>12</v>
      </c>
      <c r="C119" s="1" t="s">
        <v>298</v>
      </c>
      <c r="D119" s="36" t="s">
        <v>259</v>
      </c>
      <c r="E119" s="3">
        <v>0.98</v>
      </c>
      <c r="F119" s="5" t="s">
        <v>0</v>
      </c>
      <c r="G119" s="5">
        <f>1/E119</f>
        <v>1.0204081632653061</v>
      </c>
      <c r="H119" s="5">
        <f>G119-0.26</f>
        <v>0.76040816326530614</v>
      </c>
      <c r="I119" s="21" t="s">
        <v>50</v>
      </c>
    </row>
    <row r="120" spans="1:20" x14ac:dyDescent="0.3">
      <c r="D120" s="36"/>
      <c r="I120" s="30" t="s">
        <v>32</v>
      </c>
    </row>
    <row r="121" spans="1:20" x14ac:dyDescent="0.3">
      <c r="J121" s="2" t="s">
        <v>9</v>
      </c>
      <c r="K121" s="4">
        <v>1800</v>
      </c>
      <c r="L121" s="4">
        <v>1000</v>
      </c>
      <c r="M121" s="3">
        <v>0.9</v>
      </c>
      <c r="N121" s="3">
        <v>0.02</v>
      </c>
      <c r="O121" s="3">
        <f>M121/N121</f>
        <v>45</v>
      </c>
      <c r="P121" s="3">
        <f t="shared" ref="P121" si="18">1/O121</f>
        <v>2.2222222222222223E-2</v>
      </c>
      <c r="T121" s="2" t="s">
        <v>3</v>
      </c>
    </row>
    <row r="122" spans="1:20" x14ac:dyDescent="0.3">
      <c r="J122" s="2" t="s">
        <v>8</v>
      </c>
      <c r="K122" s="4">
        <v>900</v>
      </c>
      <c r="L122" s="4">
        <v>1000</v>
      </c>
      <c r="M122" s="3">
        <f>Q122</f>
        <v>0.56000000000000005</v>
      </c>
      <c r="N122" s="3">
        <v>0.16</v>
      </c>
      <c r="O122" s="3">
        <f>M122/N122</f>
        <v>3.5000000000000004</v>
      </c>
      <c r="P122" s="3">
        <f>1/O122</f>
        <v>0.2857142857142857</v>
      </c>
      <c r="Q122" s="3">
        <f>N122*R122</f>
        <v>0.56000000000000005</v>
      </c>
      <c r="R122" s="3">
        <f>1/S122</f>
        <v>3.5</v>
      </c>
      <c r="S122" s="3">
        <f>0.3-P123</f>
        <v>0.2857142857142857</v>
      </c>
      <c r="T122" s="2" t="s">
        <v>3</v>
      </c>
    </row>
    <row r="123" spans="1:20" x14ac:dyDescent="0.3">
      <c r="J123" s="2" t="s">
        <v>5</v>
      </c>
      <c r="K123" s="4">
        <v>2000</v>
      </c>
      <c r="L123" s="4">
        <v>1000</v>
      </c>
      <c r="M123" s="3">
        <v>1.4</v>
      </c>
      <c r="N123" s="3">
        <v>0.02</v>
      </c>
      <c r="O123" s="3">
        <f t="shared" ref="O123:O124" si="19">M123/N123</f>
        <v>70</v>
      </c>
      <c r="P123" s="3">
        <f t="shared" ref="P123:P124" si="20">1/O123</f>
        <v>1.4285714285714285E-2</v>
      </c>
      <c r="T123" s="2" t="s">
        <v>3</v>
      </c>
    </row>
    <row r="124" spans="1:20" x14ac:dyDescent="0.3">
      <c r="J124" s="2" t="s">
        <v>7</v>
      </c>
      <c r="K124" s="4">
        <v>30</v>
      </c>
      <c r="L124" s="4">
        <v>1220</v>
      </c>
      <c r="M124" s="3">
        <v>4.4999999999999998E-2</v>
      </c>
      <c r="N124" s="3">
        <v>1.7000000000000001E-2</v>
      </c>
      <c r="O124" s="3">
        <f t="shared" si="19"/>
        <v>2.6470588235294117</v>
      </c>
      <c r="P124" s="3">
        <f t="shared" si="20"/>
        <v>0.37777777777777777</v>
      </c>
      <c r="T124" s="2" t="s">
        <v>349</v>
      </c>
    </row>
    <row r="125" spans="1:20" x14ac:dyDescent="0.3">
      <c r="J125" s="2" t="s">
        <v>6</v>
      </c>
      <c r="K125" s="4">
        <v>400</v>
      </c>
      <c r="L125" s="4">
        <v>1000</v>
      </c>
      <c r="M125" s="3">
        <v>0.57999999999999996</v>
      </c>
      <c r="N125" s="3">
        <v>0.02</v>
      </c>
      <c r="O125" s="3">
        <f>M125/N125</f>
        <v>28.999999999999996</v>
      </c>
      <c r="P125" s="3">
        <f>1/O125</f>
        <v>3.4482758620689662E-2</v>
      </c>
      <c r="T125" s="2" t="s">
        <v>3</v>
      </c>
    </row>
    <row r="126" spans="1:20" x14ac:dyDescent="0.3">
      <c r="J126" s="2" t="s">
        <v>5</v>
      </c>
      <c r="K126" s="4">
        <v>2000</v>
      </c>
      <c r="L126" s="4">
        <v>1000</v>
      </c>
      <c r="M126" s="3">
        <v>1.4</v>
      </c>
      <c r="N126" s="3">
        <v>0.02</v>
      </c>
      <c r="O126" s="3">
        <f>M126/N126</f>
        <v>70</v>
      </c>
      <c r="P126" s="3">
        <f>1/O126</f>
        <v>1.4285714285714285E-2</v>
      </c>
      <c r="T126" s="2" t="s">
        <v>3</v>
      </c>
    </row>
    <row r="127" spans="1:20" x14ac:dyDescent="0.3">
      <c r="J127" s="18" t="s">
        <v>4</v>
      </c>
      <c r="K127" s="16">
        <v>1700</v>
      </c>
      <c r="L127" s="16">
        <v>1000</v>
      </c>
      <c r="M127" s="14">
        <v>1.47</v>
      </c>
      <c r="N127" s="14">
        <v>1.4999999999999999E-2</v>
      </c>
      <c r="O127" s="14">
        <f>M127/N127</f>
        <v>98</v>
      </c>
      <c r="P127" s="14">
        <f>1/O127</f>
        <v>1.020408163265306E-2</v>
      </c>
      <c r="T127" s="2" t="s">
        <v>3</v>
      </c>
    </row>
    <row r="128" spans="1:20" x14ac:dyDescent="0.3">
      <c r="J128" s="2" t="s">
        <v>2</v>
      </c>
      <c r="N128" s="3">
        <f>SUM(N121:N127)</f>
        <v>0.27199999999999996</v>
      </c>
      <c r="O128" s="3">
        <f>1/P128</f>
        <v>1.317570700046361</v>
      </c>
      <c r="P128" s="3">
        <f>SUM(P121:P127)</f>
        <v>0.75897255453905688</v>
      </c>
    </row>
    <row r="129" spans="1:20" s="6" customFormat="1" x14ac:dyDescent="0.3">
      <c r="A129" s="60"/>
      <c r="E129" s="8"/>
      <c r="F129" s="11"/>
      <c r="G129" s="11"/>
      <c r="H129" s="11"/>
      <c r="I129" s="20"/>
      <c r="J129" s="7" t="s">
        <v>1</v>
      </c>
      <c r="K129" s="10"/>
      <c r="L129" s="10"/>
      <c r="M129" s="8"/>
      <c r="N129" s="8"/>
      <c r="P129" s="8" t="b">
        <f>ROUND(P128,2)=ROUND(H119,2)</f>
        <v>1</v>
      </c>
      <c r="Q129" s="9"/>
      <c r="R129" s="8"/>
      <c r="S129" s="8"/>
      <c r="T129" s="7"/>
    </row>
    <row r="130" spans="1:20" x14ac:dyDescent="0.3">
      <c r="A130" s="59" t="s">
        <v>299</v>
      </c>
      <c r="H130" s="23"/>
    </row>
    <row r="131" spans="1:20" x14ac:dyDescent="0.3">
      <c r="B131" s="1" t="s">
        <v>30</v>
      </c>
      <c r="C131" s="1" t="s">
        <v>300</v>
      </c>
      <c r="D131" s="36" t="s">
        <v>262</v>
      </c>
      <c r="E131" s="3">
        <v>0.59</v>
      </c>
      <c r="F131" s="5" t="s">
        <v>0</v>
      </c>
      <c r="G131" s="5">
        <f>1/E131</f>
        <v>1.6949152542372883</v>
      </c>
      <c r="H131" s="5">
        <f>G131-0.17</f>
        <v>1.5249152542372884</v>
      </c>
      <c r="I131" s="2" t="s">
        <v>41</v>
      </c>
    </row>
    <row r="132" spans="1:20" x14ac:dyDescent="0.3">
      <c r="J132" s="2" t="s">
        <v>9</v>
      </c>
      <c r="K132" s="4">
        <v>1000</v>
      </c>
      <c r="L132" s="4">
        <v>1800</v>
      </c>
      <c r="M132" s="3">
        <v>0.9</v>
      </c>
      <c r="N132" s="3">
        <v>0.02</v>
      </c>
      <c r="O132" s="3">
        <f>M132/N132</f>
        <v>45</v>
      </c>
      <c r="P132" s="3">
        <f t="shared" ref="P132:P135" si="21">1/O132</f>
        <v>2.2222222222222223E-2</v>
      </c>
      <c r="T132" s="2" t="s">
        <v>19</v>
      </c>
    </row>
    <row r="133" spans="1:20" x14ac:dyDescent="0.3">
      <c r="J133" s="2" t="s">
        <v>20</v>
      </c>
      <c r="K133" s="4">
        <v>1000</v>
      </c>
      <c r="L133" s="4">
        <v>1400</v>
      </c>
      <c r="M133" s="3">
        <v>0.57999999999999996</v>
      </c>
      <c r="N133" s="3">
        <v>0.22500000000000001</v>
      </c>
      <c r="O133" s="3">
        <f>M133/N133</f>
        <v>2.5777777777777775</v>
      </c>
      <c r="P133" s="3">
        <f t="shared" si="21"/>
        <v>0.38793103448275867</v>
      </c>
      <c r="T133" s="2" t="s">
        <v>350</v>
      </c>
    </row>
    <row r="134" spans="1:20" x14ac:dyDescent="0.3">
      <c r="J134" s="2" t="s">
        <v>7</v>
      </c>
      <c r="K134" s="4">
        <v>670</v>
      </c>
      <c r="L134" s="4">
        <v>30</v>
      </c>
      <c r="M134" s="3">
        <v>0.04</v>
      </c>
      <c r="N134" s="3">
        <v>4.3999999999999997E-2</v>
      </c>
      <c r="O134" s="3">
        <f>M134/N134</f>
        <v>0.90909090909090917</v>
      </c>
      <c r="P134" s="3">
        <f>1/O134</f>
        <v>1.0999999999999999</v>
      </c>
      <c r="T134" s="2" t="s">
        <v>350</v>
      </c>
    </row>
    <row r="135" spans="1:20" x14ac:dyDescent="0.3">
      <c r="J135" s="18" t="s">
        <v>13</v>
      </c>
      <c r="K135" s="16">
        <v>1000</v>
      </c>
      <c r="L135" s="16">
        <v>1400</v>
      </c>
      <c r="M135" s="14">
        <v>0.7</v>
      </c>
      <c r="N135" s="14">
        <v>0.01</v>
      </c>
      <c r="O135" s="14">
        <f>M135/N135</f>
        <v>70</v>
      </c>
      <c r="P135" s="14">
        <f t="shared" si="21"/>
        <v>1.4285714285714285E-2</v>
      </c>
      <c r="T135" s="2" t="s">
        <v>19</v>
      </c>
    </row>
    <row r="136" spans="1:20" x14ac:dyDescent="0.3">
      <c r="J136" s="2" t="s">
        <v>2</v>
      </c>
      <c r="N136" s="3">
        <f>SUM(N132:N135)</f>
        <v>0.29899999999999999</v>
      </c>
      <c r="O136" s="3">
        <f>1/P136</f>
        <v>0.65597903165000093</v>
      </c>
      <c r="P136" s="3">
        <f>SUM(P132:P135)</f>
        <v>1.5244389709906949</v>
      </c>
    </row>
    <row r="137" spans="1:20" s="6" customFormat="1" x14ac:dyDescent="0.3">
      <c r="A137" s="60"/>
      <c r="E137" s="8"/>
      <c r="F137" s="11"/>
      <c r="G137" s="11"/>
      <c r="H137" s="11"/>
      <c r="I137" s="20"/>
      <c r="J137" s="7" t="s">
        <v>1</v>
      </c>
      <c r="K137" s="10"/>
      <c r="L137" s="10"/>
      <c r="M137" s="8"/>
      <c r="N137" s="8"/>
      <c r="P137" s="8" t="b">
        <f>ROUND(P136,2)=ROUND(H131,2)</f>
        <v>1</v>
      </c>
      <c r="Q137" s="9"/>
      <c r="R137" s="8"/>
      <c r="S137" s="8"/>
      <c r="T137" s="7"/>
    </row>
    <row r="138" spans="1:20" x14ac:dyDescent="0.3">
      <c r="B138" s="1" t="s">
        <v>227</v>
      </c>
      <c r="C138" s="1" t="s">
        <v>301</v>
      </c>
      <c r="D138" s="36" t="s">
        <v>193</v>
      </c>
      <c r="E138" s="3">
        <v>0.69</v>
      </c>
      <c r="F138" s="5" t="s">
        <v>0</v>
      </c>
      <c r="G138" s="5">
        <f>1/E138</f>
        <v>1.4492753623188408</v>
      </c>
      <c r="H138" s="5">
        <f>G138-0.26</f>
        <v>1.1892753623188408</v>
      </c>
      <c r="I138" s="2" t="s">
        <v>35</v>
      </c>
    </row>
    <row r="139" spans="1:20" x14ac:dyDescent="0.3">
      <c r="J139" s="2" t="s">
        <v>6</v>
      </c>
      <c r="K139" s="4">
        <v>400</v>
      </c>
      <c r="L139" s="4">
        <v>1000</v>
      </c>
      <c r="M139" s="3">
        <v>0.57999999999999996</v>
      </c>
      <c r="N139" s="3">
        <v>0.02</v>
      </c>
      <c r="O139" s="3">
        <f>M139/N139</f>
        <v>28.999999999999996</v>
      </c>
      <c r="P139" s="3">
        <f t="shared" ref="P139:P141" si="22">1/O139</f>
        <v>3.4482758620689662E-2</v>
      </c>
      <c r="T139" s="2" t="s">
        <v>14</v>
      </c>
    </row>
    <row r="140" spans="1:20" x14ac:dyDescent="0.3">
      <c r="J140" s="2" t="s">
        <v>7</v>
      </c>
      <c r="K140" s="4">
        <v>30</v>
      </c>
      <c r="L140" s="4">
        <v>1220</v>
      </c>
      <c r="M140" s="3">
        <v>4.4999999999999998E-2</v>
      </c>
      <c r="N140" s="3">
        <v>3.6999999999999998E-2</v>
      </c>
      <c r="O140" s="3">
        <f t="shared" ref="O140:O141" si="23">M140/N140</f>
        <v>1.2162162162162162</v>
      </c>
      <c r="P140" s="3">
        <f t="shared" si="22"/>
        <v>0.82222222222222219</v>
      </c>
      <c r="T140" s="2" t="s">
        <v>349</v>
      </c>
    </row>
    <row r="141" spans="1:20" x14ac:dyDescent="0.3">
      <c r="J141" s="2" t="s">
        <v>5</v>
      </c>
      <c r="K141" s="4">
        <v>2000</v>
      </c>
      <c r="L141" s="4">
        <v>1000</v>
      </c>
      <c r="M141" s="3">
        <v>1.4</v>
      </c>
      <c r="N141" s="3">
        <v>0.02</v>
      </c>
      <c r="O141" s="3">
        <f t="shared" si="23"/>
        <v>70</v>
      </c>
      <c r="P141" s="3">
        <f t="shared" si="22"/>
        <v>1.4285714285714285E-2</v>
      </c>
      <c r="T141" s="2" t="s">
        <v>14</v>
      </c>
    </row>
    <row r="142" spans="1:20" x14ac:dyDescent="0.3">
      <c r="J142" s="2" t="s">
        <v>8</v>
      </c>
      <c r="K142" s="4">
        <v>900</v>
      </c>
      <c r="L142" s="4">
        <v>1000</v>
      </c>
      <c r="M142" s="3">
        <f>Q142</f>
        <v>0.56000000000000005</v>
      </c>
      <c r="N142" s="3">
        <v>0.16</v>
      </c>
      <c r="O142" s="3">
        <f>M142/N142</f>
        <v>3.5000000000000004</v>
      </c>
      <c r="P142" s="3">
        <f>1/O142</f>
        <v>0.2857142857142857</v>
      </c>
      <c r="Q142" s="3">
        <f>N142*R142</f>
        <v>0.56000000000000005</v>
      </c>
      <c r="R142" s="3">
        <f>1/S142</f>
        <v>3.5</v>
      </c>
      <c r="S142" s="3">
        <f>0.3-P141</f>
        <v>0.2857142857142857</v>
      </c>
      <c r="T142" s="2" t="s">
        <v>14</v>
      </c>
    </row>
    <row r="143" spans="1:20" x14ac:dyDescent="0.3">
      <c r="J143" s="18" t="s">
        <v>13</v>
      </c>
      <c r="K143" s="16">
        <v>1400</v>
      </c>
      <c r="L143" s="16">
        <v>1000</v>
      </c>
      <c r="M143" s="14">
        <v>0.7</v>
      </c>
      <c r="N143" s="14">
        <v>0.02</v>
      </c>
      <c r="O143" s="14">
        <f>M143/N143</f>
        <v>35</v>
      </c>
      <c r="P143" s="14">
        <f>1/O143</f>
        <v>2.8571428571428571E-2</v>
      </c>
      <c r="T143" s="2" t="s">
        <v>14</v>
      </c>
    </row>
    <row r="144" spans="1:20" x14ac:dyDescent="0.3">
      <c r="J144" s="2" t="s">
        <v>2</v>
      </c>
      <c r="N144" s="3">
        <f>SUM(N139:N143)</f>
        <v>0.25700000000000001</v>
      </c>
      <c r="O144" s="3">
        <f>1/P144</f>
        <v>0.84368506118679309</v>
      </c>
      <c r="P144" s="3">
        <f>SUM(P139:P143)</f>
        <v>1.1852764094143402</v>
      </c>
    </row>
    <row r="145" spans="1:20" s="6" customFormat="1" x14ac:dyDescent="0.3">
      <c r="A145" s="60"/>
      <c r="E145" s="8"/>
      <c r="F145" s="11"/>
      <c r="G145" s="11"/>
      <c r="H145" s="11"/>
      <c r="I145" s="20"/>
      <c r="J145" s="7" t="s">
        <v>1</v>
      </c>
      <c r="K145" s="10"/>
      <c r="L145" s="10"/>
      <c r="M145" s="8"/>
      <c r="N145" s="8"/>
      <c r="P145" s="8" t="b">
        <f>ROUND(P144,2)=ROUND(H138,2)</f>
        <v>1</v>
      </c>
      <c r="Q145" s="9"/>
      <c r="R145" s="8"/>
      <c r="S145" s="8"/>
      <c r="T145" s="7"/>
    </row>
    <row r="146" spans="1:20" x14ac:dyDescent="0.3">
      <c r="B146" s="1" t="s">
        <v>12</v>
      </c>
      <c r="C146" s="1" t="s">
        <v>302</v>
      </c>
      <c r="D146" s="36" t="s">
        <v>195</v>
      </c>
      <c r="E146" s="3">
        <v>0.77</v>
      </c>
      <c r="F146" s="5" t="s">
        <v>0</v>
      </c>
      <c r="G146" s="5">
        <f>1/E146</f>
        <v>1.2987012987012987</v>
      </c>
      <c r="H146" s="5">
        <f>G146-0.26</f>
        <v>1.0387012987012987</v>
      </c>
      <c r="I146" s="21" t="s">
        <v>33</v>
      </c>
    </row>
    <row r="147" spans="1:20" x14ac:dyDescent="0.3">
      <c r="J147" s="2" t="s">
        <v>9</v>
      </c>
      <c r="K147" s="4">
        <v>1800</v>
      </c>
      <c r="L147" s="4">
        <v>1000</v>
      </c>
      <c r="M147" s="3">
        <v>0.9</v>
      </c>
      <c r="N147" s="3">
        <v>0.02</v>
      </c>
      <c r="O147" s="3">
        <f>M147/N147</f>
        <v>45</v>
      </c>
      <c r="P147" s="3">
        <f t="shared" ref="P147" si="24">1/O147</f>
        <v>2.2222222222222223E-2</v>
      </c>
      <c r="T147" s="2" t="s">
        <v>3</v>
      </c>
    </row>
    <row r="148" spans="1:20" x14ac:dyDescent="0.3">
      <c r="J148" s="2" t="s">
        <v>8</v>
      </c>
      <c r="K148" s="4">
        <v>900</v>
      </c>
      <c r="L148" s="4">
        <v>1000</v>
      </c>
      <c r="M148" s="3">
        <f>Q148</f>
        <v>0.56000000000000005</v>
      </c>
      <c r="N148" s="3">
        <v>0.16</v>
      </c>
      <c r="O148" s="3">
        <f>M148/N148</f>
        <v>3.5000000000000004</v>
      </c>
      <c r="P148" s="3">
        <f>1/O148</f>
        <v>0.2857142857142857</v>
      </c>
      <c r="Q148" s="3">
        <f>N148*R148</f>
        <v>0.56000000000000005</v>
      </c>
      <c r="R148" s="3">
        <f>1/S148</f>
        <v>3.5</v>
      </c>
      <c r="S148" s="3">
        <f>0.3-P149</f>
        <v>0.2857142857142857</v>
      </c>
      <c r="T148" s="2" t="s">
        <v>3</v>
      </c>
    </row>
    <row r="149" spans="1:20" x14ac:dyDescent="0.3">
      <c r="J149" s="2" t="s">
        <v>5</v>
      </c>
      <c r="K149" s="4">
        <v>2000</v>
      </c>
      <c r="L149" s="4">
        <v>1000</v>
      </c>
      <c r="M149" s="3">
        <v>1.4</v>
      </c>
      <c r="N149" s="3">
        <v>0.02</v>
      </c>
      <c r="O149" s="3">
        <f t="shared" ref="O149:O150" si="25">M149/N149</f>
        <v>70</v>
      </c>
      <c r="P149" s="3">
        <f t="shared" ref="P149:P150" si="26">1/O149</f>
        <v>1.4285714285714285E-2</v>
      </c>
      <c r="T149" s="2" t="s">
        <v>3</v>
      </c>
    </row>
    <row r="150" spans="1:20" x14ac:dyDescent="0.3">
      <c r="J150" s="2" t="s">
        <v>7</v>
      </c>
      <c r="K150" s="4">
        <v>30</v>
      </c>
      <c r="L150" s="4">
        <v>1220</v>
      </c>
      <c r="M150" s="3">
        <v>4.4999999999999998E-2</v>
      </c>
      <c r="N150" s="19">
        <v>2.9600000000000001E-2</v>
      </c>
      <c r="O150" s="3">
        <f t="shared" si="25"/>
        <v>1.5202702702702702</v>
      </c>
      <c r="P150" s="3">
        <f t="shared" si="26"/>
        <v>0.65777777777777779</v>
      </c>
      <c r="T150" s="2" t="s">
        <v>349</v>
      </c>
    </row>
    <row r="151" spans="1:20" x14ac:dyDescent="0.3">
      <c r="J151" s="2" t="s">
        <v>6</v>
      </c>
      <c r="K151" s="4">
        <v>400</v>
      </c>
      <c r="L151" s="4">
        <v>1000</v>
      </c>
      <c r="M151" s="3">
        <v>0.57999999999999996</v>
      </c>
      <c r="N151" s="3">
        <v>0.02</v>
      </c>
      <c r="O151" s="3">
        <f>M151/N151</f>
        <v>28.999999999999996</v>
      </c>
      <c r="P151" s="3">
        <f>1/O151</f>
        <v>3.4482758620689662E-2</v>
      </c>
      <c r="T151" s="2" t="s">
        <v>3</v>
      </c>
    </row>
    <row r="152" spans="1:20" x14ac:dyDescent="0.3">
      <c r="J152" s="2" t="s">
        <v>5</v>
      </c>
      <c r="K152" s="4">
        <v>2000</v>
      </c>
      <c r="L152" s="4">
        <v>1000</v>
      </c>
      <c r="M152" s="3">
        <v>1.4</v>
      </c>
      <c r="N152" s="3">
        <v>0.02</v>
      </c>
      <c r="O152" s="3">
        <f>M152/N152</f>
        <v>70</v>
      </c>
      <c r="P152" s="3">
        <f>1/O152</f>
        <v>1.4285714285714285E-2</v>
      </c>
      <c r="T152" s="2" t="s">
        <v>3</v>
      </c>
    </row>
    <row r="153" spans="1:20" x14ac:dyDescent="0.3">
      <c r="J153" s="18" t="s">
        <v>4</v>
      </c>
      <c r="K153" s="16">
        <v>1700</v>
      </c>
      <c r="L153" s="16">
        <v>1000</v>
      </c>
      <c r="M153" s="14">
        <v>1.47</v>
      </c>
      <c r="N153" s="14">
        <v>1.4999999999999999E-2</v>
      </c>
      <c r="O153" s="14">
        <f>M153/N153</f>
        <v>98</v>
      </c>
      <c r="P153" s="14">
        <f>1/O153</f>
        <v>1.020408163265306E-2</v>
      </c>
      <c r="T153" s="2" t="s">
        <v>3</v>
      </c>
    </row>
    <row r="154" spans="1:20" x14ac:dyDescent="0.3">
      <c r="J154" s="2" t="s">
        <v>2</v>
      </c>
      <c r="N154" s="3">
        <f>SUM(N147:N153)</f>
        <v>0.28459999999999996</v>
      </c>
      <c r="O154" s="3">
        <f>1/P154</f>
        <v>0.96248933201479303</v>
      </c>
      <c r="P154" s="3">
        <f>SUM(P147:P153)</f>
        <v>1.0389725545390569</v>
      </c>
    </row>
    <row r="155" spans="1:20" s="6" customFormat="1" x14ac:dyDescent="0.3">
      <c r="A155" s="60"/>
      <c r="E155" s="8"/>
      <c r="F155" s="11"/>
      <c r="G155" s="11"/>
      <c r="H155" s="11"/>
      <c r="I155" s="20"/>
      <c r="J155" s="7" t="s">
        <v>1</v>
      </c>
      <c r="K155" s="10"/>
      <c r="L155" s="10"/>
      <c r="M155" s="8"/>
      <c r="N155" s="8"/>
      <c r="P155" s="8" t="b">
        <f>ROUND(P154,2)=ROUND(H146,2)</f>
        <v>1</v>
      </c>
      <c r="Q155" s="9"/>
      <c r="R155" s="8"/>
      <c r="S155" s="8"/>
      <c r="T155" s="7"/>
    </row>
    <row r="156" spans="1:20" x14ac:dyDescent="0.3">
      <c r="A156" s="59" t="s">
        <v>303</v>
      </c>
    </row>
    <row r="157" spans="1:20" x14ac:dyDescent="0.3">
      <c r="B157" s="1" t="s">
        <v>30</v>
      </c>
      <c r="C157" s="1" t="s">
        <v>304</v>
      </c>
      <c r="D157" s="36" t="s">
        <v>198</v>
      </c>
      <c r="E157" s="3">
        <v>0.34</v>
      </c>
      <c r="F157" s="5" t="s">
        <v>0</v>
      </c>
      <c r="G157" s="5">
        <f>1/E157</f>
        <v>2.9411764705882351</v>
      </c>
      <c r="H157" s="5">
        <f>G157-0.17</f>
        <v>2.7711764705882351</v>
      </c>
      <c r="I157" s="2" t="s">
        <v>28</v>
      </c>
    </row>
    <row r="158" spans="1:20" x14ac:dyDescent="0.3">
      <c r="J158" s="2" t="s">
        <v>9</v>
      </c>
      <c r="K158" s="4">
        <v>1000</v>
      </c>
      <c r="L158" s="4">
        <v>1800</v>
      </c>
      <c r="M158" s="3">
        <v>0.9</v>
      </c>
      <c r="N158" s="3">
        <v>0.02</v>
      </c>
      <c r="O158" s="3">
        <f>M158/N158</f>
        <v>45</v>
      </c>
      <c r="P158" s="3">
        <f t="shared" ref="P158:P161" si="27">1/O158</f>
        <v>2.2222222222222223E-2</v>
      </c>
      <c r="T158" s="2" t="s">
        <v>26</v>
      </c>
    </row>
    <row r="159" spans="1:20" x14ac:dyDescent="0.3">
      <c r="J159" s="2" t="s">
        <v>7</v>
      </c>
      <c r="K159" s="4">
        <v>30</v>
      </c>
      <c r="L159" s="4">
        <v>1220</v>
      </c>
      <c r="M159" s="3">
        <v>4.4999999999999998E-2</v>
      </c>
      <c r="N159" s="19">
        <v>9.4399999999999998E-2</v>
      </c>
      <c r="O159" s="3">
        <f t="shared" ref="O159" si="28">M159/N159</f>
        <v>0.47669491525423729</v>
      </c>
      <c r="P159" s="3">
        <f t="shared" si="27"/>
        <v>2.097777777777778</v>
      </c>
      <c r="T159" s="2" t="s">
        <v>349</v>
      </c>
    </row>
    <row r="160" spans="1:20" x14ac:dyDescent="0.3">
      <c r="J160" s="2" t="s">
        <v>27</v>
      </c>
      <c r="K160" s="4">
        <v>1000</v>
      </c>
      <c r="L160" s="4">
        <v>1000</v>
      </c>
      <c r="M160" s="3">
        <f>Q160</f>
        <v>0.4</v>
      </c>
      <c r="N160" s="3">
        <v>0.25</v>
      </c>
      <c r="O160" s="3">
        <f>M160/N160</f>
        <v>1.6</v>
      </c>
      <c r="P160" s="3">
        <f t="shared" si="27"/>
        <v>0.625</v>
      </c>
      <c r="Q160" s="3">
        <f>N160*R160</f>
        <v>0.4</v>
      </c>
      <c r="R160" s="3">
        <f>1/S160</f>
        <v>1.6</v>
      </c>
      <c r="S160" s="3">
        <v>0.625</v>
      </c>
      <c r="T160" s="2" t="s">
        <v>26</v>
      </c>
    </row>
    <row r="161" spans="1:20" x14ac:dyDescent="0.3">
      <c r="J161" s="18" t="s">
        <v>13</v>
      </c>
      <c r="K161" s="16">
        <v>1000</v>
      </c>
      <c r="L161" s="16">
        <v>1400</v>
      </c>
      <c r="M161" s="14">
        <v>0.7</v>
      </c>
      <c r="N161" s="14">
        <v>0.02</v>
      </c>
      <c r="O161" s="14">
        <f>M161/N161</f>
        <v>35</v>
      </c>
      <c r="P161" s="14">
        <f t="shared" si="27"/>
        <v>2.8571428571428571E-2</v>
      </c>
      <c r="T161" s="2" t="s">
        <v>26</v>
      </c>
    </row>
    <row r="162" spans="1:20" x14ac:dyDescent="0.3">
      <c r="J162" s="2" t="s">
        <v>2</v>
      </c>
      <c r="N162" s="3">
        <f>SUM(N158:N161)</f>
        <v>0.38440000000000002</v>
      </c>
      <c r="O162" s="3">
        <f>1/P162</f>
        <v>0.36054596961112539</v>
      </c>
      <c r="P162" s="3">
        <f>SUM(P158:P161)</f>
        <v>2.7735714285714286</v>
      </c>
    </row>
    <row r="163" spans="1:20" s="6" customFormat="1" x14ac:dyDescent="0.3">
      <c r="A163" s="60"/>
      <c r="E163" s="8"/>
      <c r="F163" s="11"/>
      <c r="G163" s="11"/>
      <c r="H163" s="11"/>
      <c r="I163" s="20"/>
      <c r="J163" s="7" t="s">
        <v>1</v>
      </c>
      <c r="K163" s="10"/>
      <c r="L163" s="10"/>
      <c r="M163" s="8"/>
      <c r="N163" s="8"/>
      <c r="P163" s="8" t="b">
        <f>ROUND(P162,2)=ROUND(H157,2)</f>
        <v>1</v>
      </c>
      <c r="Q163" s="9"/>
      <c r="R163" s="8"/>
      <c r="S163" s="8"/>
      <c r="T163" s="7"/>
    </row>
    <row r="164" spans="1:20" x14ac:dyDescent="0.3">
      <c r="B164" s="1" t="s">
        <v>17</v>
      </c>
      <c r="C164" s="1" t="s">
        <v>305</v>
      </c>
      <c r="D164" s="36" t="s">
        <v>202</v>
      </c>
      <c r="E164" s="3">
        <v>0.3</v>
      </c>
      <c r="F164" s="5" t="s">
        <v>0</v>
      </c>
      <c r="G164" s="5">
        <f>1/E164</f>
        <v>3.3333333333333335</v>
      </c>
      <c r="H164" s="5">
        <f>G164-0.26</f>
        <v>3.0733333333333333</v>
      </c>
      <c r="I164" s="2" t="s">
        <v>15</v>
      </c>
    </row>
    <row r="165" spans="1:20" x14ac:dyDescent="0.3">
      <c r="J165" s="2" t="s">
        <v>6</v>
      </c>
      <c r="K165" s="4">
        <v>400</v>
      </c>
      <c r="L165" s="4">
        <v>1000</v>
      </c>
      <c r="M165" s="3">
        <v>0.57999999999999996</v>
      </c>
      <c r="N165" s="3">
        <v>0.02</v>
      </c>
      <c r="O165" s="3">
        <f>M165/N165</f>
        <v>28.999999999999996</v>
      </c>
      <c r="P165" s="3">
        <f t="shared" ref="P165:P167" si="29">1/O165</f>
        <v>3.4482758620689662E-2</v>
      </c>
      <c r="T165" s="2" t="s">
        <v>14</v>
      </c>
    </row>
    <row r="166" spans="1:20" x14ac:dyDescent="0.3">
      <c r="J166" s="2" t="s">
        <v>7</v>
      </c>
      <c r="K166" s="4">
        <v>30</v>
      </c>
      <c r="L166" s="4">
        <v>1220</v>
      </c>
      <c r="M166" s="3">
        <v>4.4999999999999998E-2</v>
      </c>
      <c r="N166" s="3">
        <v>0.122</v>
      </c>
      <c r="O166" s="3">
        <f t="shared" ref="O166:O167" si="30">M166/N166</f>
        <v>0.36885245901639346</v>
      </c>
      <c r="P166" s="3">
        <f t="shared" si="29"/>
        <v>2.7111111111111108</v>
      </c>
      <c r="T166" s="2" t="s">
        <v>349</v>
      </c>
    </row>
    <row r="167" spans="1:20" x14ac:dyDescent="0.3">
      <c r="J167" s="2" t="s">
        <v>5</v>
      </c>
      <c r="K167" s="4">
        <v>2000</v>
      </c>
      <c r="L167" s="4">
        <v>1000</v>
      </c>
      <c r="M167" s="3">
        <v>1.4</v>
      </c>
      <c r="N167" s="3">
        <v>0.02</v>
      </c>
      <c r="O167" s="3">
        <f t="shared" si="30"/>
        <v>70</v>
      </c>
      <c r="P167" s="3">
        <f t="shared" si="29"/>
        <v>1.4285714285714285E-2</v>
      </c>
      <c r="T167" s="2" t="s">
        <v>14</v>
      </c>
    </row>
    <row r="168" spans="1:20" x14ac:dyDescent="0.3">
      <c r="J168" s="2" t="s">
        <v>8</v>
      </c>
      <c r="K168" s="4">
        <v>900</v>
      </c>
      <c r="L168" s="4">
        <v>1000</v>
      </c>
      <c r="M168" s="3">
        <f>Q168</f>
        <v>0.56000000000000005</v>
      </c>
      <c r="N168" s="3">
        <v>0.16</v>
      </c>
      <c r="O168" s="3">
        <f>M168/N168</f>
        <v>3.5000000000000004</v>
      </c>
      <c r="P168" s="3">
        <f>1/O168</f>
        <v>0.2857142857142857</v>
      </c>
      <c r="Q168" s="3">
        <f>N168*R168</f>
        <v>0.56000000000000005</v>
      </c>
      <c r="R168" s="3">
        <f>1/S168</f>
        <v>3.5</v>
      </c>
      <c r="S168" s="3">
        <f>0.3-P167</f>
        <v>0.2857142857142857</v>
      </c>
      <c r="T168" s="2" t="s">
        <v>14</v>
      </c>
    </row>
    <row r="169" spans="1:20" x14ac:dyDescent="0.3">
      <c r="J169" s="18" t="s">
        <v>13</v>
      </c>
      <c r="K169" s="16">
        <v>1400</v>
      </c>
      <c r="L169" s="16">
        <v>1000</v>
      </c>
      <c r="M169" s="14">
        <v>0.7</v>
      </c>
      <c r="N169" s="14">
        <v>0.02</v>
      </c>
      <c r="O169" s="14">
        <f>M169/N169</f>
        <v>35</v>
      </c>
      <c r="P169" s="14">
        <f>1/O169</f>
        <v>2.8571428571428571E-2</v>
      </c>
      <c r="T169" s="2" t="s">
        <v>346</v>
      </c>
    </row>
    <row r="170" spans="1:20" x14ac:dyDescent="0.3">
      <c r="J170" s="2" t="s">
        <v>2</v>
      </c>
      <c r="N170" s="3">
        <f>SUM(N165:N169)</f>
        <v>0.34199999999999997</v>
      </c>
      <c r="O170" s="3">
        <f>1/P170</f>
        <v>0.32529155167809143</v>
      </c>
      <c r="P170" s="3">
        <f>SUM(P165:P169)</f>
        <v>3.0741652983032286</v>
      </c>
    </row>
    <row r="171" spans="1:20" s="6" customFormat="1" x14ac:dyDescent="0.3">
      <c r="A171" s="60"/>
      <c r="E171" s="8"/>
      <c r="F171" s="11"/>
      <c r="G171" s="11"/>
      <c r="H171" s="11"/>
      <c r="I171" s="20"/>
      <c r="J171" s="7" t="s">
        <v>1</v>
      </c>
      <c r="K171" s="10"/>
      <c r="L171" s="10"/>
      <c r="M171" s="8"/>
      <c r="N171" s="8"/>
      <c r="P171" s="8" t="b">
        <f>ROUND(P170,2)=ROUND(H164,2)</f>
        <v>1</v>
      </c>
      <c r="Q171" s="9"/>
      <c r="R171" s="8"/>
      <c r="S171" s="8"/>
      <c r="T171" s="7"/>
    </row>
    <row r="172" spans="1:20" x14ac:dyDescent="0.3">
      <c r="B172" s="1" t="s">
        <v>12</v>
      </c>
      <c r="C172" s="1" t="s">
        <v>306</v>
      </c>
      <c r="D172" s="36" t="s">
        <v>269</v>
      </c>
      <c r="E172" s="3">
        <v>0.33</v>
      </c>
      <c r="F172" s="5" t="s">
        <v>0</v>
      </c>
      <c r="G172" s="5">
        <f>1/E172</f>
        <v>3.0303030303030303</v>
      </c>
      <c r="H172" s="5">
        <f>G172-0.26</f>
        <v>2.7703030303030305</v>
      </c>
      <c r="I172" s="2" t="s">
        <v>270</v>
      </c>
      <c r="J172" s="1"/>
      <c r="T172" s="2" t="s">
        <v>373</v>
      </c>
    </row>
    <row r="173" spans="1:20" x14ac:dyDescent="0.3">
      <c r="J173" s="2" t="s">
        <v>222</v>
      </c>
      <c r="K173" s="4">
        <v>1000</v>
      </c>
      <c r="L173" s="4">
        <v>1700</v>
      </c>
      <c r="M173" s="3">
        <v>1.2</v>
      </c>
      <c r="N173" s="3">
        <v>0.14699999999999999</v>
      </c>
      <c r="O173" s="3">
        <f t="shared" ref="O173:O174" si="31">M173/N173</f>
        <v>8.1632653061224492</v>
      </c>
      <c r="P173" s="3">
        <f t="shared" ref="P173:P177" si="32">1/O173</f>
        <v>0.1225</v>
      </c>
      <c r="T173" s="2" t="s">
        <v>353</v>
      </c>
    </row>
    <row r="174" spans="1:20" x14ac:dyDescent="0.3">
      <c r="J174" s="2" t="s">
        <v>223</v>
      </c>
      <c r="K174" s="4">
        <v>1000</v>
      </c>
      <c r="L174" s="4">
        <v>2000</v>
      </c>
      <c r="M174" s="3">
        <v>1.1599999999999999</v>
      </c>
      <c r="N174" s="3">
        <v>0.1</v>
      </c>
      <c r="O174" s="3">
        <f t="shared" si="31"/>
        <v>11.599999999999998</v>
      </c>
      <c r="P174" s="3">
        <f t="shared" si="32"/>
        <v>8.6206896551724158E-2</v>
      </c>
      <c r="T174" s="2" t="s">
        <v>224</v>
      </c>
    </row>
    <row r="175" spans="1:20" x14ac:dyDescent="0.3">
      <c r="J175" s="2" t="s">
        <v>7</v>
      </c>
      <c r="K175" s="4">
        <v>1220</v>
      </c>
      <c r="L175" s="4">
        <v>30</v>
      </c>
      <c r="M175" s="3">
        <v>4.4999999999999998E-2</v>
      </c>
      <c r="N175" s="3">
        <v>0.114</v>
      </c>
      <c r="O175" s="3">
        <f>M175/N175</f>
        <v>0.39473684210526311</v>
      </c>
      <c r="P175" s="3">
        <f>1/O175</f>
        <v>2.5333333333333337</v>
      </c>
      <c r="T175" s="2" t="s">
        <v>358</v>
      </c>
    </row>
    <row r="176" spans="1:20" x14ac:dyDescent="0.3">
      <c r="J176" s="2" t="s">
        <v>5</v>
      </c>
      <c r="K176" s="4">
        <v>1000</v>
      </c>
      <c r="L176" s="4">
        <v>2000</v>
      </c>
      <c r="M176" s="3">
        <v>1.4</v>
      </c>
      <c r="N176" s="3">
        <v>0.03</v>
      </c>
      <c r="O176" s="3">
        <f>M176/N176</f>
        <v>46.666666666666664</v>
      </c>
      <c r="P176" s="3">
        <f t="shared" si="32"/>
        <v>2.1428571428571429E-2</v>
      </c>
      <c r="T176" s="2" t="s">
        <v>224</v>
      </c>
    </row>
    <row r="177" spans="1:20" x14ac:dyDescent="0.3">
      <c r="J177" s="18" t="s">
        <v>4</v>
      </c>
      <c r="K177" s="16">
        <v>1000</v>
      </c>
      <c r="L177" s="16">
        <v>1700</v>
      </c>
      <c r="M177" s="14">
        <v>1.47</v>
      </c>
      <c r="N177" s="14">
        <v>1.4999999999999999E-2</v>
      </c>
      <c r="O177" s="14">
        <f>M177/N177</f>
        <v>98</v>
      </c>
      <c r="P177" s="14">
        <f t="shared" si="32"/>
        <v>1.020408163265306E-2</v>
      </c>
      <c r="T177" s="2" t="s">
        <v>224</v>
      </c>
    </row>
    <row r="178" spans="1:20" x14ac:dyDescent="0.3">
      <c r="J178" s="2" t="s">
        <v>2</v>
      </c>
      <c r="N178" s="3">
        <f>SUM(N173:N177)</f>
        <v>0.40600000000000003</v>
      </c>
      <c r="O178" s="3">
        <f>1/P178</f>
        <v>0.36053278169477893</v>
      </c>
      <c r="P178" s="3">
        <f>SUM(P173:P177)</f>
        <v>2.7736728829462822</v>
      </c>
    </row>
    <row r="179" spans="1:20" s="6" customFormat="1" x14ac:dyDescent="0.3">
      <c r="A179" s="60"/>
      <c r="E179" s="8"/>
      <c r="F179" s="11"/>
      <c r="G179" s="11"/>
      <c r="H179" s="11"/>
      <c r="I179" s="20"/>
      <c r="J179" s="7" t="s">
        <v>1</v>
      </c>
      <c r="K179" s="10"/>
      <c r="L179" s="10"/>
      <c r="M179" s="8"/>
      <c r="N179" s="8"/>
      <c r="P179" s="8" t="b">
        <f>ROUND(P178,2)=ROUND(H172,2)</f>
        <v>1</v>
      </c>
      <c r="Q179" s="9"/>
      <c r="R179" s="8"/>
      <c r="S179" s="8"/>
      <c r="T179" s="7"/>
    </row>
  </sheetData>
  <conditionalFormatting sqref="O13:O18 O30:O35 O1:O7 O9:O11 O20:O24 O37:O42 O48:O1048576">
    <cfRule type="cellIs" dxfId="676" priority="159" operator="equal">
      <formula>TRUE</formula>
    </cfRule>
  </conditionalFormatting>
  <conditionalFormatting sqref="O13:O18 O30:O35 O1:O7 O9:O11 O20:O24 O37:O42 O48:O1048576">
    <cfRule type="containsText" dxfId="675" priority="158" operator="containsText" text="CLOSE">
      <formula>NOT(ISERROR(SEARCH("CLOSE",O1)))</formula>
    </cfRule>
  </conditionalFormatting>
  <conditionalFormatting sqref="O30:O35 O13:O18 O1:O7 O9:O11 O20:O24 O37:O42 O48:O1048576">
    <cfRule type="containsText" dxfId="674" priority="157" operator="containsText" text="FALSE">
      <formula>NOT(ISERROR(SEARCH("FALSE",O1)))</formula>
    </cfRule>
  </conditionalFormatting>
  <conditionalFormatting sqref="P69:P91 O26:O155">
    <cfRule type="containsText" dxfId="673" priority="153" operator="containsText" text="FALSE">
      <formula>NOT(ISERROR(SEARCH("FALSE",O26)))</formula>
    </cfRule>
    <cfRule type="containsText" dxfId="672" priority="154" operator="containsText" text="CLOSE">
      <formula>NOT(ISERROR(SEARCH("CLOSE",O26)))</formula>
    </cfRule>
    <cfRule type="cellIs" dxfId="671" priority="155" operator="equal">
      <formula>TRUE</formula>
    </cfRule>
  </conditionalFormatting>
  <conditionalFormatting sqref="O63:O68">
    <cfRule type="containsText" dxfId="670" priority="99" operator="containsText" text="FALSE">
      <formula>NOT(ISERROR(SEARCH("FALSE",O63)))</formula>
    </cfRule>
    <cfRule type="containsText" dxfId="669" priority="100" operator="containsText" text="CLOSE">
      <formula>NOT(ISERROR(SEARCH("CLOSE",O63)))</formula>
    </cfRule>
    <cfRule type="cellIs" dxfId="668" priority="101" operator="equal">
      <formula>TRUE</formula>
    </cfRule>
    <cfRule type="containsText" dxfId="667" priority="102" operator="containsText" text="FALSE">
      <formula>NOT(ISERROR(SEARCH("FALSE",O63)))</formula>
    </cfRule>
    <cfRule type="containsText" dxfId="666" priority="103" operator="containsText" text="CLOSE">
      <formula>NOT(ISERROR(SEARCH("CLOSE",O63)))</formula>
    </cfRule>
    <cfRule type="cellIs" dxfId="665" priority="104" operator="equal">
      <formula>TRUE</formula>
    </cfRule>
  </conditionalFormatting>
  <conditionalFormatting sqref="O79:O82">
    <cfRule type="containsText" dxfId="664" priority="90" operator="containsText" text="FALSE">
      <formula>NOT(ISERROR(SEARCH("FALSE",O79)))</formula>
    </cfRule>
    <cfRule type="containsText" dxfId="663" priority="91" operator="containsText" text="CLOSE">
      <formula>NOT(ISERROR(SEARCH("CLOSE",O79)))</formula>
    </cfRule>
    <cfRule type="cellIs" dxfId="662" priority="92" operator="equal">
      <formula>TRUE</formula>
    </cfRule>
  </conditionalFormatting>
  <conditionalFormatting sqref="O85:O90">
    <cfRule type="containsText" dxfId="661" priority="84" operator="containsText" text="FALSE">
      <formula>NOT(ISERROR(SEARCH("FALSE",O85)))</formula>
    </cfRule>
    <cfRule type="containsText" dxfId="660" priority="85" operator="containsText" text="CLOSE">
      <formula>NOT(ISERROR(SEARCH("CLOSE",O85)))</formula>
    </cfRule>
    <cfRule type="cellIs" dxfId="659" priority="86" operator="equal">
      <formula>TRUE</formula>
    </cfRule>
    <cfRule type="containsText" dxfId="658" priority="87" operator="containsText" text="FALSE">
      <formula>NOT(ISERROR(SEARCH("FALSE",O85)))</formula>
    </cfRule>
    <cfRule type="containsText" dxfId="657" priority="88" operator="containsText" text="CLOSE">
      <formula>NOT(ISERROR(SEARCH("CLOSE",O85)))</formula>
    </cfRule>
    <cfRule type="cellIs" dxfId="656" priority="89" operator="equal">
      <formula>TRUE</formula>
    </cfRule>
  </conditionalFormatting>
  <conditionalFormatting sqref="O101:O107">
    <cfRule type="containsText" dxfId="655" priority="74" operator="containsText" text="FALSE">
      <formula>NOT(ISERROR(SEARCH("FALSE",O101)))</formula>
    </cfRule>
    <cfRule type="containsText" dxfId="654" priority="75" operator="containsText" text="CLOSE">
      <formula>NOT(ISERROR(SEARCH("CLOSE",O101)))</formula>
    </cfRule>
    <cfRule type="cellIs" dxfId="653" priority="76" operator="equal">
      <formula>TRUE</formula>
    </cfRule>
  </conditionalFormatting>
  <conditionalFormatting sqref="O120:O128">
    <cfRule type="containsText" dxfId="652" priority="60" operator="containsText" text="FALSE">
      <formula>NOT(ISERROR(SEARCH("FALSE",O120)))</formula>
    </cfRule>
    <cfRule type="containsText" dxfId="651" priority="61" operator="containsText" text="CLOSE">
      <formula>NOT(ISERROR(SEARCH("CLOSE",O120)))</formula>
    </cfRule>
    <cfRule type="cellIs" dxfId="650" priority="62" operator="equal">
      <formula>TRUE</formula>
    </cfRule>
  </conditionalFormatting>
  <conditionalFormatting sqref="O158:O162">
    <cfRule type="containsText" dxfId="649" priority="23" operator="containsText" text="FALSE">
      <formula>NOT(ISERROR(SEARCH("FALSE",O158)))</formula>
    </cfRule>
    <cfRule type="containsText" dxfId="648" priority="24" operator="containsText" text="CLOSE">
      <formula>NOT(ISERROR(SEARCH("CLOSE",O158)))</formula>
    </cfRule>
    <cfRule type="cellIs" dxfId="647" priority="25" operator="equal">
      <formula>TRUE</formula>
    </cfRule>
  </conditionalFormatting>
  <conditionalFormatting sqref="O165:O170">
    <cfRule type="containsText" dxfId="646" priority="19" operator="containsText" text="FALSE">
      <formula>NOT(ISERROR(SEARCH("FALSE",O165)))</formula>
    </cfRule>
    <cfRule type="containsText" dxfId="645" priority="20" operator="containsText" text="CLOSE">
      <formula>NOT(ISERROR(SEARCH("CLOSE",O165)))</formula>
    </cfRule>
    <cfRule type="cellIs" dxfId="644" priority="21" operator="equal">
      <formula>TRUE</formula>
    </cfRule>
  </conditionalFormatting>
  <conditionalFormatting sqref="O173:O178">
    <cfRule type="containsText" dxfId="643" priority="11" operator="containsText" text="FALSE">
      <formula>NOT(ISERROR(SEARCH("FALSE",O173)))</formula>
    </cfRule>
    <cfRule type="containsText" dxfId="642" priority="12" operator="containsText" text="CLOSE">
      <formula>NOT(ISERROR(SEARCH("CLOSE",O173)))</formula>
    </cfRule>
    <cfRule type="cellIs" dxfId="641" priority="13" operator="equal">
      <formula>TRUE</formula>
    </cfRule>
  </conditionalFormatting>
  <conditionalFormatting sqref="P8">
    <cfRule type="containsText" dxfId="640" priority="146" operator="containsText" text="FALSE">
      <formula>NOT(ISERROR(SEARCH("FALSE",P8)))</formula>
    </cfRule>
    <cfRule type="containsText" dxfId="639" priority="147" operator="containsText" text="CLOSE">
      <formula>NOT(ISERROR(SEARCH("CLOSE",P8)))</formula>
    </cfRule>
    <cfRule type="cellIs" dxfId="638" priority="148" operator="equal">
      <formula>TRUE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ntainsText" dxfId="637" priority="141" operator="containsText" text="FALSE">
      <formula>NOT(ISERROR(SEARCH("FALSE",P12)))</formula>
    </cfRule>
    <cfRule type="containsText" dxfId="636" priority="142" operator="containsText" text="CLOSE">
      <formula>NOT(ISERROR(SEARCH("CLOSE",P12)))</formula>
    </cfRule>
    <cfRule type="cellIs" dxfId="635" priority="143" operator="equal">
      <formula>TRUE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ntainsText" dxfId="634" priority="136" operator="containsText" text="FALSE">
      <formula>NOT(ISERROR(SEARCH("FALSE",P19)))</formula>
    </cfRule>
    <cfRule type="containsText" dxfId="633" priority="137" operator="containsText" text="CLOSE">
      <formula>NOT(ISERROR(SEARCH("CLOSE",P19)))</formula>
    </cfRule>
    <cfRule type="cellIs" dxfId="632" priority="138" operator="equal">
      <formula>TRUE</formula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631" priority="131" operator="containsText" text="FALSE">
      <formula>NOT(ISERROR(SEARCH("FALSE",P25)))</formula>
    </cfRule>
    <cfRule type="containsText" dxfId="630" priority="132" operator="containsText" text="CLOSE">
      <formula>NOT(ISERROR(SEARCH("CLOSE",P25)))</formula>
    </cfRule>
    <cfRule type="cellIs" dxfId="629" priority="133" operator="equal">
      <formula>TRUE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ntainsText" dxfId="628" priority="126" operator="containsText" text="FALSE">
      <formula>NOT(ISERROR(SEARCH("FALSE",P29)))</formula>
    </cfRule>
    <cfRule type="containsText" dxfId="627" priority="127" operator="containsText" text="CLOSE">
      <formula>NOT(ISERROR(SEARCH("CLOSE",P29)))</formula>
    </cfRule>
    <cfRule type="cellIs" dxfId="626" priority="128" operator="equal">
      <formula>TRUE</formula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625" priority="1" operator="containsText" text="FALSE">
      <formula>NOT(ISERROR(SEARCH("FALSE",P36)))</formula>
    </cfRule>
    <cfRule type="containsText" dxfId="624" priority="2" operator="containsText" text="CLOSE">
      <formula>NOT(ISERROR(SEARCH("CLOSE",P36)))</formula>
    </cfRule>
    <cfRule type="cellIs" dxfId="623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ntainsText" dxfId="622" priority="121" operator="containsText" text="FALSE">
      <formula>NOT(ISERROR(SEARCH("FALSE",P43)))</formula>
    </cfRule>
    <cfRule type="containsText" dxfId="621" priority="122" operator="containsText" text="CLOSE">
      <formula>NOT(ISERROR(SEARCH("CLOSE",P43)))</formula>
    </cfRule>
    <cfRule type="cellIs" dxfId="620" priority="123" operator="equal">
      <formula>TRUE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ntainsText" dxfId="619" priority="116" operator="containsText" text="FALSE">
      <formula>NOT(ISERROR(SEARCH("FALSE",P47)))</formula>
    </cfRule>
    <cfRule type="containsText" dxfId="618" priority="117" operator="containsText" text="CLOSE">
      <formula>NOT(ISERROR(SEARCH("CLOSE",P47)))</formula>
    </cfRule>
    <cfRule type="cellIs" dxfId="617" priority="118" operator="equal">
      <formula>TRUE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ntainsText" dxfId="616" priority="111" operator="containsText" text="FALSE">
      <formula>NOT(ISERROR(SEARCH("FALSE",P54)))</formula>
    </cfRule>
    <cfRule type="containsText" dxfId="615" priority="112" operator="containsText" text="CLOSE">
      <formula>NOT(ISERROR(SEARCH("CLOSE",P54)))</formula>
    </cfRule>
    <cfRule type="cellIs" dxfId="614" priority="113" operator="equal">
      <formula>TRUE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ntainsText" dxfId="613" priority="106" operator="containsText" text="FALSE">
      <formula>NOT(ISERROR(SEARCH("FALSE",P61)))</formula>
    </cfRule>
    <cfRule type="containsText" dxfId="612" priority="107" operator="containsText" text="CLOSE">
      <formula>NOT(ISERROR(SEARCH("CLOSE",P61)))</formula>
    </cfRule>
    <cfRule type="cellIs" dxfId="611" priority="108" operator="equal">
      <formula>TRUE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ntainsText" dxfId="610" priority="78" operator="containsText" text="FALSE">
      <formula>NOT(ISERROR(SEARCH("FALSE",P98)))</formula>
    </cfRule>
    <cfRule type="containsText" dxfId="609" priority="79" operator="containsText" text="CLOSE">
      <formula>NOT(ISERROR(SEARCH("CLOSE",P98)))</formula>
    </cfRule>
    <cfRule type="cellIs" dxfId="608" priority="80" operator="equal">
      <formula>TRUE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ntainsText" dxfId="607" priority="69" operator="containsText" text="FALSE">
      <formula>NOT(ISERROR(SEARCH("FALSE",P108)))</formula>
    </cfRule>
    <cfRule type="containsText" dxfId="606" priority="70" operator="containsText" text="CLOSE">
      <formula>NOT(ISERROR(SEARCH("CLOSE",P108)))</formula>
    </cfRule>
    <cfRule type="cellIs" dxfId="605" priority="71" operator="equal">
      <formula>TRUE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">
    <cfRule type="containsText" dxfId="604" priority="64" operator="containsText" text="FALSE">
      <formula>NOT(ISERROR(SEARCH("FALSE",P118)))</formula>
    </cfRule>
    <cfRule type="containsText" dxfId="603" priority="65" operator="containsText" text="CLOSE">
      <formula>NOT(ISERROR(SEARCH("CLOSE",P118)))</formula>
    </cfRule>
    <cfRule type="cellIs" dxfId="602" priority="66" operator="equal">
      <formula>TRUE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9">
    <cfRule type="containsText" dxfId="601" priority="55" operator="containsText" text="FALSE">
      <formula>NOT(ISERROR(SEARCH("FALSE",P129)))</formula>
    </cfRule>
    <cfRule type="containsText" dxfId="600" priority="56" operator="containsText" text="CLOSE">
      <formula>NOT(ISERROR(SEARCH("CLOSE",P129)))</formula>
    </cfRule>
    <cfRule type="cellIs" dxfId="599" priority="57" operator="equal">
      <formula>TRUE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">
    <cfRule type="containsText" dxfId="598" priority="50" operator="containsText" text="FALSE">
      <formula>NOT(ISERROR(SEARCH("FALSE",P137)))</formula>
    </cfRule>
    <cfRule type="containsText" dxfId="597" priority="51" operator="containsText" text="CLOSE">
      <formula>NOT(ISERROR(SEARCH("CLOSE",P137)))</formula>
    </cfRule>
    <cfRule type="cellIs" dxfId="596" priority="52" operator="equal">
      <formula>TRUE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">
    <cfRule type="containsText" dxfId="595" priority="41" operator="containsText" text="FALSE">
      <formula>NOT(ISERROR(SEARCH("FALSE",P145)))</formula>
    </cfRule>
    <cfRule type="containsText" dxfId="594" priority="42" operator="containsText" text="CLOSE">
      <formula>NOT(ISERROR(SEARCH("CLOSE",P145)))</formula>
    </cfRule>
    <cfRule type="cellIs" dxfId="593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5">
    <cfRule type="containsText" dxfId="592" priority="32" operator="containsText" text="FALSE">
      <formula>NOT(ISERROR(SEARCH("FALSE",P155)))</formula>
    </cfRule>
    <cfRule type="containsText" dxfId="591" priority="33" operator="containsText" text="CLOSE">
      <formula>NOT(ISERROR(SEARCH("CLOSE",P155)))</formula>
    </cfRule>
    <cfRule type="cellIs" dxfId="590" priority="34" operator="equal">
      <formula>TRUE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">
    <cfRule type="containsText" dxfId="589" priority="27" operator="containsText" text="FALSE">
      <formula>NOT(ISERROR(SEARCH("FALSE",P163)))</formula>
    </cfRule>
    <cfRule type="containsText" dxfId="588" priority="28" operator="containsText" text="CLOSE">
      <formula>NOT(ISERROR(SEARCH("CLOSE",P163)))</formula>
    </cfRule>
    <cfRule type="cellIs" dxfId="587" priority="29" operator="equal">
      <formula>TRUE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">
    <cfRule type="containsText" dxfId="586" priority="14" operator="containsText" text="FALSE">
      <formula>NOT(ISERROR(SEARCH("FALSE",P171)))</formula>
    </cfRule>
    <cfRule type="containsText" dxfId="585" priority="15" operator="containsText" text="CLOSE">
      <formula>NOT(ISERROR(SEARCH("CLOSE",P171)))</formula>
    </cfRule>
    <cfRule type="cellIs" dxfId="584" priority="16" operator="equal">
      <formula>TRUE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9">
    <cfRule type="containsText" dxfId="583" priority="6" operator="containsText" text="FALSE">
      <formula>NOT(ISERROR(SEARCH("FALSE",P179)))</formula>
    </cfRule>
    <cfRule type="containsText" dxfId="582" priority="7" operator="containsText" text="CLOSE">
      <formula>NOT(ISERROR(SEARCH("CLOSE",P179)))</formula>
    </cfRule>
    <cfRule type="cellIs" dxfId="581" priority="8" operator="equal">
      <formula>TRUE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ellIs" dxfId="580" priority="163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7631-0E26-4979-8980-54EB692C0832}">
  <dimension ref="A1:V282"/>
  <sheetViews>
    <sheetView zoomScaleNormal="100" workbookViewId="0">
      <pane ySplit="1" topLeftCell="A262" activePane="bottomLeft" state="frozen"/>
      <selection activeCell="J23" sqref="J23"/>
      <selection pane="bottomLeft" activeCell="V71" sqref="V71"/>
    </sheetView>
  </sheetViews>
  <sheetFormatPr defaultColWidth="8.85546875" defaultRowHeight="16.5" x14ac:dyDescent="0.3"/>
  <cols>
    <col min="1" max="1" width="9.5703125" style="59" customWidth="1"/>
    <col min="2" max="2" width="16.28515625" style="1" customWidth="1"/>
    <col min="3" max="3" width="8.85546875" style="1"/>
    <col min="4" max="4" width="19.42578125" style="1" customWidth="1"/>
    <col min="5" max="5" width="7.85546875" style="1" customWidth="1"/>
    <col min="6" max="6" width="7.42578125" style="1" customWidth="1"/>
    <col min="7" max="7" width="8.85546875" style="3" customWidth="1"/>
    <col min="8" max="9" width="8.140625" style="5" customWidth="1"/>
    <col min="10" max="10" width="9.140625" style="5" customWidth="1"/>
    <col min="11" max="11" width="10.42578125" style="2" customWidth="1"/>
    <col min="12" max="12" width="18.42578125" style="2" customWidth="1"/>
    <col min="13" max="14" width="8.85546875" style="4"/>
    <col min="15" max="15" width="11.7109375" style="3" customWidth="1"/>
    <col min="16" max="18" width="8.85546875" style="3"/>
    <col min="19" max="19" width="11.140625" style="3" customWidth="1"/>
    <col min="20" max="21" width="8.85546875" style="3"/>
    <col min="22" max="22" width="29.28515625" style="2" customWidth="1"/>
    <col min="23" max="16384" width="8.85546875" style="1"/>
  </cols>
  <sheetData>
    <row r="1" spans="1:22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49" t="s">
        <v>332</v>
      </c>
      <c r="F1" s="50" t="s">
        <v>333</v>
      </c>
      <c r="G1" s="51" t="s">
        <v>126</v>
      </c>
      <c r="H1" s="50" t="s">
        <v>339</v>
      </c>
      <c r="I1" s="51" t="s">
        <v>125</v>
      </c>
      <c r="J1" s="50" t="s">
        <v>340</v>
      </c>
      <c r="K1" s="49" t="s">
        <v>124</v>
      </c>
      <c r="L1" s="49" t="s">
        <v>123</v>
      </c>
      <c r="M1" s="52" t="s">
        <v>367</v>
      </c>
      <c r="N1" s="52" t="s">
        <v>122</v>
      </c>
      <c r="O1" s="51" t="s">
        <v>121</v>
      </c>
      <c r="P1" s="51" t="s">
        <v>120</v>
      </c>
      <c r="Q1" s="51" t="s">
        <v>118</v>
      </c>
      <c r="R1" s="51" t="s">
        <v>129</v>
      </c>
      <c r="S1" s="51" t="s">
        <v>119</v>
      </c>
      <c r="T1" s="50" t="s">
        <v>118</v>
      </c>
      <c r="U1" s="51" t="s">
        <v>117</v>
      </c>
      <c r="V1" s="53" t="s">
        <v>328</v>
      </c>
    </row>
    <row r="2" spans="1:22" x14ac:dyDescent="0.3">
      <c r="A2" s="59" t="s">
        <v>116</v>
      </c>
    </row>
    <row r="3" spans="1:22" x14ac:dyDescent="0.3">
      <c r="B3" s="1" t="s">
        <v>30</v>
      </c>
      <c r="C3" s="1" t="s">
        <v>115</v>
      </c>
      <c r="D3" s="1" t="s">
        <v>132</v>
      </c>
      <c r="E3" s="38">
        <v>0.26</v>
      </c>
      <c r="F3" s="39">
        <f>1/E3-0.17</f>
        <v>3.6761538461538459</v>
      </c>
      <c r="G3" s="3">
        <v>1.19</v>
      </c>
      <c r="H3" s="5" t="s">
        <v>0</v>
      </c>
      <c r="I3" s="5">
        <f>1/G3</f>
        <v>0.84033613445378152</v>
      </c>
      <c r="J3" s="5">
        <f>I3-0.17</f>
        <v>0.67033613445378148</v>
      </c>
      <c r="K3" s="2" t="s">
        <v>114</v>
      </c>
    </row>
    <row r="4" spans="1:22" x14ac:dyDescent="0.3">
      <c r="L4" s="2" t="s">
        <v>9</v>
      </c>
      <c r="M4" s="4">
        <v>1000</v>
      </c>
      <c r="N4" s="4">
        <v>1800</v>
      </c>
      <c r="O4" s="3">
        <v>0.9</v>
      </c>
      <c r="P4" s="3">
        <v>0.02</v>
      </c>
      <c r="Q4" s="3">
        <f>O4/P4</f>
        <v>45</v>
      </c>
      <c r="R4" s="3">
        <f>1/Q4</f>
        <v>2.2222222222222223E-2</v>
      </c>
      <c r="V4" s="2" t="s">
        <v>112</v>
      </c>
    </row>
    <row r="5" spans="1:22" x14ac:dyDescent="0.3">
      <c r="L5" s="2" t="s">
        <v>113</v>
      </c>
      <c r="M5" s="4">
        <v>1000</v>
      </c>
      <c r="N5" s="4">
        <v>2000</v>
      </c>
      <c r="O5" s="3">
        <v>0.9</v>
      </c>
      <c r="P5" s="3">
        <v>0.56000000000000005</v>
      </c>
      <c r="Q5" s="3">
        <f>O5/P5</f>
        <v>1.607142857142857</v>
      </c>
      <c r="R5" s="3">
        <f>1/Q5</f>
        <v>0.62222222222222223</v>
      </c>
      <c r="V5" s="2" t="s">
        <v>112</v>
      </c>
    </row>
    <row r="6" spans="1:22" x14ac:dyDescent="0.3">
      <c r="L6" s="2" t="s">
        <v>13</v>
      </c>
      <c r="M6" s="4">
        <v>1000</v>
      </c>
      <c r="N6" s="4">
        <v>1400</v>
      </c>
      <c r="O6" s="3">
        <v>0.7</v>
      </c>
      <c r="P6" s="3">
        <v>0.02</v>
      </c>
      <c r="Q6" s="3">
        <f>O6/P6</f>
        <v>35</v>
      </c>
      <c r="R6" s="3">
        <f>1/Q6</f>
        <v>2.8571428571428571E-2</v>
      </c>
      <c r="V6" s="2" t="s">
        <v>112</v>
      </c>
    </row>
    <row r="7" spans="1:22" x14ac:dyDescent="0.3">
      <c r="L7" s="40" t="s">
        <v>307</v>
      </c>
      <c r="M7" s="41">
        <v>1030</v>
      </c>
      <c r="N7" s="41">
        <v>70</v>
      </c>
      <c r="O7" s="42">
        <v>3.3000000000000002E-2</v>
      </c>
      <c r="P7" s="42">
        <v>0.1</v>
      </c>
      <c r="Q7" s="42">
        <f>O7/P7</f>
        <v>0.33</v>
      </c>
      <c r="R7" s="42">
        <f>1/Q7</f>
        <v>3.0303030303030303</v>
      </c>
      <c r="V7" s="2" t="s">
        <v>308</v>
      </c>
    </row>
    <row r="8" spans="1:22" x14ac:dyDescent="0.3">
      <c r="L8" s="43" t="s">
        <v>309</v>
      </c>
      <c r="M8" s="44">
        <v>1090</v>
      </c>
      <c r="N8" s="44">
        <v>772</v>
      </c>
      <c r="O8" s="45">
        <v>0.16</v>
      </c>
      <c r="P8" s="46">
        <v>1.2500000000000001E-2</v>
      </c>
      <c r="Q8" s="45">
        <f>O8/P8</f>
        <v>12.799999999999999</v>
      </c>
      <c r="R8" s="45">
        <f>1/Q8</f>
        <v>7.8125E-2</v>
      </c>
      <c r="V8" s="2" t="s">
        <v>310</v>
      </c>
    </row>
    <row r="9" spans="1:22" x14ac:dyDescent="0.3">
      <c r="L9" s="2" t="s">
        <v>2</v>
      </c>
      <c r="P9" s="3">
        <f>SUM(P4:P8)</f>
        <v>0.71250000000000002</v>
      </c>
      <c r="Q9" s="3">
        <f>1/R9</f>
        <v>0.26444924890260002</v>
      </c>
      <c r="R9" s="3">
        <f>SUM(R4:R8)</f>
        <v>3.7814439033189036</v>
      </c>
    </row>
    <row r="10" spans="1:22" s="6" customFormat="1" x14ac:dyDescent="0.3">
      <c r="A10" s="60"/>
      <c r="G10" s="8"/>
      <c r="H10" s="11"/>
      <c r="I10" s="11"/>
      <c r="J10" s="11"/>
      <c r="K10" s="20"/>
      <c r="L10" s="7" t="s">
        <v>311</v>
      </c>
      <c r="M10" s="10"/>
      <c r="N10" s="10"/>
      <c r="O10" s="8"/>
      <c r="P10" s="8"/>
      <c r="R10" s="8" t="b">
        <f>ROUND(R9,2)&gt;=ROUND(F3,2)</f>
        <v>1</v>
      </c>
      <c r="S10" s="9"/>
      <c r="T10" s="8"/>
      <c r="U10" s="8"/>
      <c r="V10" s="7"/>
    </row>
    <row r="11" spans="1:22" x14ac:dyDescent="0.3">
      <c r="A11" s="61"/>
      <c r="B11" s="54" t="s">
        <v>25</v>
      </c>
      <c r="C11" s="54" t="s">
        <v>111</v>
      </c>
      <c r="D11" s="54" t="s">
        <v>312</v>
      </c>
      <c r="E11" s="54"/>
      <c r="F11" s="54"/>
      <c r="G11" s="55">
        <v>1.03</v>
      </c>
      <c r="H11" s="56" t="s">
        <v>0</v>
      </c>
      <c r="I11" s="56">
        <f>1/G11</f>
        <v>0.970873786407767</v>
      </c>
      <c r="J11" s="56">
        <f>I11-0.17</f>
        <v>0.80087378640776696</v>
      </c>
      <c r="K11" s="57" t="s">
        <v>102</v>
      </c>
      <c r="L11" s="57"/>
      <c r="M11" s="58"/>
      <c r="N11" s="58"/>
      <c r="O11" s="55"/>
      <c r="P11" s="55"/>
      <c r="Q11" s="55"/>
      <c r="R11" s="55"/>
      <c r="S11" s="55"/>
      <c r="T11" s="55"/>
      <c r="U11" s="55"/>
      <c r="V11" s="57" t="s">
        <v>40</v>
      </c>
    </row>
    <row r="12" spans="1:22" x14ac:dyDescent="0.3">
      <c r="D12" s="36"/>
      <c r="E12" s="36"/>
      <c r="F12" s="36"/>
      <c r="K12" s="30" t="s">
        <v>334</v>
      </c>
      <c r="V12" s="12" t="s">
        <v>329</v>
      </c>
    </row>
    <row r="13" spans="1:22" x14ac:dyDescent="0.3">
      <c r="L13" s="2" t="s">
        <v>13</v>
      </c>
      <c r="M13" s="4">
        <v>1000</v>
      </c>
      <c r="N13" s="4">
        <v>1400</v>
      </c>
      <c r="O13" s="3">
        <v>0.7</v>
      </c>
      <c r="P13" s="3">
        <v>0.02</v>
      </c>
      <c r="Q13" s="3">
        <f>O13/P13</f>
        <v>35</v>
      </c>
      <c r="R13" s="3">
        <f>1/Q13</f>
        <v>2.8571428571428571E-2</v>
      </c>
      <c r="V13" s="2" t="s">
        <v>74</v>
      </c>
    </row>
    <row r="14" spans="1:22" x14ac:dyDescent="0.3">
      <c r="L14" s="2" t="s">
        <v>87</v>
      </c>
      <c r="M14" s="4">
        <v>1000</v>
      </c>
      <c r="N14" s="4">
        <v>1800</v>
      </c>
      <c r="O14" s="3">
        <v>0.72</v>
      </c>
      <c r="P14" s="3">
        <v>0.46</v>
      </c>
      <c r="Q14" s="3">
        <f>O14/P14</f>
        <v>1.5652173913043477</v>
      </c>
      <c r="R14" s="3">
        <f>1/Q14</f>
        <v>0.63888888888888895</v>
      </c>
      <c r="V14" s="2" t="s">
        <v>342</v>
      </c>
    </row>
    <row r="15" spans="1:22" x14ac:dyDescent="0.3">
      <c r="L15" s="18" t="s">
        <v>13</v>
      </c>
      <c r="M15" s="16">
        <v>1000</v>
      </c>
      <c r="N15" s="16">
        <v>1400</v>
      </c>
      <c r="O15" s="14">
        <v>0.7</v>
      </c>
      <c r="P15" s="14">
        <v>0.02</v>
      </c>
      <c r="Q15" s="14">
        <f>O15/P15</f>
        <v>35</v>
      </c>
      <c r="R15" s="14">
        <f>1/Q15</f>
        <v>2.8571428571428571E-2</v>
      </c>
      <c r="V15" s="2" t="s">
        <v>74</v>
      </c>
    </row>
    <row r="16" spans="1:22" x14ac:dyDescent="0.3">
      <c r="L16" s="2" t="s">
        <v>2</v>
      </c>
      <c r="P16" s="3">
        <f>SUM(P13:P15)</f>
        <v>0.5</v>
      </c>
      <c r="Q16" s="3">
        <f>1/R16</f>
        <v>1.436716077537058</v>
      </c>
      <c r="R16" s="3">
        <f>SUM(R13:R15)</f>
        <v>0.69603174603174611</v>
      </c>
    </row>
    <row r="17" spans="1:22" s="6" customFormat="1" x14ac:dyDescent="0.3">
      <c r="A17" s="60"/>
      <c r="G17" s="8"/>
      <c r="H17" s="11"/>
      <c r="I17" s="11"/>
      <c r="J17" s="11"/>
      <c r="K17" s="20"/>
      <c r="L17" s="7" t="s">
        <v>1</v>
      </c>
      <c r="M17" s="10"/>
      <c r="N17" s="10"/>
      <c r="O17" s="8"/>
      <c r="P17" s="8"/>
      <c r="R17" s="8" t="b">
        <f>ROUND(R16,2)=ROUND(J11,2)</f>
        <v>0</v>
      </c>
      <c r="S17" s="9"/>
      <c r="T17" s="8"/>
      <c r="U17" s="8"/>
      <c r="V17" s="7"/>
    </row>
    <row r="18" spans="1:22" x14ac:dyDescent="0.3">
      <c r="B18" s="1" t="s">
        <v>17</v>
      </c>
      <c r="C18" s="1" t="s">
        <v>110</v>
      </c>
      <c r="D18" s="36" t="s">
        <v>143</v>
      </c>
      <c r="E18" s="38">
        <v>0.22</v>
      </c>
      <c r="F18" s="39">
        <f>1/E18-0.26</f>
        <v>4.2854545454545461</v>
      </c>
      <c r="G18" s="3">
        <v>2.86</v>
      </c>
      <c r="H18" s="5" t="s">
        <v>0</v>
      </c>
      <c r="I18" s="5">
        <f>1/G18</f>
        <v>0.34965034965034969</v>
      </c>
      <c r="J18" s="5">
        <f>I18-0.26</f>
        <v>8.9650349650349681E-2</v>
      </c>
      <c r="K18" s="2" t="s">
        <v>109</v>
      </c>
    </row>
    <row r="19" spans="1:22" x14ac:dyDescent="0.3">
      <c r="D19" s="36"/>
      <c r="E19" s="36"/>
      <c r="F19" s="36"/>
      <c r="L19" s="40" t="s">
        <v>314</v>
      </c>
      <c r="M19" s="41">
        <v>837</v>
      </c>
      <c r="N19" s="41">
        <v>10</v>
      </c>
      <c r="O19" s="42">
        <v>4.5999999999999999E-2</v>
      </c>
      <c r="P19" s="42">
        <v>0.193</v>
      </c>
      <c r="Q19" s="42">
        <f>O19/P19</f>
        <v>0.23834196891191708</v>
      </c>
      <c r="R19" s="42">
        <f>1/Q19</f>
        <v>4.1956521739130439</v>
      </c>
      <c r="V19" s="2" t="s">
        <v>315</v>
      </c>
    </row>
    <row r="20" spans="1:22" x14ac:dyDescent="0.3">
      <c r="L20" s="2" t="s">
        <v>6</v>
      </c>
      <c r="M20" s="4">
        <v>1000</v>
      </c>
      <c r="N20" s="4">
        <v>400</v>
      </c>
      <c r="O20" s="3">
        <v>0.57999999999999996</v>
      </c>
      <c r="P20" s="3">
        <v>0.02</v>
      </c>
      <c r="Q20" s="3">
        <f>O20/P20</f>
        <v>28.999999999999996</v>
      </c>
      <c r="R20" s="3">
        <f>1/Q20</f>
        <v>3.4482758620689662E-2</v>
      </c>
      <c r="V20" s="2" t="s">
        <v>341</v>
      </c>
    </row>
    <row r="21" spans="1:22" x14ac:dyDescent="0.3">
      <c r="L21" s="2" t="s">
        <v>108</v>
      </c>
      <c r="M21" s="4">
        <v>2400</v>
      </c>
      <c r="N21" s="4">
        <v>710</v>
      </c>
      <c r="O21" s="3">
        <v>0.18</v>
      </c>
      <c r="P21" s="3">
        <v>0.01</v>
      </c>
      <c r="Q21" s="3">
        <f>O21/P21</f>
        <v>18</v>
      </c>
      <c r="R21" s="3">
        <f>1/Q21</f>
        <v>5.5555555555555552E-2</v>
      </c>
      <c r="V21" s="2" t="s">
        <v>341</v>
      </c>
    </row>
    <row r="22" spans="1:22" x14ac:dyDescent="0.3">
      <c r="L22" s="18" t="s">
        <v>144</v>
      </c>
      <c r="M22" s="16"/>
      <c r="N22" s="16"/>
      <c r="O22" s="14"/>
      <c r="P22" s="14"/>
      <c r="Q22" s="14">
        <v>0</v>
      </c>
      <c r="R22" s="14">
        <v>0</v>
      </c>
      <c r="V22" s="2" t="s">
        <v>145</v>
      </c>
    </row>
    <row r="23" spans="1:22" x14ac:dyDescent="0.3">
      <c r="L23" s="2" t="s">
        <v>2</v>
      </c>
      <c r="P23" s="3">
        <f>SUM(P19:P22)</f>
        <v>0.223</v>
      </c>
      <c r="Q23" s="3">
        <f>1/R23</f>
        <v>0.23333462898899987</v>
      </c>
      <c r="R23" s="3">
        <f>SUM(R19:R22)</f>
        <v>4.2856904880892888</v>
      </c>
    </row>
    <row r="24" spans="1:22" s="6" customFormat="1" x14ac:dyDescent="0.3">
      <c r="A24" s="60"/>
      <c r="G24" s="8"/>
      <c r="H24" s="11"/>
      <c r="I24" s="11"/>
      <c r="J24" s="11"/>
      <c r="K24" s="20"/>
      <c r="L24" s="7" t="s">
        <v>311</v>
      </c>
      <c r="M24" s="10"/>
      <c r="N24" s="10"/>
      <c r="O24" s="8"/>
      <c r="P24" s="8"/>
      <c r="R24" s="8" t="b">
        <f>ROUND(R23,2)&gt;=ROUND(F18,2)</f>
        <v>1</v>
      </c>
      <c r="S24" s="9"/>
      <c r="T24" s="8"/>
      <c r="U24" s="8"/>
      <c r="V24" s="7"/>
    </row>
    <row r="25" spans="1:22" x14ac:dyDescent="0.3">
      <c r="B25" s="1" t="s">
        <v>12</v>
      </c>
      <c r="C25" s="1" t="s">
        <v>107</v>
      </c>
      <c r="D25" s="36" t="s">
        <v>137</v>
      </c>
      <c r="E25" s="38">
        <v>0.26</v>
      </c>
      <c r="F25" s="39">
        <f>1/E25-0.26</f>
        <v>3.586153846153846</v>
      </c>
      <c r="G25" s="3">
        <v>1.58</v>
      </c>
      <c r="H25" s="5" t="s">
        <v>0</v>
      </c>
      <c r="I25" s="5">
        <f>1/G25</f>
        <v>0.63291139240506322</v>
      </c>
      <c r="J25" s="5">
        <f>I25-0.26</f>
        <v>0.37291139240506321</v>
      </c>
      <c r="K25" s="2" t="s">
        <v>106</v>
      </c>
    </row>
    <row r="26" spans="1:22" x14ac:dyDescent="0.3">
      <c r="L26" s="40" t="s">
        <v>316</v>
      </c>
      <c r="M26" s="41">
        <v>1030</v>
      </c>
      <c r="N26" s="41">
        <v>80</v>
      </c>
      <c r="O26" s="42">
        <v>3.4000000000000002E-2</v>
      </c>
      <c r="P26" s="42">
        <v>0.12</v>
      </c>
      <c r="Q26" s="42">
        <f>O26/P26</f>
        <v>0.28333333333333338</v>
      </c>
      <c r="R26" s="42">
        <f>1/Q26</f>
        <v>3.5294117647058818</v>
      </c>
      <c r="V26" s="2" t="s">
        <v>317</v>
      </c>
    </row>
    <row r="27" spans="1:22" x14ac:dyDescent="0.3">
      <c r="L27" s="2" t="s">
        <v>9</v>
      </c>
      <c r="M27" s="4">
        <v>1000</v>
      </c>
      <c r="N27" s="4">
        <v>1800</v>
      </c>
      <c r="O27" s="3">
        <v>0.9</v>
      </c>
      <c r="P27" s="3">
        <v>0.02</v>
      </c>
      <c r="Q27" s="3">
        <f>O27/P27</f>
        <v>45</v>
      </c>
      <c r="R27" s="3">
        <f t="shared" ref="R27" si="0">1/Q27</f>
        <v>2.2222222222222223E-2</v>
      </c>
      <c r="V27" s="2" t="s">
        <v>81</v>
      </c>
    </row>
    <row r="28" spans="1:22" x14ac:dyDescent="0.3">
      <c r="L28" s="2" t="s">
        <v>96</v>
      </c>
      <c r="M28" s="4">
        <v>1000</v>
      </c>
      <c r="N28" s="4">
        <v>1800</v>
      </c>
      <c r="O28" s="3">
        <v>0.72</v>
      </c>
      <c r="P28" s="3">
        <v>0.23300000000000001</v>
      </c>
      <c r="Q28" s="3">
        <f>O28/P28</f>
        <v>3.0901287553648067</v>
      </c>
      <c r="R28" s="3">
        <f>1/Q28</f>
        <v>0.32361111111111113</v>
      </c>
      <c r="V28" s="2" t="s">
        <v>342</v>
      </c>
    </row>
    <row r="29" spans="1:22" x14ac:dyDescent="0.3">
      <c r="L29" s="2" t="s">
        <v>5</v>
      </c>
      <c r="M29" s="4">
        <v>1000</v>
      </c>
      <c r="N29" s="4">
        <v>2000</v>
      </c>
      <c r="O29" s="3">
        <v>1.4</v>
      </c>
      <c r="P29" s="3">
        <v>0.02</v>
      </c>
      <c r="Q29" s="3">
        <f>O29/P29</f>
        <v>70</v>
      </c>
      <c r="R29" s="3">
        <f>1/Q29</f>
        <v>1.4285714285714285E-2</v>
      </c>
      <c r="V29" s="2" t="s">
        <v>81</v>
      </c>
    </row>
    <row r="30" spans="1:22" x14ac:dyDescent="0.3">
      <c r="L30" s="18" t="s">
        <v>4</v>
      </c>
      <c r="M30" s="16">
        <v>1000</v>
      </c>
      <c r="N30" s="16">
        <v>1700</v>
      </c>
      <c r="O30" s="14">
        <v>1.47</v>
      </c>
      <c r="P30" s="14">
        <v>1.4999999999999999E-2</v>
      </c>
      <c r="Q30" s="14">
        <f>O30/P30</f>
        <v>98</v>
      </c>
      <c r="R30" s="14">
        <f t="shared" ref="R30" si="1">1/Q30</f>
        <v>1.020408163265306E-2</v>
      </c>
      <c r="V30" s="2" t="s">
        <v>81</v>
      </c>
    </row>
    <row r="31" spans="1:22" x14ac:dyDescent="0.3">
      <c r="L31" s="2" t="s">
        <v>2</v>
      </c>
      <c r="P31" s="3">
        <f>SUM(P26:P30)</f>
        <v>0.40800000000000003</v>
      </c>
      <c r="Q31" s="3">
        <f>1/R31</f>
        <v>0.25642768731521809</v>
      </c>
      <c r="R31" s="3">
        <f>SUM(R26:R30)</f>
        <v>3.8997348939575822</v>
      </c>
    </row>
    <row r="32" spans="1:22" s="6" customFormat="1" x14ac:dyDescent="0.3">
      <c r="A32" s="60"/>
      <c r="G32" s="8"/>
      <c r="H32" s="11"/>
      <c r="I32" s="11"/>
      <c r="J32" s="11"/>
      <c r="K32" s="20"/>
      <c r="L32" s="7" t="s">
        <v>311</v>
      </c>
      <c r="M32" s="10"/>
      <c r="N32" s="10"/>
      <c r="O32" s="8"/>
      <c r="P32" s="8"/>
      <c r="R32" s="8" t="b">
        <f>ROUND(R31,2)&gt;=ROUND(F25,2)</f>
        <v>1</v>
      </c>
      <c r="S32" s="9"/>
      <c r="T32" s="8"/>
      <c r="U32" s="8"/>
      <c r="V32" s="7"/>
    </row>
    <row r="33" spans="1:22" x14ac:dyDescent="0.3">
      <c r="A33" s="59" t="s">
        <v>105</v>
      </c>
      <c r="R33" s="13"/>
    </row>
    <row r="34" spans="1:22" x14ac:dyDescent="0.3">
      <c r="B34" s="1" t="s">
        <v>30</v>
      </c>
      <c r="C34" s="1" t="s">
        <v>104</v>
      </c>
      <c r="D34" s="36" t="s">
        <v>141</v>
      </c>
      <c r="E34" s="38">
        <v>0.26</v>
      </c>
      <c r="F34" s="39">
        <f>1/E34-0.17</f>
        <v>3.6761538461538459</v>
      </c>
      <c r="G34" s="3">
        <v>1.48</v>
      </c>
      <c r="H34" s="5" t="s">
        <v>0</v>
      </c>
      <c r="I34" s="5">
        <f>1/G34</f>
        <v>0.67567567567567566</v>
      </c>
      <c r="J34" s="5">
        <f>I34-0.17</f>
        <v>0.50567567567567562</v>
      </c>
      <c r="K34" s="2" t="s">
        <v>101</v>
      </c>
    </row>
    <row r="35" spans="1:22" x14ac:dyDescent="0.3">
      <c r="L35" s="2" t="s">
        <v>9</v>
      </c>
      <c r="M35" s="4">
        <v>1000</v>
      </c>
      <c r="N35" s="4">
        <v>1800</v>
      </c>
      <c r="O35" s="3">
        <v>0.9</v>
      </c>
      <c r="P35" s="3">
        <v>0.02</v>
      </c>
      <c r="Q35" s="3">
        <f>O35/P35</f>
        <v>45</v>
      </c>
      <c r="R35" s="3">
        <f>1/Q35</f>
        <v>2.2222222222222223E-2</v>
      </c>
      <c r="V35" s="2" t="s">
        <v>74</v>
      </c>
    </row>
    <row r="36" spans="1:22" x14ac:dyDescent="0.3">
      <c r="L36" s="2" t="s">
        <v>87</v>
      </c>
      <c r="M36" s="4">
        <v>1000</v>
      </c>
      <c r="N36" s="4">
        <v>1800</v>
      </c>
      <c r="O36" s="3">
        <v>0.72</v>
      </c>
      <c r="P36" s="3">
        <v>0.33</v>
      </c>
      <c r="Q36" s="3">
        <f>O36/P36</f>
        <v>2.1818181818181817</v>
      </c>
      <c r="R36" s="3">
        <f>1/Q36</f>
        <v>0.45833333333333337</v>
      </c>
      <c r="V36" s="2" t="s">
        <v>342</v>
      </c>
    </row>
    <row r="37" spans="1:22" x14ac:dyDescent="0.3">
      <c r="L37" s="2" t="s">
        <v>13</v>
      </c>
      <c r="M37" s="4">
        <v>1000</v>
      </c>
      <c r="N37" s="4">
        <v>1400</v>
      </c>
      <c r="O37" s="3">
        <v>0.7</v>
      </c>
      <c r="P37" s="3">
        <v>0.02</v>
      </c>
      <c r="Q37" s="3">
        <v>35</v>
      </c>
      <c r="R37" s="3">
        <v>2.8571428571428571E-2</v>
      </c>
      <c r="V37" s="2" t="s">
        <v>74</v>
      </c>
    </row>
    <row r="38" spans="1:22" x14ac:dyDescent="0.3">
      <c r="L38" s="40" t="s">
        <v>307</v>
      </c>
      <c r="M38" s="41">
        <v>1030</v>
      </c>
      <c r="N38" s="41">
        <v>70</v>
      </c>
      <c r="O38" s="42">
        <v>3.3000000000000002E-2</v>
      </c>
      <c r="P38" s="42">
        <v>0.12</v>
      </c>
      <c r="Q38" s="42">
        <f>O38/P38</f>
        <v>0.27500000000000002</v>
      </c>
      <c r="R38" s="42">
        <f>1/Q38</f>
        <v>3.6363636363636362</v>
      </c>
      <c r="V38" s="2" t="s">
        <v>308</v>
      </c>
    </row>
    <row r="39" spans="1:22" x14ac:dyDescent="0.3">
      <c r="L39" s="43" t="s">
        <v>309</v>
      </c>
      <c r="M39" s="44">
        <v>1090</v>
      </c>
      <c r="N39" s="44">
        <v>772</v>
      </c>
      <c r="O39" s="45">
        <v>0.16</v>
      </c>
      <c r="P39" s="46">
        <v>1.2500000000000001E-2</v>
      </c>
      <c r="Q39" s="45">
        <f>O39/P39</f>
        <v>12.799999999999999</v>
      </c>
      <c r="R39" s="45">
        <f>1/Q39</f>
        <v>7.8125E-2</v>
      </c>
      <c r="V39" s="2" t="s">
        <v>310</v>
      </c>
    </row>
    <row r="40" spans="1:22" x14ac:dyDescent="0.3">
      <c r="L40" s="2" t="s">
        <v>2</v>
      </c>
      <c r="P40" s="3">
        <f>SUM(P35:P39)</f>
        <v>0.50250000000000006</v>
      </c>
      <c r="Q40" s="3">
        <f>1/R40</f>
        <v>0.23676396951194123</v>
      </c>
      <c r="R40" s="3">
        <f>SUM(R35:R39)</f>
        <v>4.2236156204906203</v>
      </c>
    </row>
    <row r="41" spans="1:22" s="6" customFormat="1" x14ac:dyDescent="0.3">
      <c r="A41" s="60"/>
      <c r="G41" s="8"/>
      <c r="H41" s="11"/>
      <c r="I41" s="11"/>
      <c r="J41" s="11"/>
      <c r="K41" s="20"/>
      <c r="L41" s="7" t="s">
        <v>311</v>
      </c>
      <c r="M41" s="10"/>
      <c r="N41" s="10"/>
      <c r="O41" s="8"/>
      <c r="P41" s="8"/>
      <c r="R41" s="8" t="b">
        <f>ROUND(R40,2)&gt;=ROUND(F34,2)</f>
        <v>1</v>
      </c>
      <c r="S41" s="9"/>
      <c r="T41" s="8"/>
      <c r="U41" s="8"/>
      <c r="V41" s="7"/>
    </row>
    <row r="42" spans="1:22" x14ac:dyDescent="0.3">
      <c r="A42" s="61"/>
      <c r="B42" s="54" t="s">
        <v>25</v>
      </c>
      <c r="C42" s="54" t="s">
        <v>103</v>
      </c>
      <c r="D42" s="54" t="s">
        <v>312</v>
      </c>
      <c r="E42" s="54"/>
      <c r="F42" s="54"/>
      <c r="G42" s="55">
        <v>1.1399999999999999</v>
      </c>
      <c r="H42" s="56" t="s">
        <v>0</v>
      </c>
      <c r="I42" s="56">
        <f>1/G42</f>
        <v>0.87719298245614041</v>
      </c>
      <c r="J42" s="56">
        <f>I42-0.17</f>
        <v>0.70719298245614037</v>
      </c>
      <c r="K42" s="57" t="s">
        <v>102</v>
      </c>
      <c r="L42" s="57"/>
      <c r="M42" s="58"/>
      <c r="N42" s="58"/>
      <c r="O42" s="55"/>
      <c r="P42" s="55"/>
      <c r="Q42" s="55"/>
      <c r="R42" s="55"/>
      <c r="S42" s="55"/>
      <c r="T42" s="55"/>
      <c r="U42" s="55"/>
      <c r="V42" s="57" t="s">
        <v>40</v>
      </c>
    </row>
    <row r="43" spans="1:22" x14ac:dyDescent="0.3">
      <c r="D43" s="36"/>
      <c r="E43" s="36"/>
      <c r="F43" s="36"/>
      <c r="K43" s="30" t="s">
        <v>334</v>
      </c>
      <c r="V43" s="12" t="s">
        <v>329</v>
      </c>
    </row>
    <row r="44" spans="1:22" x14ac:dyDescent="0.3">
      <c r="L44" s="2" t="s">
        <v>13</v>
      </c>
      <c r="M44" s="4">
        <v>1000</v>
      </c>
      <c r="N44" s="4">
        <v>1400</v>
      </c>
      <c r="O44" s="3">
        <v>0.7</v>
      </c>
      <c r="P44" s="3">
        <v>0.02</v>
      </c>
      <c r="Q44" s="3">
        <f>O44/P44</f>
        <v>35</v>
      </c>
      <c r="R44" s="3">
        <f>1/Q44</f>
        <v>2.8571428571428571E-2</v>
      </c>
      <c r="V44" s="2" t="s">
        <v>74</v>
      </c>
    </row>
    <row r="45" spans="1:22" x14ac:dyDescent="0.3">
      <c r="L45" s="2" t="s">
        <v>87</v>
      </c>
      <c r="M45" s="4">
        <v>1000</v>
      </c>
      <c r="N45" s="4">
        <v>1800</v>
      </c>
      <c r="O45" s="3">
        <v>0.72</v>
      </c>
      <c r="P45" s="3">
        <v>0.46</v>
      </c>
      <c r="Q45" s="3">
        <f>O45/P45</f>
        <v>1.5652173913043477</v>
      </c>
      <c r="R45" s="3">
        <f>1/Q45</f>
        <v>0.63888888888888895</v>
      </c>
      <c r="V45" s="2" t="s">
        <v>74</v>
      </c>
    </row>
    <row r="46" spans="1:22" x14ac:dyDescent="0.3">
      <c r="L46" s="18" t="s">
        <v>13</v>
      </c>
      <c r="M46" s="16">
        <v>1000</v>
      </c>
      <c r="N46" s="16">
        <v>1400</v>
      </c>
      <c r="O46" s="14">
        <v>0.7</v>
      </c>
      <c r="P46" s="14">
        <v>0.02</v>
      </c>
      <c r="Q46" s="14">
        <f>O46/P46</f>
        <v>35</v>
      </c>
      <c r="R46" s="14">
        <f>1/Q46</f>
        <v>2.8571428571428571E-2</v>
      </c>
      <c r="V46" s="2" t="s">
        <v>74</v>
      </c>
    </row>
    <row r="47" spans="1:22" x14ac:dyDescent="0.3">
      <c r="L47" s="2" t="s">
        <v>2</v>
      </c>
      <c r="P47" s="3">
        <f>SUM(P44:P46)</f>
        <v>0.5</v>
      </c>
      <c r="Q47" s="3">
        <f>1/R47</f>
        <v>1.436716077537058</v>
      </c>
      <c r="R47" s="3">
        <f>SUM(R44:R46)</f>
        <v>0.69603174603174611</v>
      </c>
    </row>
    <row r="48" spans="1:22" s="6" customFormat="1" x14ac:dyDescent="0.3">
      <c r="A48" s="60"/>
      <c r="G48" s="8"/>
      <c r="H48" s="11"/>
      <c r="I48" s="11"/>
      <c r="J48" s="11"/>
      <c r="K48" s="20"/>
      <c r="L48" s="7" t="s">
        <v>1</v>
      </c>
      <c r="M48" s="10"/>
      <c r="N48" s="10"/>
      <c r="O48" s="8"/>
      <c r="P48" s="8"/>
      <c r="R48" s="8" t="b">
        <f>ROUND(R47,2)=ROUND(J42,2)</f>
        <v>0</v>
      </c>
      <c r="S48" s="9"/>
      <c r="T48" s="8"/>
      <c r="U48" s="8"/>
      <c r="V48" s="7"/>
    </row>
    <row r="49" spans="1:22" x14ac:dyDescent="0.3">
      <c r="B49" s="1" t="s">
        <v>17</v>
      </c>
      <c r="C49" s="1" t="s">
        <v>100</v>
      </c>
      <c r="D49" s="36" t="s">
        <v>318</v>
      </c>
      <c r="E49" s="38">
        <v>0.22</v>
      </c>
      <c r="F49" s="39">
        <f>1/E49-0.26</f>
        <v>4.2854545454545461</v>
      </c>
      <c r="G49" s="3">
        <v>2.6</v>
      </c>
      <c r="H49" s="5" t="s">
        <v>0</v>
      </c>
      <c r="I49" s="5">
        <f>1/G49</f>
        <v>0.38461538461538458</v>
      </c>
      <c r="J49" s="5">
        <f>I49-0.26</f>
        <v>0.12461538461538457</v>
      </c>
      <c r="K49" s="2" t="s">
        <v>99</v>
      </c>
    </row>
    <row r="50" spans="1:22" x14ac:dyDescent="0.3">
      <c r="D50" s="36"/>
      <c r="E50" s="36"/>
      <c r="F50" s="36"/>
      <c r="L50" s="40" t="s">
        <v>314</v>
      </c>
      <c r="M50" s="41">
        <v>837</v>
      </c>
      <c r="N50" s="41">
        <v>10</v>
      </c>
      <c r="O50" s="42">
        <v>4.5999999999999999E-2</v>
      </c>
      <c r="P50" s="42">
        <v>0.192</v>
      </c>
      <c r="Q50" s="42">
        <f>O50/P50</f>
        <v>0.23958333333333331</v>
      </c>
      <c r="R50" s="42">
        <f>1/Q50</f>
        <v>4.1739130434782608</v>
      </c>
      <c r="V50" s="2" t="s">
        <v>315</v>
      </c>
    </row>
    <row r="51" spans="1:22" x14ac:dyDescent="0.3">
      <c r="L51" s="2" t="s">
        <v>96</v>
      </c>
      <c r="M51" s="4">
        <v>1000</v>
      </c>
      <c r="N51" s="4">
        <v>1800</v>
      </c>
      <c r="O51" s="3">
        <v>0.72</v>
      </c>
      <c r="P51" s="3">
        <v>7.6999999999999999E-2</v>
      </c>
      <c r="Q51" s="3">
        <f>O51/P51</f>
        <v>9.3506493506493502</v>
      </c>
      <c r="R51" s="3">
        <f>1/Q51</f>
        <v>0.10694444444444445</v>
      </c>
      <c r="V51" s="2" t="s">
        <v>342</v>
      </c>
    </row>
    <row r="52" spans="1:22" x14ac:dyDescent="0.3">
      <c r="L52" s="18" t="s">
        <v>13</v>
      </c>
      <c r="M52" s="16">
        <v>1000</v>
      </c>
      <c r="N52" s="16">
        <v>1800</v>
      </c>
      <c r="O52" s="14">
        <v>0.7</v>
      </c>
      <c r="P52" s="14">
        <v>0.01</v>
      </c>
      <c r="Q52" s="14">
        <f>O52/P52</f>
        <v>70</v>
      </c>
      <c r="R52" s="14">
        <f>1/Q52</f>
        <v>1.4285714285714285E-2</v>
      </c>
      <c r="V52" s="2" t="s">
        <v>342</v>
      </c>
    </row>
    <row r="53" spans="1:22" x14ac:dyDescent="0.3">
      <c r="L53" s="2" t="s">
        <v>2</v>
      </c>
      <c r="P53" s="3">
        <f>SUM(P50:P52)</f>
        <v>0.27900000000000003</v>
      </c>
      <c r="Q53" s="3">
        <f>1/R53</f>
        <v>0.23282110814974302</v>
      </c>
      <c r="R53" s="3">
        <f>SUM(R50:R52)</f>
        <v>4.2951432022084193</v>
      </c>
    </row>
    <row r="54" spans="1:22" s="6" customFormat="1" x14ac:dyDescent="0.3">
      <c r="A54" s="60"/>
      <c r="G54" s="8"/>
      <c r="H54" s="11"/>
      <c r="I54" s="11"/>
      <c r="J54" s="11"/>
      <c r="K54" s="20"/>
      <c r="L54" s="7" t="s">
        <v>311</v>
      </c>
      <c r="M54" s="10"/>
      <c r="N54" s="10"/>
      <c r="O54" s="8"/>
      <c r="P54" s="8"/>
      <c r="R54" s="8" t="b">
        <f>ROUND(R53,2)&gt;=ROUND(F49,2)</f>
        <v>1</v>
      </c>
      <c r="S54" s="9"/>
      <c r="T54" s="8"/>
      <c r="U54" s="8"/>
      <c r="V54" s="7"/>
    </row>
    <row r="55" spans="1:22" x14ac:dyDescent="0.3">
      <c r="B55" s="1" t="s">
        <v>12</v>
      </c>
      <c r="C55" s="1" t="s">
        <v>98</v>
      </c>
      <c r="D55" s="36" t="s">
        <v>147</v>
      </c>
      <c r="E55" s="38">
        <v>0.26</v>
      </c>
      <c r="F55" s="39">
        <f>1/E55-0.26</f>
        <v>3.586153846153846</v>
      </c>
      <c r="G55" s="3">
        <v>1.87</v>
      </c>
      <c r="H55" s="5" t="s">
        <v>0</v>
      </c>
      <c r="I55" s="5">
        <f>1/G55</f>
        <v>0.53475935828876997</v>
      </c>
      <c r="J55" s="5">
        <f>I55-0.26</f>
        <v>0.27475935828876996</v>
      </c>
      <c r="K55" s="2" t="s">
        <v>97</v>
      </c>
    </row>
    <row r="56" spans="1:22" x14ac:dyDescent="0.3">
      <c r="L56" s="40" t="s">
        <v>316</v>
      </c>
      <c r="M56" s="41">
        <v>1030</v>
      </c>
      <c r="N56" s="41">
        <v>80</v>
      </c>
      <c r="O56" s="42">
        <v>3.4000000000000002E-2</v>
      </c>
      <c r="P56" s="42">
        <v>0.12</v>
      </c>
      <c r="Q56" s="42">
        <f>O56/P56</f>
        <v>0.28333333333333338</v>
      </c>
      <c r="R56" s="42">
        <f>1/Q56</f>
        <v>3.5294117647058818</v>
      </c>
      <c r="V56" s="2" t="s">
        <v>317</v>
      </c>
    </row>
    <row r="57" spans="1:22" x14ac:dyDescent="0.3">
      <c r="L57" s="2" t="s">
        <v>9</v>
      </c>
      <c r="M57" s="4">
        <v>1000</v>
      </c>
      <c r="N57" s="4">
        <v>1800</v>
      </c>
      <c r="O57" s="3">
        <v>0.9</v>
      </c>
      <c r="P57" s="3">
        <v>0.02</v>
      </c>
      <c r="Q57" s="3">
        <f>O57/P57</f>
        <v>45</v>
      </c>
      <c r="R57" s="3">
        <f t="shared" ref="R57" si="2">1/Q57</f>
        <v>2.2222222222222223E-2</v>
      </c>
      <c r="V57" s="2" t="s">
        <v>81</v>
      </c>
    </row>
    <row r="58" spans="1:22" x14ac:dyDescent="0.3">
      <c r="L58" s="2" t="s">
        <v>96</v>
      </c>
      <c r="M58" s="4">
        <v>1000</v>
      </c>
      <c r="N58" s="4">
        <v>1800</v>
      </c>
      <c r="O58" s="3">
        <v>0.72</v>
      </c>
      <c r="P58" s="3">
        <v>0.161</v>
      </c>
      <c r="Q58" s="3">
        <f>O58/P58</f>
        <v>4.4720496894409933</v>
      </c>
      <c r="R58" s="3">
        <f>1/Q58</f>
        <v>0.22361111111111112</v>
      </c>
      <c r="V58" s="2" t="s">
        <v>342</v>
      </c>
    </row>
    <row r="59" spans="1:22" x14ac:dyDescent="0.3">
      <c r="L59" s="2" t="s">
        <v>5</v>
      </c>
      <c r="M59" s="4">
        <v>1000</v>
      </c>
      <c r="N59" s="4">
        <v>2000</v>
      </c>
      <c r="O59" s="3">
        <v>1.4</v>
      </c>
      <c r="P59" s="3">
        <v>0.02</v>
      </c>
      <c r="Q59" s="3">
        <f>O59/P59</f>
        <v>70</v>
      </c>
      <c r="R59" s="3">
        <f t="shared" ref="R59:R60" si="3">1/Q59</f>
        <v>1.4285714285714285E-2</v>
      </c>
      <c r="V59" s="2" t="s">
        <v>81</v>
      </c>
    </row>
    <row r="60" spans="1:22" x14ac:dyDescent="0.3">
      <c r="L60" s="18" t="s">
        <v>4</v>
      </c>
      <c r="M60" s="16">
        <v>1000</v>
      </c>
      <c r="N60" s="16">
        <v>1700</v>
      </c>
      <c r="O60" s="14">
        <v>1.47</v>
      </c>
      <c r="P60" s="14">
        <v>1.4999999999999999E-2</v>
      </c>
      <c r="Q60" s="14">
        <f>O60/P60</f>
        <v>98</v>
      </c>
      <c r="R60" s="14">
        <f t="shared" si="3"/>
        <v>1.020408163265306E-2</v>
      </c>
      <c r="V60" s="2" t="s">
        <v>81</v>
      </c>
    </row>
    <row r="61" spans="1:22" x14ac:dyDescent="0.3">
      <c r="L61" s="2" t="s">
        <v>2</v>
      </c>
      <c r="P61" s="3">
        <f>SUM(P56:P60)</f>
        <v>0.33600000000000002</v>
      </c>
      <c r="Q61" s="3">
        <f>1/R61</f>
        <v>0.2631762551619643</v>
      </c>
      <c r="R61" s="3">
        <f>SUM(R56:R60)</f>
        <v>3.7997348939575821</v>
      </c>
    </row>
    <row r="62" spans="1:22" s="6" customFormat="1" x14ac:dyDescent="0.3">
      <c r="A62" s="60"/>
      <c r="G62" s="8"/>
      <c r="H62" s="11"/>
      <c r="I62" s="11"/>
      <c r="J62" s="11"/>
      <c r="K62" s="20"/>
      <c r="L62" s="7" t="s">
        <v>311</v>
      </c>
      <c r="M62" s="10"/>
      <c r="N62" s="10"/>
      <c r="O62" s="8"/>
      <c r="P62" s="8"/>
      <c r="R62" s="8" t="b">
        <f>ROUND(R61,2)&gt;=ROUND(F55,2)</f>
        <v>1</v>
      </c>
      <c r="S62" s="9"/>
      <c r="T62" s="8"/>
      <c r="U62" s="8"/>
      <c r="V62" s="7"/>
    </row>
    <row r="63" spans="1:22" x14ac:dyDescent="0.3">
      <c r="A63" s="59" t="s">
        <v>95</v>
      </c>
    </row>
    <row r="64" spans="1:22" x14ac:dyDescent="0.3">
      <c r="B64" s="1" t="s">
        <v>30</v>
      </c>
      <c r="C64" s="1" t="s">
        <v>94</v>
      </c>
      <c r="D64" s="36" t="s">
        <v>312</v>
      </c>
      <c r="E64" s="38">
        <v>0.26</v>
      </c>
      <c r="F64" s="39">
        <f>1/E64-0.17</f>
        <v>3.6761538461538459</v>
      </c>
      <c r="G64" s="3">
        <v>1.1399999999999999</v>
      </c>
      <c r="H64" s="5" t="s">
        <v>0</v>
      </c>
      <c r="I64" s="5">
        <f>1/G64</f>
        <v>0.87719298245614041</v>
      </c>
      <c r="J64" s="5">
        <f>I64-0.17</f>
        <v>0.70719298245614037</v>
      </c>
      <c r="K64" s="2" t="s">
        <v>93</v>
      </c>
    </row>
    <row r="65" spans="1:22" x14ac:dyDescent="0.3">
      <c r="L65" s="2" t="s">
        <v>9</v>
      </c>
      <c r="M65" s="4">
        <v>1000</v>
      </c>
      <c r="N65" s="4">
        <v>1800</v>
      </c>
      <c r="O65" s="3">
        <v>0.9</v>
      </c>
      <c r="P65" s="3">
        <v>0.02</v>
      </c>
      <c r="Q65" s="3">
        <f>O65/P65</f>
        <v>45</v>
      </c>
      <c r="R65" s="3">
        <f>1/Q65</f>
        <v>2.2222222222222223E-2</v>
      </c>
      <c r="V65" s="2" t="s">
        <v>74</v>
      </c>
    </row>
    <row r="66" spans="1:22" x14ac:dyDescent="0.3">
      <c r="L66" s="2" t="s">
        <v>87</v>
      </c>
      <c r="M66" s="4">
        <v>1000</v>
      </c>
      <c r="N66" s="4">
        <v>1800</v>
      </c>
      <c r="O66" s="3">
        <v>0.72</v>
      </c>
      <c r="P66" s="3">
        <v>0.47499999999999998</v>
      </c>
      <c r="Q66" s="3">
        <f>O66/P66</f>
        <v>1.5157894736842106</v>
      </c>
      <c r="R66" s="3">
        <f>1/Q66</f>
        <v>0.65972222222222221</v>
      </c>
      <c r="V66" s="2" t="s">
        <v>342</v>
      </c>
    </row>
    <row r="67" spans="1:22" x14ac:dyDescent="0.3">
      <c r="L67" s="40" t="s">
        <v>307</v>
      </c>
      <c r="M67" s="41">
        <v>1030</v>
      </c>
      <c r="N67" s="41">
        <v>70</v>
      </c>
      <c r="O67" s="42">
        <v>3.3000000000000002E-2</v>
      </c>
      <c r="P67" s="42">
        <v>0.1</v>
      </c>
      <c r="Q67" s="42">
        <f>O67/P67</f>
        <v>0.33</v>
      </c>
      <c r="R67" s="42">
        <f>1/Q67</f>
        <v>3.0303030303030303</v>
      </c>
      <c r="V67" s="2" t="s">
        <v>308</v>
      </c>
    </row>
    <row r="68" spans="1:22" x14ac:dyDescent="0.3">
      <c r="L68" s="43" t="s">
        <v>309</v>
      </c>
      <c r="M68" s="44">
        <v>1090</v>
      </c>
      <c r="N68" s="44">
        <v>772</v>
      </c>
      <c r="O68" s="45">
        <v>0.16</v>
      </c>
      <c r="P68" s="46">
        <v>1.2500000000000001E-2</v>
      </c>
      <c r="Q68" s="45">
        <f>O68/P68</f>
        <v>12.799999999999999</v>
      </c>
      <c r="R68" s="45">
        <f>1/Q68</f>
        <v>7.8125E-2</v>
      </c>
      <c r="V68" s="2" t="s">
        <v>310</v>
      </c>
    </row>
    <row r="69" spans="1:22" x14ac:dyDescent="0.3">
      <c r="L69" s="2" t="s">
        <v>2</v>
      </c>
      <c r="P69" s="3">
        <f>SUM(P64:P68)</f>
        <v>0.60749999999999993</v>
      </c>
      <c r="Q69" s="3">
        <f>1/R69</f>
        <v>0.26382631434305748</v>
      </c>
      <c r="R69" s="3">
        <f>SUM(R64:R68)</f>
        <v>3.7903724747474747</v>
      </c>
    </row>
    <row r="70" spans="1:22" s="6" customFormat="1" x14ac:dyDescent="0.3">
      <c r="A70" s="60"/>
      <c r="G70" s="8"/>
      <c r="H70" s="11"/>
      <c r="I70" s="11"/>
      <c r="J70" s="11"/>
      <c r="K70" s="20"/>
      <c r="L70" s="7" t="s">
        <v>311</v>
      </c>
      <c r="M70" s="10"/>
      <c r="N70" s="10"/>
      <c r="O70" s="8"/>
      <c r="P70" s="8"/>
      <c r="R70" s="8" t="b">
        <f>ROUND(R69,2)&gt;=ROUND(F64,2)</f>
        <v>1</v>
      </c>
      <c r="S70" s="9"/>
      <c r="T70" s="8"/>
      <c r="U70" s="8"/>
      <c r="V70" s="7"/>
    </row>
    <row r="71" spans="1:22" x14ac:dyDescent="0.3">
      <c r="B71" s="23" t="s">
        <v>25</v>
      </c>
      <c r="C71" s="23" t="s">
        <v>92</v>
      </c>
      <c r="D71" s="23" t="s">
        <v>313</v>
      </c>
      <c r="E71" s="23"/>
      <c r="F71" s="23"/>
      <c r="G71" s="25">
        <v>1.02</v>
      </c>
      <c r="H71" s="26" t="s">
        <v>0</v>
      </c>
      <c r="I71" s="26">
        <f>1/G71</f>
        <v>0.98039215686274506</v>
      </c>
      <c r="J71" s="26">
        <f>I71-0.17</f>
        <v>0.81039215686274502</v>
      </c>
      <c r="K71" s="24" t="s">
        <v>91</v>
      </c>
      <c r="V71" s="24" t="s">
        <v>38</v>
      </c>
    </row>
    <row r="72" spans="1:22" x14ac:dyDescent="0.3">
      <c r="L72" s="2" t="s">
        <v>13</v>
      </c>
      <c r="M72" s="4">
        <v>1000</v>
      </c>
      <c r="N72" s="4">
        <v>1400</v>
      </c>
      <c r="O72" s="3">
        <v>0.7</v>
      </c>
      <c r="P72" s="3">
        <v>0.02</v>
      </c>
      <c r="Q72" s="3">
        <f>O72/P72</f>
        <v>35</v>
      </c>
      <c r="R72" s="3">
        <f>1/Q72</f>
        <v>2.8571428571428571E-2</v>
      </c>
      <c r="V72" s="2" t="s">
        <v>74</v>
      </c>
    </row>
    <row r="73" spans="1:22" x14ac:dyDescent="0.3">
      <c r="L73" s="2" t="s">
        <v>87</v>
      </c>
      <c r="M73" s="4">
        <v>1000</v>
      </c>
      <c r="N73" s="4">
        <v>1800</v>
      </c>
      <c r="O73" s="3">
        <v>0.72</v>
      </c>
      <c r="P73" s="3">
        <v>0.54200000000000004</v>
      </c>
      <c r="Q73" s="3">
        <f>O73/P73</f>
        <v>1.3284132841328411</v>
      </c>
      <c r="R73" s="3">
        <f>1/Q73</f>
        <v>0.75277777777777788</v>
      </c>
      <c r="V73" s="2" t="s">
        <v>342</v>
      </c>
    </row>
    <row r="74" spans="1:22" x14ac:dyDescent="0.3">
      <c r="L74" s="18" t="s">
        <v>13</v>
      </c>
      <c r="M74" s="16">
        <v>1000</v>
      </c>
      <c r="N74" s="16">
        <v>1400</v>
      </c>
      <c r="O74" s="14">
        <v>0.7</v>
      </c>
      <c r="P74" s="14">
        <v>0.02</v>
      </c>
      <c r="Q74" s="14">
        <f>O74/P74</f>
        <v>35</v>
      </c>
      <c r="R74" s="14">
        <f>1/Q74</f>
        <v>2.8571428571428571E-2</v>
      </c>
      <c r="V74" s="2" t="s">
        <v>74</v>
      </c>
    </row>
    <row r="75" spans="1:22" x14ac:dyDescent="0.3">
      <c r="L75" s="2" t="s">
        <v>2</v>
      </c>
      <c r="P75" s="3">
        <f>SUM(P72:P74)</f>
        <v>0.58200000000000007</v>
      </c>
      <c r="Q75" s="3">
        <f>1/R75</f>
        <v>1.2346888780009797</v>
      </c>
      <c r="R75" s="3">
        <f>SUM(R72:R74)</f>
        <v>0.80992063492063504</v>
      </c>
    </row>
    <row r="76" spans="1:22" s="6" customFormat="1" x14ac:dyDescent="0.3">
      <c r="A76" s="60"/>
      <c r="G76" s="8"/>
      <c r="H76" s="11"/>
      <c r="I76" s="11"/>
      <c r="J76" s="11"/>
      <c r="K76" s="20"/>
      <c r="L76" s="7" t="s">
        <v>1</v>
      </c>
      <c r="M76" s="10"/>
      <c r="N76" s="10"/>
      <c r="O76" s="8"/>
      <c r="P76" s="8"/>
      <c r="R76" s="8" t="b">
        <f>ROUND(R75,2)=ROUND(J71,2)</f>
        <v>1</v>
      </c>
      <c r="S76" s="9"/>
      <c r="T76" s="8"/>
      <c r="U76" s="8"/>
      <c r="V76" s="7"/>
    </row>
    <row r="77" spans="1:22" s="23" customFormat="1" x14ac:dyDescent="0.3">
      <c r="A77" s="61"/>
      <c r="B77" s="54" t="s">
        <v>18</v>
      </c>
      <c r="C77" s="54" t="s">
        <v>90</v>
      </c>
      <c r="D77" s="54" t="s">
        <v>164</v>
      </c>
      <c r="E77" s="54"/>
      <c r="F77" s="54"/>
      <c r="G77" s="55">
        <v>1.7</v>
      </c>
      <c r="H77" s="56" t="s">
        <v>0</v>
      </c>
      <c r="I77" s="56">
        <f>1/G77</f>
        <v>0.58823529411764708</v>
      </c>
      <c r="J77" s="56">
        <f>I77-0.17</f>
        <v>0.41823529411764704</v>
      </c>
      <c r="K77" s="57" t="s">
        <v>89</v>
      </c>
      <c r="L77" s="57"/>
      <c r="M77" s="58"/>
      <c r="N77" s="58"/>
      <c r="O77" s="55"/>
      <c r="P77" s="55"/>
      <c r="Q77" s="55"/>
      <c r="R77" s="55"/>
      <c r="S77" s="55"/>
      <c r="T77" s="55"/>
      <c r="U77" s="55"/>
      <c r="V77" s="57" t="s">
        <v>40</v>
      </c>
    </row>
    <row r="78" spans="1:22" x14ac:dyDescent="0.3">
      <c r="C78" s="2"/>
      <c r="D78" s="36"/>
      <c r="E78" s="36"/>
      <c r="F78" s="36"/>
      <c r="K78" s="30" t="s">
        <v>88</v>
      </c>
      <c r="V78" s="12" t="s">
        <v>329</v>
      </c>
    </row>
    <row r="79" spans="1:22" x14ac:dyDescent="0.3">
      <c r="L79" s="2" t="s">
        <v>13</v>
      </c>
      <c r="M79" s="4">
        <v>1000</v>
      </c>
      <c r="N79" s="4">
        <v>1800</v>
      </c>
      <c r="O79" s="3">
        <v>0.7</v>
      </c>
      <c r="P79" s="3">
        <v>0.02</v>
      </c>
      <c r="Q79" s="3">
        <f>O79/P79</f>
        <v>35</v>
      </c>
      <c r="R79" s="3">
        <f>1/Q79</f>
        <v>2.8571428571428571E-2</v>
      </c>
      <c r="V79" s="2" t="s">
        <v>74</v>
      </c>
    </row>
    <row r="80" spans="1:22" x14ac:dyDescent="0.3">
      <c r="L80" s="2" t="s">
        <v>87</v>
      </c>
      <c r="M80" s="4">
        <v>1000</v>
      </c>
      <c r="N80" s="4">
        <v>1800</v>
      </c>
      <c r="O80" s="3">
        <v>0.72</v>
      </c>
      <c r="P80" s="3">
        <v>0.21</v>
      </c>
      <c r="Q80" s="3">
        <f>O80/P80</f>
        <v>3.4285714285714284</v>
      </c>
      <c r="R80" s="3">
        <f>1/Q80</f>
        <v>0.29166666666666669</v>
      </c>
      <c r="V80" s="2" t="s">
        <v>342</v>
      </c>
    </row>
    <row r="81" spans="1:22" x14ac:dyDescent="0.3">
      <c r="L81" s="18" t="s">
        <v>13</v>
      </c>
      <c r="M81" s="16">
        <v>1000</v>
      </c>
      <c r="N81" s="16">
        <v>1400</v>
      </c>
      <c r="O81" s="14">
        <v>0.7</v>
      </c>
      <c r="P81" s="14">
        <v>0.02</v>
      </c>
      <c r="Q81" s="14">
        <f>O81/P81</f>
        <v>35</v>
      </c>
      <c r="R81" s="14">
        <f>1/Q81</f>
        <v>2.8571428571428571E-2</v>
      </c>
      <c r="V81" s="2" t="s">
        <v>74</v>
      </c>
    </row>
    <row r="82" spans="1:22" x14ac:dyDescent="0.3">
      <c r="L82" s="2" t="s">
        <v>2</v>
      </c>
      <c r="P82" s="3">
        <f>SUM(P79:P81)</f>
        <v>0.24999999999999997</v>
      </c>
      <c r="Q82" s="3">
        <f>1/R82</f>
        <v>2.866894197952218</v>
      </c>
      <c r="R82" s="3">
        <f>SUM(R79:R81)</f>
        <v>0.34880952380952385</v>
      </c>
    </row>
    <row r="83" spans="1:22" s="6" customFormat="1" x14ac:dyDescent="0.3">
      <c r="A83" s="60"/>
      <c r="G83" s="8"/>
      <c r="H83" s="11"/>
      <c r="I83" s="11"/>
      <c r="J83" s="11"/>
      <c r="K83" s="20"/>
      <c r="L83" s="7" t="s">
        <v>1</v>
      </c>
      <c r="M83" s="10"/>
      <c r="N83" s="10"/>
      <c r="O83" s="8"/>
      <c r="P83" s="8"/>
      <c r="R83" s="8" t="b">
        <f>ROUND(R82,2)=ROUND(J77,2)</f>
        <v>0</v>
      </c>
      <c r="S83" s="9"/>
      <c r="T83" s="8"/>
      <c r="U83" s="8"/>
      <c r="V83" s="7"/>
    </row>
    <row r="84" spans="1:22" x14ac:dyDescent="0.3">
      <c r="B84" s="1" t="s">
        <v>17</v>
      </c>
      <c r="C84" s="1" t="s">
        <v>86</v>
      </c>
      <c r="D84" s="36" t="s">
        <v>229</v>
      </c>
      <c r="E84" s="38">
        <v>0.22</v>
      </c>
      <c r="F84" s="39">
        <f>1/E84-0.26</f>
        <v>4.2854545454545461</v>
      </c>
      <c r="G84" s="3">
        <v>2.48</v>
      </c>
      <c r="H84" s="5" t="s">
        <v>0</v>
      </c>
      <c r="I84" s="5">
        <f>1/G84</f>
        <v>0.40322580645161293</v>
      </c>
      <c r="J84" s="5">
        <f>I84-0.26</f>
        <v>0.14322580645161292</v>
      </c>
      <c r="K84" s="2" t="s">
        <v>85</v>
      </c>
    </row>
    <row r="85" spans="1:22" x14ac:dyDescent="0.3">
      <c r="D85" s="36"/>
      <c r="E85" s="36"/>
      <c r="F85" s="36"/>
      <c r="L85" s="40" t="s">
        <v>314</v>
      </c>
      <c r="M85" s="41">
        <v>837</v>
      </c>
      <c r="N85" s="41">
        <v>10</v>
      </c>
      <c r="O85" s="42">
        <v>4.5999999999999999E-2</v>
      </c>
      <c r="P85" s="42">
        <v>0.191</v>
      </c>
      <c r="Q85" s="42">
        <f>O85/P85</f>
        <v>0.24083769633507854</v>
      </c>
      <c r="R85" s="42">
        <f>1/Q85</f>
        <v>4.1521739130434785</v>
      </c>
      <c r="V85" s="2" t="s">
        <v>315</v>
      </c>
    </row>
    <row r="86" spans="1:22" ht="17.25" thickBot="1" x14ac:dyDescent="0.35">
      <c r="L86" s="2" t="s">
        <v>5</v>
      </c>
      <c r="M86" s="4">
        <v>1000</v>
      </c>
      <c r="N86" s="4">
        <v>2000</v>
      </c>
      <c r="O86" s="3">
        <v>1.4</v>
      </c>
      <c r="P86" s="3">
        <v>0.02</v>
      </c>
      <c r="Q86" s="3">
        <f>O86/P86</f>
        <v>70</v>
      </c>
      <c r="R86" s="3">
        <f>1/Q86</f>
        <v>1.4285714285714285E-2</v>
      </c>
      <c r="V86" s="2" t="s">
        <v>81</v>
      </c>
    </row>
    <row r="87" spans="1:22" ht="17.25" thickBot="1" x14ac:dyDescent="0.35">
      <c r="L87" s="2" t="s">
        <v>82</v>
      </c>
      <c r="M87" s="4">
        <v>1000</v>
      </c>
      <c r="N87" s="4">
        <v>900</v>
      </c>
      <c r="O87" s="35">
        <v>0.6</v>
      </c>
      <c r="P87" s="3">
        <v>0.06</v>
      </c>
      <c r="Q87" s="3">
        <f>O87/P87</f>
        <v>10</v>
      </c>
      <c r="R87" s="3">
        <f>1/Q87</f>
        <v>0.1</v>
      </c>
      <c r="V87" s="2" t="s">
        <v>344</v>
      </c>
    </row>
    <row r="88" spans="1:22" x14ac:dyDescent="0.3">
      <c r="D88" s="37"/>
      <c r="E88" s="37"/>
      <c r="F88" s="37"/>
      <c r="L88" s="18" t="s">
        <v>13</v>
      </c>
      <c r="M88" s="16">
        <v>1000</v>
      </c>
      <c r="N88" s="16">
        <v>1800</v>
      </c>
      <c r="O88" s="14">
        <v>0.7</v>
      </c>
      <c r="P88" s="14">
        <v>0.02</v>
      </c>
      <c r="Q88" s="14">
        <f>O88/P88</f>
        <v>35</v>
      </c>
      <c r="R88" s="14">
        <f t="shared" ref="R88" si="4">1/Q88</f>
        <v>2.8571428571428571E-2</v>
      </c>
      <c r="V88" s="2" t="s">
        <v>81</v>
      </c>
    </row>
    <row r="89" spans="1:22" x14ac:dyDescent="0.3">
      <c r="D89" s="37"/>
      <c r="E89" s="37"/>
      <c r="F89" s="37"/>
      <c r="L89" s="2" t="s">
        <v>2</v>
      </c>
      <c r="P89" s="3">
        <f>SUM(P85:P88)</f>
        <v>0.29100000000000004</v>
      </c>
      <c r="Q89" s="3">
        <f>1/R89</f>
        <v>0.23282718727404195</v>
      </c>
      <c r="R89" s="3">
        <f>SUM(R85:R88)</f>
        <v>4.2950310559006208</v>
      </c>
    </row>
    <row r="90" spans="1:22" s="6" customFormat="1" x14ac:dyDescent="0.3">
      <c r="A90" s="60"/>
      <c r="G90" s="8"/>
      <c r="H90" s="11"/>
      <c r="I90" s="11"/>
      <c r="J90" s="11"/>
      <c r="K90" s="20"/>
      <c r="L90" s="7" t="s">
        <v>311</v>
      </c>
      <c r="M90" s="10"/>
      <c r="N90" s="10"/>
      <c r="O90" s="8"/>
      <c r="P90" s="8"/>
      <c r="R90" s="8" t="b">
        <f>ROUND(R89,2)&gt;=ROUND(F84,2)</f>
        <v>1</v>
      </c>
      <c r="S90" s="9"/>
      <c r="T90" s="8"/>
      <c r="U90" s="8"/>
      <c r="V90" s="7"/>
    </row>
    <row r="91" spans="1:22" x14ac:dyDescent="0.3">
      <c r="B91" s="1" t="s">
        <v>12</v>
      </c>
      <c r="C91" s="1" t="s">
        <v>84</v>
      </c>
      <c r="D91" s="36" t="s">
        <v>319</v>
      </c>
      <c r="E91" s="38">
        <v>0.26</v>
      </c>
      <c r="F91" s="39">
        <f>1/E91-0.26</f>
        <v>3.586153846153846</v>
      </c>
      <c r="G91" s="3">
        <v>1.81</v>
      </c>
      <c r="H91" s="5" t="s">
        <v>0</v>
      </c>
      <c r="I91" s="5">
        <f>1/G91</f>
        <v>0.5524861878453039</v>
      </c>
      <c r="J91" s="5">
        <f>I91-0.26</f>
        <v>0.29248618784530389</v>
      </c>
      <c r="K91" s="2" t="s">
        <v>83</v>
      </c>
    </row>
    <row r="92" spans="1:22" x14ac:dyDescent="0.3">
      <c r="L92" s="40" t="s">
        <v>316</v>
      </c>
      <c r="M92" s="41">
        <v>1030</v>
      </c>
      <c r="N92" s="41">
        <v>80</v>
      </c>
      <c r="O92" s="42">
        <v>3.4000000000000002E-2</v>
      </c>
      <c r="P92" s="42">
        <v>0.12</v>
      </c>
      <c r="Q92" s="42">
        <f>O92/P92</f>
        <v>0.28333333333333338</v>
      </c>
      <c r="R92" s="42">
        <f>1/Q92</f>
        <v>3.5294117647058818</v>
      </c>
      <c r="V92" s="2" t="s">
        <v>317</v>
      </c>
    </row>
    <row r="93" spans="1:22" x14ac:dyDescent="0.3">
      <c r="L93" s="2" t="s">
        <v>9</v>
      </c>
      <c r="M93" s="4">
        <v>1000</v>
      </c>
      <c r="N93" s="4">
        <v>1800</v>
      </c>
      <c r="O93" s="3">
        <v>0.9</v>
      </c>
      <c r="P93" s="3">
        <v>1.4999999999999999E-2</v>
      </c>
      <c r="Q93" s="3">
        <f>O93/P93</f>
        <v>60.000000000000007</v>
      </c>
      <c r="R93" s="3">
        <f t="shared" ref="R93" si="5">1/Q93</f>
        <v>1.6666666666666663E-2</v>
      </c>
      <c r="V93" s="2" t="s">
        <v>344</v>
      </c>
    </row>
    <row r="94" spans="1:22" x14ac:dyDescent="0.3">
      <c r="L94" s="2" t="s">
        <v>82</v>
      </c>
      <c r="M94" s="4">
        <v>1000</v>
      </c>
      <c r="N94" s="4">
        <v>900</v>
      </c>
      <c r="O94" s="3">
        <f>S94</f>
        <v>0.24</v>
      </c>
      <c r="P94" s="3">
        <v>0.06</v>
      </c>
      <c r="Q94" s="3">
        <f>O94/P94</f>
        <v>4</v>
      </c>
      <c r="R94" s="3">
        <f>1/Q94</f>
        <v>0.25</v>
      </c>
      <c r="S94" s="3">
        <f>P94*T94</f>
        <v>0.24</v>
      </c>
      <c r="T94" s="3">
        <f>1/U94</f>
        <v>4</v>
      </c>
      <c r="U94" s="3">
        <f>0.25</f>
        <v>0.25</v>
      </c>
      <c r="V94" s="2" t="s">
        <v>81</v>
      </c>
    </row>
    <row r="95" spans="1:22" x14ac:dyDescent="0.3">
      <c r="L95" s="2" t="s">
        <v>5</v>
      </c>
      <c r="M95" s="4">
        <v>1000</v>
      </c>
      <c r="N95" s="4">
        <v>2000</v>
      </c>
      <c r="O95" s="3">
        <v>1.4</v>
      </c>
      <c r="P95" s="3">
        <v>0.02</v>
      </c>
      <c r="Q95" s="3">
        <f>O95/P95</f>
        <v>70</v>
      </c>
      <c r="R95" s="3">
        <f>1/Q95</f>
        <v>1.4285714285714285E-2</v>
      </c>
      <c r="V95" s="2" t="s">
        <v>81</v>
      </c>
    </row>
    <row r="96" spans="1:22" x14ac:dyDescent="0.3">
      <c r="L96" s="18" t="s">
        <v>4</v>
      </c>
      <c r="M96" s="16">
        <v>1000</v>
      </c>
      <c r="N96" s="16">
        <v>1700</v>
      </c>
      <c r="O96" s="14">
        <v>1.47</v>
      </c>
      <c r="P96" s="14">
        <v>1.4999999999999999E-2</v>
      </c>
      <c r="Q96" s="14">
        <f>O96/P96</f>
        <v>98</v>
      </c>
      <c r="R96" s="14">
        <f>1/Q96</f>
        <v>1.020408163265306E-2</v>
      </c>
      <c r="V96" s="2" t="s">
        <v>81</v>
      </c>
    </row>
    <row r="97" spans="1:22" x14ac:dyDescent="0.3">
      <c r="L97" s="2" t="s">
        <v>2</v>
      </c>
      <c r="P97" s="3">
        <f>SUM(P92:P96)</f>
        <v>0.22999999999999998</v>
      </c>
      <c r="Q97" s="3">
        <f>1/R97</f>
        <v>0.26174117055595131</v>
      </c>
      <c r="R97" s="3">
        <f>SUM(R92:R96)</f>
        <v>3.8205682272909156</v>
      </c>
    </row>
    <row r="98" spans="1:22" s="6" customFormat="1" x14ac:dyDescent="0.3">
      <c r="A98" s="60"/>
      <c r="G98" s="8"/>
      <c r="H98" s="11"/>
      <c r="I98" s="11"/>
      <c r="J98" s="11"/>
      <c r="K98" s="20"/>
      <c r="L98" s="7" t="s">
        <v>311</v>
      </c>
      <c r="M98" s="10"/>
      <c r="N98" s="10"/>
      <c r="O98" s="8"/>
      <c r="P98" s="8"/>
      <c r="R98" s="8" t="b">
        <f>ROUND(R97,2)&gt;=ROUND(F91,2)</f>
        <v>1</v>
      </c>
      <c r="S98" s="9"/>
      <c r="T98" s="8"/>
      <c r="U98" s="8"/>
      <c r="V98" s="7"/>
    </row>
    <row r="99" spans="1:22" x14ac:dyDescent="0.3">
      <c r="A99" s="59" t="s">
        <v>80</v>
      </c>
    </row>
    <row r="100" spans="1:22" x14ac:dyDescent="0.3">
      <c r="B100" s="1" t="s">
        <v>30</v>
      </c>
      <c r="C100" s="1" t="s">
        <v>79</v>
      </c>
      <c r="D100" s="36" t="s">
        <v>152</v>
      </c>
      <c r="E100" s="38">
        <v>0.26</v>
      </c>
      <c r="F100" s="39">
        <f>1/E100-0.17</f>
        <v>3.6761538461538459</v>
      </c>
      <c r="G100" s="3">
        <v>1.1499999999999999</v>
      </c>
      <c r="H100" s="5" t="s">
        <v>0</v>
      </c>
      <c r="I100" s="5">
        <f>1/G100</f>
        <v>0.86956521739130443</v>
      </c>
      <c r="J100" s="5">
        <f>I100-0.17</f>
        <v>0.69956521739130439</v>
      </c>
      <c r="K100" s="2" t="s">
        <v>69</v>
      </c>
    </row>
    <row r="101" spans="1:22" x14ac:dyDescent="0.3">
      <c r="L101" s="40" t="s">
        <v>320</v>
      </c>
      <c r="M101" s="41">
        <v>1000</v>
      </c>
      <c r="N101" s="41">
        <v>1800</v>
      </c>
      <c r="O101" s="42">
        <v>0.9</v>
      </c>
      <c r="P101" s="42">
        <v>0.02</v>
      </c>
      <c r="Q101" s="42">
        <f>O101/P101</f>
        <v>45</v>
      </c>
      <c r="R101" s="42">
        <f t="shared" ref="R101:R106" si="6">1/Q101</f>
        <v>2.2222222222222223E-2</v>
      </c>
      <c r="V101" s="2" t="s">
        <v>67</v>
      </c>
    </row>
    <row r="102" spans="1:22" x14ac:dyDescent="0.3">
      <c r="L102" s="40" t="s">
        <v>321</v>
      </c>
      <c r="M102" s="41">
        <v>1030</v>
      </c>
      <c r="N102" s="41">
        <v>80</v>
      </c>
      <c r="O102" s="42">
        <v>3.4000000000000002E-2</v>
      </c>
      <c r="P102" s="42">
        <v>0.12</v>
      </c>
      <c r="Q102" s="42">
        <f>O102/P102</f>
        <v>0.28333333333333338</v>
      </c>
      <c r="R102" s="42">
        <f t="shared" si="6"/>
        <v>3.5294117647058818</v>
      </c>
      <c r="V102" s="2" t="s">
        <v>322</v>
      </c>
    </row>
    <row r="103" spans="1:22" x14ac:dyDescent="0.3">
      <c r="L103" s="2" t="s">
        <v>9</v>
      </c>
      <c r="M103" s="4">
        <v>1000</v>
      </c>
      <c r="N103" s="4">
        <v>1800</v>
      </c>
      <c r="O103" s="3">
        <v>0.9</v>
      </c>
      <c r="P103" s="19">
        <v>4.4999999999999997E-3</v>
      </c>
      <c r="Q103" s="3">
        <f>O103/P103</f>
        <v>200.00000000000003</v>
      </c>
      <c r="R103" s="3">
        <f t="shared" si="6"/>
        <v>4.9999999999999992E-3</v>
      </c>
      <c r="V103" s="2" t="s">
        <v>345</v>
      </c>
    </row>
    <row r="104" spans="1:22" x14ac:dyDescent="0.3">
      <c r="L104" s="2" t="s">
        <v>55</v>
      </c>
      <c r="M104" s="4">
        <v>1000</v>
      </c>
      <c r="N104" s="4">
        <v>800</v>
      </c>
      <c r="O104" s="3">
        <f>S104</f>
        <v>0.38709677419354838</v>
      </c>
      <c r="P104" s="3">
        <v>0.12</v>
      </c>
      <c r="Q104" s="3">
        <f>O104/P104</f>
        <v>3.2258064516129035</v>
      </c>
      <c r="R104" s="3">
        <f t="shared" si="6"/>
        <v>0.31</v>
      </c>
      <c r="S104" s="3">
        <f>P104*T104</f>
        <v>0.38709677419354838</v>
      </c>
      <c r="T104" s="3">
        <f>1/U104</f>
        <v>3.2258064516129035</v>
      </c>
      <c r="U104" s="3">
        <v>0.31</v>
      </c>
      <c r="V104" s="2" t="s">
        <v>67</v>
      </c>
    </row>
    <row r="105" spans="1:22" x14ac:dyDescent="0.3">
      <c r="L105" s="2" t="s">
        <v>78</v>
      </c>
      <c r="P105" s="3">
        <v>9.0999999999999998E-2</v>
      </c>
      <c r="Q105" s="3">
        <f>T105</f>
        <v>5.5555555555555554</v>
      </c>
      <c r="R105" s="3">
        <f>U105</f>
        <v>0.18</v>
      </c>
      <c r="S105" s="3">
        <f>P105*T105</f>
        <v>0.50555555555555554</v>
      </c>
      <c r="T105" s="3">
        <f>1/U105</f>
        <v>5.5555555555555554</v>
      </c>
      <c r="U105" s="3">
        <v>0.18</v>
      </c>
      <c r="V105" s="2" t="s">
        <v>345</v>
      </c>
    </row>
    <row r="106" spans="1:22" x14ac:dyDescent="0.3">
      <c r="L106" s="2" t="s">
        <v>55</v>
      </c>
      <c r="M106" s="4">
        <v>1000</v>
      </c>
      <c r="N106" s="4">
        <v>800</v>
      </c>
      <c r="O106" s="3">
        <f>S106</f>
        <v>0.4</v>
      </c>
      <c r="P106" s="3">
        <v>0.08</v>
      </c>
      <c r="Q106" s="3">
        <f>O106/P106</f>
        <v>5</v>
      </c>
      <c r="R106" s="3">
        <f t="shared" si="6"/>
        <v>0.2</v>
      </c>
      <c r="S106" s="3">
        <f>P106*T106</f>
        <v>0.4</v>
      </c>
      <c r="T106" s="3">
        <f>1/U106</f>
        <v>5</v>
      </c>
      <c r="U106" s="3">
        <v>0.2</v>
      </c>
      <c r="V106" s="2" t="s">
        <v>67</v>
      </c>
    </row>
    <row r="107" spans="1:22" x14ac:dyDescent="0.3">
      <c r="L107" s="18" t="s">
        <v>13</v>
      </c>
      <c r="M107" s="16">
        <v>1000</v>
      </c>
      <c r="N107" s="16">
        <v>1400</v>
      </c>
      <c r="O107" s="14">
        <v>0.7</v>
      </c>
      <c r="P107" s="15">
        <v>4.4999999999999997E-3</v>
      </c>
      <c r="Q107" s="14">
        <f>O107/P107</f>
        <v>155.55555555555557</v>
      </c>
      <c r="R107" s="14">
        <f>1/Q107</f>
        <v>6.4285714285714276E-3</v>
      </c>
      <c r="V107" s="2" t="s">
        <v>345</v>
      </c>
    </row>
    <row r="108" spans="1:22" x14ac:dyDescent="0.3">
      <c r="L108" s="2" t="s">
        <v>2</v>
      </c>
      <c r="P108" s="3">
        <f>SUM(P101:P107)</f>
        <v>0.43999999999999995</v>
      </c>
      <c r="Q108" s="3">
        <f>1/R108</f>
        <v>0.23512468633576511</v>
      </c>
      <c r="R108" s="3">
        <f>SUM(R101:R107)</f>
        <v>4.2530625583566755</v>
      </c>
    </row>
    <row r="109" spans="1:22" s="6" customFormat="1" x14ac:dyDescent="0.3">
      <c r="A109" s="60"/>
      <c r="G109" s="8"/>
      <c r="H109" s="11"/>
      <c r="I109" s="11"/>
      <c r="J109" s="11"/>
      <c r="K109" s="20"/>
      <c r="L109" s="7" t="s">
        <v>311</v>
      </c>
      <c r="M109" s="10"/>
      <c r="N109" s="10"/>
      <c r="O109" s="8"/>
      <c r="P109" s="8"/>
      <c r="R109" s="8" t="b">
        <f>ROUND(R108,2)&gt;=ROUND(F100,2)</f>
        <v>1</v>
      </c>
      <c r="S109" s="9"/>
      <c r="T109" s="8"/>
      <c r="U109" s="8"/>
      <c r="V109" s="7"/>
    </row>
    <row r="110" spans="1:22" x14ac:dyDescent="0.3">
      <c r="A110" s="61"/>
      <c r="B110" s="54" t="s">
        <v>25</v>
      </c>
      <c r="C110" s="54" t="s">
        <v>77</v>
      </c>
      <c r="D110" s="54" t="s">
        <v>323</v>
      </c>
      <c r="E110" s="54"/>
      <c r="F110" s="54"/>
      <c r="G110" s="55">
        <v>2.6</v>
      </c>
      <c r="H110" s="56" t="s">
        <v>0</v>
      </c>
      <c r="I110" s="56">
        <f>1/G110</f>
        <v>0.38461538461538458</v>
      </c>
      <c r="J110" s="56">
        <f>I110-0.17</f>
        <v>0.21461538461538457</v>
      </c>
      <c r="K110" s="57" t="s">
        <v>76</v>
      </c>
      <c r="L110" s="57"/>
      <c r="M110" s="58"/>
      <c r="N110" s="58"/>
      <c r="O110" s="55"/>
      <c r="P110" s="55"/>
      <c r="Q110" s="55"/>
      <c r="R110" s="55"/>
      <c r="S110" s="55"/>
      <c r="T110" s="55"/>
      <c r="U110" s="55"/>
      <c r="V110" s="57" t="s">
        <v>40</v>
      </c>
    </row>
    <row r="111" spans="1:22" x14ac:dyDescent="0.3">
      <c r="D111" s="36"/>
      <c r="E111" s="36"/>
      <c r="F111" s="36"/>
      <c r="K111" s="30" t="s">
        <v>376</v>
      </c>
      <c r="V111" s="12" t="s">
        <v>329</v>
      </c>
    </row>
    <row r="112" spans="1:22" x14ac:dyDescent="0.3">
      <c r="L112" s="2" t="s">
        <v>13</v>
      </c>
      <c r="M112" s="4">
        <v>1000</v>
      </c>
      <c r="N112" s="4">
        <v>1400</v>
      </c>
      <c r="O112" s="3">
        <v>0.7</v>
      </c>
      <c r="P112" s="3">
        <v>0.02</v>
      </c>
      <c r="Q112" s="3">
        <f>O112/P112</f>
        <v>35</v>
      </c>
      <c r="R112" s="3">
        <f>1/Q112</f>
        <v>2.8571428571428571E-2</v>
      </c>
      <c r="V112" s="2" t="s">
        <v>74</v>
      </c>
    </row>
    <row r="113" spans="1:22" x14ac:dyDescent="0.3">
      <c r="L113" s="2" t="s">
        <v>75</v>
      </c>
      <c r="M113" s="4">
        <v>1000</v>
      </c>
      <c r="N113" s="4">
        <v>2400</v>
      </c>
      <c r="O113" s="3">
        <v>0.5</v>
      </c>
      <c r="P113" s="3">
        <v>0.14000000000000001</v>
      </c>
      <c r="Q113" s="3">
        <f>O113/P113</f>
        <v>3.5714285714285712</v>
      </c>
      <c r="R113" s="3">
        <f>1/Q113</f>
        <v>0.28000000000000003</v>
      </c>
      <c r="V113" s="2" t="s">
        <v>74</v>
      </c>
    </row>
    <row r="114" spans="1:22" x14ac:dyDescent="0.3">
      <c r="L114" s="18" t="s">
        <v>13</v>
      </c>
      <c r="M114" s="16">
        <v>1000</v>
      </c>
      <c r="N114" s="16">
        <v>1400</v>
      </c>
      <c r="O114" s="14">
        <v>0.7</v>
      </c>
      <c r="P114" s="14">
        <v>0.02</v>
      </c>
      <c r="Q114" s="14">
        <f>O114/P114</f>
        <v>35</v>
      </c>
      <c r="R114" s="14">
        <f>1/Q114</f>
        <v>2.8571428571428571E-2</v>
      </c>
      <c r="V114" s="2" t="s">
        <v>74</v>
      </c>
    </row>
    <row r="115" spans="1:22" x14ac:dyDescent="0.3">
      <c r="L115" s="2" t="s">
        <v>2</v>
      </c>
      <c r="P115" s="3">
        <f>SUM(P112:P114)</f>
        <v>0.18</v>
      </c>
      <c r="Q115" s="3">
        <f>1/R115</f>
        <v>2.9661016949152539</v>
      </c>
      <c r="R115" s="3">
        <f>SUM(R112:R114)</f>
        <v>0.33714285714285719</v>
      </c>
    </row>
    <row r="116" spans="1:22" s="6" customFormat="1" x14ac:dyDescent="0.3">
      <c r="A116" s="60"/>
      <c r="G116" s="8"/>
      <c r="H116" s="11"/>
      <c r="I116" s="11"/>
      <c r="J116" s="11"/>
      <c r="K116" s="20"/>
      <c r="L116" s="7" t="s">
        <v>1</v>
      </c>
      <c r="M116" s="10"/>
      <c r="N116" s="10"/>
      <c r="O116" s="8"/>
      <c r="P116" s="8"/>
      <c r="R116" s="8" t="b">
        <f>ROUND(R115,2)=ROUND(J110,2)</f>
        <v>0</v>
      </c>
      <c r="S116" s="9"/>
      <c r="T116" s="8"/>
      <c r="U116" s="8"/>
      <c r="V116" s="7"/>
    </row>
    <row r="117" spans="1:22" x14ac:dyDescent="0.3">
      <c r="B117" s="1" t="s">
        <v>17</v>
      </c>
      <c r="C117" s="1" t="s">
        <v>73</v>
      </c>
      <c r="D117" s="36" t="s">
        <v>166</v>
      </c>
      <c r="E117" s="38">
        <v>0.22</v>
      </c>
      <c r="F117" s="39">
        <f>1/E117-0.26</f>
        <v>4.2854545454545461</v>
      </c>
      <c r="G117" s="3">
        <v>1.65</v>
      </c>
      <c r="H117" s="5" t="s">
        <v>0</v>
      </c>
      <c r="I117" s="5">
        <f>1/G117</f>
        <v>0.60606060606060608</v>
      </c>
      <c r="J117" s="5">
        <f>I117-0.26</f>
        <v>0.34606060606060607</v>
      </c>
      <c r="K117" s="2" t="s">
        <v>63</v>
      </c>
    </row>
    <row r="118" spans="1:22" x14ac:dyDescent="0.3">
      <c r="D118" s="36"/>
      <c r="E118" s="36"/>
      <c r="F118" s="36"/>
      <c r="L118" s="40" t="s">
        <v>314</v>
      </c>
      <c r="M118" s="41">
        <v>837</v>
      </c>
      <c r="N118" s="41">
        <v>10</v>
      </c>
      <c r="O118" s="42">
        <v>4.5999999999999999E-2</v>
      </c>
      <c r="P118" s="42">
        <v>0.182</v>
      </c>
      <c r="Q118" s="42">
        <f>O118/P118</f>
        <v>0.25274725274725274</v>
      </c>
      <c r="R118" s="42">
        <f>1/Q118</f>
        <v>3.956521739130435</v>
      </c>
      <c r="V118" s="2" t="s">
        <v>315</v>
      </c>
    </row>
    <row r="119" spans="1:22" x14ac:dyDescent="0.3">
      <c r="L119" s="2" t="s">
        <v>6</v>
      </c>
      <c r="M119" s="4">
        <v>1000</v>
      </c>
      <c r="N119" s="4">
        <v>400</v>
      </c>
      <c r="O119" s="3">
        <v>0.57999999999999996</v>
      </c>
      <c r="P119" s="3">
        <v>0.02</v>
      </c>
      <c r="Q119" s="3">
        <f>O119/P119</f>
        <v>28.999999999999996</v>
      </c>
      <c r="R119" s="3">
        <f t="shared" ref="R119:R120" si="7">1/Q119</f>
        <v>3.4482758620689662E-2</v>
      </c>
      <c r="V119" s="2" t="s">
        <v>14</v>
      </c>
    </row>
    <row r="120" spans="1:22" x14ac:dyDescent="0.3">
      <c r="L120" s="2" t="s">
        <v>5</v>
      </c>
      <c r="M120" s="4">
        <v>1000</v>
      </c>
      <c r="N120" s="4">
        <v>2000</v>
      </c>
      <c r="O120" s="3">
        <v>1.4</v>
      </c>
      <c r="P120" s="3">
        <v>0.02</v>
      </c>
      <c r="Q120" s="3">
        <f t="shared" ref="Q120" si="8">O120/P120</f>
        <v>70</v>
      </c>
      <c r="R120" s="3">
        <f t="shared" si="7"/>
        <v>1.4285714285714285E-2</v>
      </c>
      <c r="V120" s="2" t="s">
        <v>14</v>
      </c>
    </row>
    <row r="121" spans="1:22" x14ac:dyDescent="0.3">
      <c r="L121" s="2" t="s">
        <v>8</v>
      </c>
      <c r="M121" s="4">
        <v>1000</v>
      </c>
      <c r="N121" s="4">
        <v>900</v>
      </c>
      <c r="O121" s="3">
        <f>S121</f>
        <v>0.56000000000000005</v>
      </c>
      <c r="P121" s="3">
        <v>0.16</v>
      </c>
      <c r="Q121" s="3">
        <f>O121/P121</f>
        <v>3.5000000000000004</v>
      </c>
      <c r="R121" s="3">
        <f>1/Q121</f>
        <v>0.2857142857142857</v>
      </c>
      <c r="S121" s="3">
        <f>P121*T121</f>
        <v>0.56000000000000005</v>
      </c>
      <c r="T121" s="3">
        <f>1/U121</f>
        <v>3.5</v>
      </c>
      <c r="U121" s="3">
        <f>0.3-R120</f>
        <v>0.2857142857142857</v>
      </c>
      <c r="V121" s="2" t="s">
        <v>14</v>
      </c>
    </row>
    <row r="122" spans="1:22" x14ac:dyDescent="0.3">
      <c r="L122" s="18" t="s">
        <v>13</v>
      </c>
      <c r="M122" s="16">
        <v>1000</v>
      </c>
      <c r="N122" s="16">
        <v>1400</v>
      </c>
      <c r="O122" s="14">
        <v>0.7</v>
      </c>
      <c r="P122" s="14">
        <v>0.01</v>
      </c>
      <c r="Q122" s="14">
        <f>O122/P122</f>
        <v>70</v>
      </c>
      <c r="R122" s="14">
        <f>1/Q122</f>
        <v>1.4285714285714285E-2</v>
      </c>
      <c r="V122" s="2" t="s">
        <v>346</v>
      </c>
    </row>
    <row r="123" spans="1:22" x14ac:dyDescent="0.3">
      <c r="L123" s="2" t="s">
        <v>2</v>
      </c>
      <c r="P123" s="3">
        <f>SUM(P118:P122)</f>
        <v>0.39200000000000002</v>
      </c>
      <c r="Q123" s="3">
        <f>1/R123</f>
        <v>0.23227237903827591</v>
      </c>
      <c r="R123" s="3">
        <f>SUM(R118:R122)</f>
        <v>4.305290212036839</v>
      </c>
    </row>
    <row r="124" spans="1:22" s="6" customFormat="1" x14ac:dyDescent="0.3">
      <c r="A124" s="60"/>
      <c r="G124" s="8"/>
      <c r="H124" s="11"/>
      <c r="I124" s="11"/>
      <c r="J124" s="11"/>
      <c r="K124" s="20"/>
      <c r="L124" s="7" t="s">
        <v>311</v>
      </c>
      <c r="M124" s="10"/>
      <c r="N124" s="10"/>
      <c r="O124" s="8"/>
      <c r="P124" s="8"/>
      <c r="R124" s="8" t="b">
        <f>ROUND(R123,2)&gt;=ROUND(F117,2)</f>
        <v>1</v>
      </c>
      <c r="S124" s="9"/>
      <c r="T124" s="8"/>
      <c r="U124" s="8"/>
      <c r="V124" s="7"/>
    </row>
    <row r="125" spans="1:22" x14ac:dyDescent="0.3">
      <c r="B125" s="1" t="s">
        <v>12</v>
      </c>
      <c r="C125" s="1" t="s">
        <v>72</v>
      </c>
      <c r="D125" s="36" t="s">
        <v>168</v>
      </c>
      <c r="E125" s="38">
        <v>0.26</v>
      </c>
      <c r="F125" s="39">
        <f>1/E125-0.26</f>
        <v>3.586153846153846</v>
      </c>
      <c r="G125" s="3">
        <v>1.3</v>
      </c>
      <c r="H125" s="5" t="s">
        <v>0</v>
      </c>
      <c r="I125" s="5">
        <f>1/G125</f>
        <v>0.76923076923076916</v>
      </c>
      <c r="J125" s="5">
        <f>I125-0.26</f>
        <v>0.50923076923076915</v>
      </c>
      <c r="K125" s="21" t="s">
        <v>61</v>
      </c>
    </row>
    <row r="126" spans="1:22" x14ac:dyDescent="0.3">
      <c r="L126" s="40" t="s">
        <v>316</v>
      </c>
      <c r="M126" s="41">
        <v>1030</v>
      </c>
      <c r="N126" s="41">
        <v>80</v>
      </c>
      <c r="O126" s="42">
        <v>3.4000000000000002E-2</v>
      </c>
      <c r="P126" s="42">
        <v>0.12</v>
      </c>
      <c r="Q126" s="42">
        <f>O126/P126</f>
        <v>0.28333333333333338</v>
      </c>
      <c r="R126" s="42">
        <f>1/Q126</f>
        <v>3.5294117647058818</v>
      </c>
      <c r="V126" s="2" t="s">
        <v>317</v>
      </c>
    </row>
    <row r="127" spans="1:22" x14ac:dyDescent="0.3">
      <c r="L127" s="2" t="s">
        <v>9</v>
      </c>
      <c r="M127" s="4">
        <v>1000</v>
      </c>
      <c r="N127" s="4">
        <v>1800</v>
      </c>
      <c r="O127" s="3">
        <v>0.9</v>
      </c>
      <c r="P127" s="3">
        <v>0.02</v>
      </c>
      <c r="Q127" s="3">
        <f>O127/P127</f>
        <v>45</v>
      </c>
      <c r="R127" s="3">
        <f t="shared" ref="R127" si="9">1/Q127</f>
        <v>2.2222222222222223E-2</v>
      </c>
      <c r="V127" s="2" t="s">
        <v>3</v>
      </c>
    </row>
    <row r="128" spans="1:22" x14ac:dyDescent="0.3">
      <c r="L128" s="2" t="s">
        <v>8</v>
      </c>
      <c r="M128" s="4">
        <v>1000</v>
      </c>
      <c r="N128" s="4">
        <v>900</v>
      </c>
      <c r="O128" s="3">
        <f>S128</f>
        <v>0.71489361702127663</v>
      </c>
      <c r="P128" s="3">
        <v>0.24</v>
      </c>
      <c r="Q128" s="3">
        <f>O128/P128</f>
        <v>2.9787234042553195</v>
      </c>
      <c r="R128" s="3">
        <f>1/Q128</f>
        <v>0.33571428571428569</v>
      </c>
      <c r="S128" s="3">
        <f>P128*T128</f>
        <v>0.71489361702127663</v>
      </c>
      <c r="T128" s="3">
        <f>1/U128</f>
        <v>2.9787234042553195</v>
      </c>
      <c r="U128" s="3">
        <f>0.35-R129</f>
        <v>0.33571428571428569</v>
      </c>
      <c r="V128" s="2" t="s">
        <v>3</v>
      </c>
    </row>
    <row r="129" spans="1:22" x14ac:dyDescent="0.3">
      <c r="L129" s="2" t="s">
        <v>5</v>
      </c>
      <c r="M129" s="4">
        <v>1000</v>
      </c>
      <c r="N129" s="4">
        <v>2000</v>
      </c>
      <c r="O129" s="3">
        <v>1.4</v>
      </c>
      <c r="P129" s="3">
        <v>0.02</v>
      </c>
      <c r="Q129" s="3">
        <f t="shared" ref="Q129" si="10">O129/P129</f>
        <v>70</v>
      </c>
      <c r="R129" s="3">
        <f t="shared" ref="R129:R131" si="11">1/Q129</f>
        <v>1.4285714285714285E-2</v>
      </c>
      <c r="V129" s="2" t="s">
        <v>3</v>
      </c>
    </row>
    <row r="130" spans="1:22" x14ac:dyDescent="0.3">
      <c r="L130" s="2" t="s">
        <v>6</v>
      </c>
      <c r="M130" s="4">
        <v>1000</v>
      </c>
      <c r="N130" s="4">
        <v>900</v>
      </c>
      <c r="O130" s="3">
        <v>0.57999999999999996</v>
      </c>
      <c r="P130" s="3">
        <v>6.5000000000000002E-2</v>
      </c>
      <c r="Q130" s="3">
        <f>O130/P130</f>
        <v>8.9230769230769216</v>
      </c>
      <c r="R130" s="3">
        <f t="shared" si="11"/>
        <v>0.1120689655172414</v>
      </c>
      <c r="V130" s="2" t="s">
        <v>347</v>
      </c>
    </row>
    <row r="131" spans="1:22" x14ac:dyDescent="0.3">
      <c r="L131" s="2" t="s">
        <v>5</v>
      </c>
      <c r="M131" s="4">
        <v>1000</v>
      </c>
      <c r="N131" s="4">
        <v>2000</v>
      </c>
      <c r="O131" s="3">
        <v>1.4</v>
      </c>
      <c r="P131" s="3">
        <v>0.02</v>
      </c>
      <c r="Q131" s="3">
        <f t="shared" ref="Q131" si="12">O131/P131</f>
        <v>70</v>
      </c>
      <c r="R131" s="3">
        <f t="shared" si="11"/>
        <v>1.4285714285714285E-2</v>
      </c>
      <c r="V131" s="2" t="s">
        <v>3</v>
      </c>
    </row>
    <row r="132" spans="1:22" x14ac:dyDescent="0.3">
      <c r="L132" s="18" t="s">
        <v>4</v>
      </c>
      <c r="M132" s="16">
        <v>1000</v>
      </c>
      <c r="N132" s="16">
        <v>1700</v>
      </c>
      <c r="O132" s="14">
        <v>1.47</v>
      </c>
      <c r="P132" s="14">
        <v>1.4999999999999999E-2</v>
      </c>
      <c r="Q132" s="14">
        <f>O132/P132</f>
        <v>98</v>
      </c>
      <c r="R132" s="14">
        <f>1/Q132</f>
        <v>1.020408163265306E-2</v>
      </c>
      <c r="V132" s="2" t="s">
        <v>3</v>
      </c>
    </row>
    <row r="133" spans="1:22" x14ac:dyDescent="0.3">
      <c r="L133" s="2" t="s">
        <v>2</v>
      </c>
      <c r="P133" s="3">
        <f>SUM(P126:P132)</f>
        <v>0.5</v>
      </c>
      <c r="Q133" s="3">
        <f>1/R133</f>
        <v>0.24763552963270583</v>
      </c>
      <c r="R133" s="3">
        <f>SUM(R126:R132)</f>
        <v>4.0381927483637128</v>
      </c>
    </row>
    <row r="134" spans="1:22" s="6" customFormat="1" x14ac:dyDescent="0.3">
      <c r="A134" s="60"/>
      <c r="G134" s="8"/>
      <c r="H134" s="11"/>
      <c r="I134" s="11"/>
      <c r="J134" s="11"/>
      <c r="K134" s="20"/>
      <c r="L134" s="7" t="s">
        <v>311</v>
      </c>
      <c r="M134" s="10"/>
      <c r="N134" s="10"/>
      <c r="O134" s="8"/>
      <c r="P134" s="8"/>
      <c r="R134" s="8" t="b">
        <f>ROUND(R133,2)&gt;=ROUND(F125,2)</f>
        <v>1</v>
      </c>
      <c r="S134" s="9"/>
      <c r="T134" s="8"/>
      <c r="U134" s="8"/>
      <c r="V134" s="7"/>
    </row>
    <row r="135" spans="1:22" x14ac:dyDescent="0.3">
      <c r="A135" s="59" t="s">
        <v>71</v>
      </c>
    </row>
    <row r="136" spans="1:22" x14ac:dyDescent="0.3">
      <c r="B136" s="1" t="s">
        <v>30</v>
      </c>
      <c r="C136" s="1" t="s">
        <v>70</v>
      </c>
      <c r="D136" s="36" t="s">
        <v>324</v>
      </c>
      <c r="E136" s="38">
        <v>0.26</v>
      </c>
      <c r="F136" s="39">
        <f>1/E136-0.17</f>
        <v>3.6761538461538459</v>
      </c>
      <c r="G136" s="3">
        <v>1.1000000000000001</v>
      </c>
      <c r="H136" s="5" t="s">
        <v>0</v>
      </c>
      <c r="I136" s="5">
        <f>1/G136</f>
        <v>0.90909090909090906</v>
      </c>
      <c r="J136" s="5">
        <f>I136-0.17</f>
        <v>0.73909090909090902</v>
      </c>
      <c r="K136" s="2" t="s">
        <v>69</v>
      </c>
    </row>
    <row r="137" spans="1:22" x14ac:dyDescent="0.3">
      <c r="L137" s="40" t="s">
        <v>320</v>
      </c>
      <c r="M137" s="41">
        <v>1000</v>
      </c>
      <c r="N137" s="41">
        <v>1800</v>
      </c>
      <c r="O137" s="42">
        <v>0.9</v>
      </c>
      <c r="P137" s="42">
        <v>0.02</v>
      </c>
      <c r="Q137" s="42">
        <f t="shared" ref="Q137:Q143" si="13">O137/P137</f>
        <v>45</v>
      </c>
      <c r="R137" s="42">
        <f t="shared" ref="R137:R143" si="14">1/Q137</f>
        <v>2.2222222222222223E-2</v>
      </c>
      <c r="V137" s="2" t="s">
        <v>67</v>
      </c>
    </row>
    <row r="138" spans="1:22" x14ac:dyDescent="0.3">
      <c r="L138" s="40" t="s">
        <v>321</v>
      </c>
      <c r="M138" s="41">
        <v>1030</v>
      </c>
      <c r="N138" s="41">
        <v>80</v>
      </c>
      <c r="O138" s="42">
        <v>3.4000000000000002E-2</v>
      </c>
      <c r="P138" s="42">
        <v>0.1</v>
      </c>
      <c r="Q138" s="42">
        <f t="shared" si="13"/>
        <v>0.34</v>
      </c>
      <c r="R138" s="42">
        <f t="shared" si="14"/>
        <v>2.9411764705882351</v>
      </c>
      <c r="V138" s="2" t="s">
        <v>322</v>
      </c>
    </row>
    <row r="139" spans="1:22" x14ac:dyDescent="0.3">
      <c r="L139" s="2" t="s">
        <v>9</v>
      </c>
      <c r="M139" s="4">
        <v>1000</v>
      </c>
      <c r="N139" s="4">
        <v>1800</v>
      </c>
      <c r="O139" s="3">
        <v>0.9</v>
      </c>
      <c r="P139" s="3">
        <v>0.02</v>
      </c>
      <c r="Q139" s="3">
        <f t="shared" si="13"/>
        <v>45</v>
      </c>
      <c r="R139" s="3">
        <f t="shared" si="14"/>
        <v>2.2222222222222223E-2</v>
      </c>
      <c r="V139" s="2" t="s">
        <v>67</v>
      </c>
    </row>
    <row r="140" spans="1:22" x14ac:dyDescent="0.3">
      <c r="L140" s="2" t="s">
        <v>55</v>
      </c>
      <c r="M140" s="4">
        <v>1000</v>
      </c>
      <c r="N140" s="4">
        <v>800</v>
      </c>
      <c r="O140" s="3">
        <f>S140</f>
        <v>0.38709677419354838</v>
      </c>
      <c r="P140" s="3">
        <v>0.12</v>
      </c>
      <c r="Q140" s="3">
        <f t="shared" si="13"/>
        <v>3.2258064516129035</v>
      </c>
      <c r="R140" s="3">
        <f t="shared" si="14"/>
        <v>0.31</v>
      </c>
      <c r="S140" s="3">
        <f>P140*T140</f>
        <v>0.38709677419354838</v>
      </c>
      <c r="T140" s="3">
        <f>1/U140</f>
        <v>3.2258064516129035</v>
      </c>
      <c r="U140" s="3">
        <v>0.31</v>
      </c>
      <c r="V140" s="2" t="s">
        <v>67</v>
      </c>
    </row>
    <row r="141" spans="1:22" x14ac:dyDescent="0.3">
      <c r="L141" s="2" t="s">
        <v>68</v>
      </c>
      <c r="O141" s="3">
        <f>S141</f>
        <v>0.33333333333333331</v>
      </c>
      <c r="P141" s="3">
        <v>0.06</v>
      </c>
      <c r="Q141" s="3">
        <f t="shared" si="13"/>
        <v>5.5555555555555554</v>
      </c>
      <c r="R141" s="3">
        <f t="shared" si="14"/>
        <v>0.18</v>
      </c>
      <c r="S141" s="3">
        <f>P141*T141</f>
        <v>0.33333333333333331</v>
      </c>
      <c r="T141" s="3">
        <f>1/U141</f>
        <v>5.5555555555555554</v>
      </c>
      <c r="U141" s="3">
        <v>0.18</v>
      </c>
      <c r="V141" s="2" t="s">
        <v>345</v>
      </c>
    </row>
    <row r="142" spans="1:22" x14ac:dyDescent="0.3">
      <c r="L142" s="2" t="s">
        <v>55</v>
      </c>
      <c r="M142" s="4">
        <v>1000</v>
      </c>
      <c r="N142" s="4">
        <v>800</v>
      </c>
      <c r="O142" s="3">
        <f>S142</f>
        <v>0.4</v>
      </c>
      <c r="P142" s="3">
        <v>0.08</v>
      </c>
      <c r="Q142" s="3">
        <f t="shared" si="13"/>
        <v>5</v>
      </c>
      <c r="R142" s="3">
        <f t="shared" si="14"/>
        <v>0.2</v>
      </c>
      <c r="S142" s="3">
        <f>P142*T142</f>
        <v>0.4</v>
      </c>
      <c r="T142" s="3">
        <f>1/U142</f>
        <v>5</v>
      </c>
      <c r="U142" s="3">
        <v>0.2</v>
      </c>
      <c r="V142" s="2" t="s">
        <v>67</v>
      </c>
    </row>
    <row r="143" spans="1:22" x14ac:dyDescent="0.3">
      <c r="L143" s="18" t="s">
        <v>13</v>
      </c>
      <c r="M143" s="16">
        <v>1000</v>
      </c>
      <c r="N143" s="16">
        <v>1400</v>
      </c>
      <c r="O143" s="14">
        <v>0.7</v>
      </c>
      <c r="P143" s="14">
        <v>0.02</v>
      </c>
      <c r="Q143" s="14">
        <f t="shared" si="13"/>
        <v>35</v>
      </c>
      <c r="R143" s="14">
        <f t="shared" si="14"/>
        <v>2.8571428571428571E-2</v>
      </c>
      <c r="V143" s="2" t="s">
        <v>67</v>
      </c>
    </row>
    <row r="144" spans="1:22" x14ac:dyDescent="0.3">
      <c r="L144" s="2" t="s">
        <v>2</v>
      </c>
      <c r="P144" s="3">
        <f>SUM(P137:P143)</f>
        <v>0.42000000000000004</v>
      </c>
      <c r="Q144" s="3">
        <f>1/R144</f>
        <v>0.26996438285032986</v>
      </c>
      <c r="R144" s="3">
        <f>SUM(R137:R143)</f>
        <v>3.7041923436041082</v>
      </c>
    </row>
    <row r="145" spans="1:22" s="6" customFormat="1" x14ac:dyDescent="0.3">
      <c r="A145" s="60"/>
      <c r="G145" s="8"/>
      <c r="H145" s="11"/>
      <c r="I145" s="11"/>
      <c r="J145" s="11"/>
      <c r="K145" s="20"/>
      <c r="L145" s="7" t="s">
        <v>311</v>
      </c>
      <c r="M145" s="10"/>
      <c r="N145" s="10"/>
      <c r="O145" s="8"/>
      <c r="P145" s="8"/>
      <c r="R145" s="8" t="b">
        <f>ROUND(R144,2)&gt;=ROUND(F136,2)</f>
        <v>1</v>
      </c>
      <c r="S145" s="9"/>
      <c r="T145" s="8"/>
      <c r="U145" s="8"/>
      <c r="V145" s="7"/>
    </row>
    <row r="146" spans="1:22" x14ac:dyDescent="0.3">
      <c r="A146" s="61"/>
      <c r="B146" s="54" t="s">
        <v>25</v>
      </c>
      <c r="C146" s="54" t="s">
        <v>66</v>
      </c>
      <c r="D146" s="54" t="s">
        <v>243</v>
      </c>
      <c r="E146" s="54"/>
      <c r="F146" s="54"/>
      <c r="G146" s="55">
        <v>1.1299999999999999</v>
      </c>
      <c r="H146" s="56" t="s">
        <v>0</v>
      </c>
      <c r="I146" s="56">
        <f>1/G146</f>
        <v>0.88495575221238942</v>
      </c>
      <c r="J146" s="56">
        <f>I146-0.17</f>
        <v>0.71495575221238938</v>
      </c>
      <c r="K146" s="57" t="s">
        <v>65</v>
      </c>
      <c r="L146" s="57"/>
      <c r="M146" s="58"/>
      <c r="N146" s="58"/>
      <c r="O146" s="55"/>
      <c r="P146" s="55"/>
      <c r="Q146" s="55"/>
      <c r="R146" s="55"/>
      <c r="S146" s="55"/>
      <c r="T146" s="55"/>
      <c r="U146" s="55"/>
      <c r="V146" s="57" t="s">
        <v>40</v>
      </c>
    </row>
    <row r="147" spans="1:22" x14ac:dyDescent="0.3">
      <c r="D147" s="36"/>
      <c r="E147" s="36"/>
      <c r="F147" s="36"/>
      <c r="K147" s="30" t="s">
        <v>375</v>
      </c>
      <c r="V147" s="12" t="s">
        <v>329</v>
      </c>
    </row>
    <row r="148" spans="1:22" x14ac:dyDescent="0.3">
      <c r="L148" s="2" t="s">
        <v>13</v>
      </c>
      <c r="M148" s="4">
        <v>1000</v>
      </c>
      <c r="N148" s="4">
        <v>1400</v>
      </c>
      <c r="O148" s="3">
        <v>0.7</v>
      </c>
      <c r="P148" s="3">
        <v>0.03</v>
      </c>
      <c r="Q148" s="3">
        <f>O148/P148</f>
        <v>23.333333333333332</v>
      </c>
      <c r="R148" s="3">
        <f t="shared" ref="R148:R150" si="15">1/Q148</f>
        <v>4.2857142857142858E-2</v>
      </c>
      <c r="V148" s="2" t="s">
        <v>348</v>
      </c>
    </row>
    <row r="149" spans="1:22" x14ac:dyDescent="0.3">
      <c r="L149" s="2" t="s">
        <v>27</v>
      </c>
      <c r="M149" s="4">
        <v>1000</v>
      </c>
      <c r="N149" s="4">
        <v>1000</v>
      </c>
      <c r="O149" s="3">
        <f>S149</f>
        <v>0.33707865168539325</v>
      </c>
      <c r="P149" s="3">
        <v>0.3</v>
      </c>
      <c r="Q149" s="3">
        <f>O149/P149</f>
        <v>1.1235955056179776</v>
      </c>
      <c r="R149" s="3">
        <f t="shared" si="15"/>
        <v>0.8899999999999999</v>
      </c>
      <c r="S149" s="3">
        <f>P149*T149</f>
        <v>0.33707865168539325</v>
      </c>
      <c r="T149" s="3">
        <f>1/U149</f>
        <v>1.1235955056179776</v>
      </c>
      <c r="U149" s="3">
        <v>0.89</v>
      </c>
      <c r="V149" s="2" t="s">
        <v>26</v>
      </c>
    </row>
    <row r="150" spans="1:22" x14ac:dyDescent="0.3">
      <c r="L150" s="18" t="s">
        <v>13</v>
      </c>
      <c r="M150" s="16">
        <v>1000</v>
      </c>
      <c r="N150" s="16">
        <v>1400</v>
      </c>
      <c r="O150" s="14">
        <v>0.7</v>
      </c>
      <c r="P150" s="14">
        <v>0.03</v>
      </c>
      <c r="Q150" s="14">
        <f>O150/P150</f>
        <v>23.333333333333332</v>
      </c>
      <c r="R150" s="14">
        <f t="shared" si="15"/>
        <v>4.2857142857142858E-2</v>
      </c>
      <c r="V150" s="2" t="s">
        <v>348</v>
      </c>
    </row>
    <row r="151" spans="1:22" x14ac:dyDescent="0.3">
      <c r="L151" s="2" t="s">
        <v>2</v>
      </c>
      <c r="P151" s="3">
        <f>SUM(P148:P150)</f>
        <v>0.36</v>
      </c>
      <c r="Q151" s="3">
        <f>1/R151</f>
        <v>1.0248901903367498</v>
      </c>
      <c r="R151" s="3">
        <f>SUM(R148:R150)</f>
        <v>0.97571428571428553</v>
      </c>
    </row>
    <row r="152" spans="1:22" s="6" customFormat="1" x14ac:dyDescent="0.3">
      <c r="A152" s="60"/>
      <c r="G152" s="8"/>
      <c r="H152" s="11"/>
      <c r="I152" s="11"/>
      <c r="J152" s="11"/>
      <c r="K152" s="20"/>
      <c r="L152" s="7" t="s">
        <v>1</v>
      </c>
      <c r="M152" s="10"/>
      <c r="N152" s="10"/>
      <c r="O152" s="8"/>
      <c r="P152" s="8"/>
      <c r="R152" s="8" t="b">
        <f>ROUND(R151,2)=ROUND(J146,2)</f>
        <v>0</v>
      </c>
      <c r="S152" s="9"/>
      <c r="T152" s="8"/>
      <c r="U152" s="8"/>
      <c r="V152" s="7"/>
    </row>
    <row r="153" spans="1:22" x14ac:dyDescent="0.3">
      <c r="B153" s="1" t="s">
        <v>17</v>
      </c>
      <c r="C153" s="1" t="s">
        <v>64</v>
      </c>
      <c r="D153" s="36" t="s">
        <v>166</v>
      </c>
      <c r="E153" s="38">
        <v>0.22</v>
      </c>
      <c r="F153" s="39">
        <f>1/E153-0.26</f>
        <v>4.2854545454545461</v>
      </c>
      <c r="G153" s="3">
        <v>1.65</v>
      </c>
      <c r="H153" s="5" t="s">
        <v>0</v>
      </c>
      <c r="I153" s="5">
        <f>1/G153</f>
        <v>0.60606060606060608</v>
      </c>
      <c r="J153" s="5">
        <f>I153-0.26</f>
        <v>0.34606060606060607</v>
      </c>
      <c r="K153" s="2" t="s">
        <v>63</v>
      </c>
    </row>
    <row r="154" spans="1:22" x14ac:dyDescent="0.3">
      <c r="D154" s="36"/>
      <c r="E154" s="36"/>
      <c r="F154" s="36"/>
      <c r="L154" s="40" t="s">
        <v>314</v>
      </c>
      <c r="M154" s="41">
        <v>837</v>
      </c>
      <c r="N154" s="41">
        <v>10</v>
      </c>
      <c r="O154" s="42">
        <v>4.5999999999999999E-2</v>
      </c>
      <c r="P154" s="42">
        <v>0.182</v>
      </c>
      <c r="Q154" s="42">
        <f>O154/P154</f>
        <v>0.25274725274725274</v>
      </c>
      <c r="R154" s="42">
        <f>1/Q154</f>
        <v>3.956521739130435</v>
      </c>
      <c r="V154" s="2" t="s">
        <v>315</v>
      </c>
    </row>
    <row r="155" spans="1:22" x14ac:dyDescent="0.3">
      <c r="L155" s="2" t="s">
        <v>6</v>
      </c>
      <c r="M155" s="4">
        <v>1000</v>
      </c>
      <c r="N155" s="4">
        <v>400</v>
      </c>
      <c r="O155" s="3">
        <v>0.57999999999999996</v>
      </c>
      <c r="P155" s="3">
        <v>0.02</v>
      </c>
      <c r="Q155" s="3">
        <f>O155/P155</f>
        <v>28.999999999999996</v>
      </c>
      <c r="R155" s="3">
        <f t="shared" ref="R155:R156" si="16">1/Q155</f>
        <v>3.4482758620689662E-2</v>
      </c>
      <c r="V155" s="2" t="s">
        <v>14</v>
      </c>
    </row>
    <row r="156" spans="1:22" x14ac:dyDescent="0.3">
      <c r="L156" s="2" t="s">
        <v>5</v>
      </c>
      <c r="M156" s="4">
        <v>1000</v>
      </c>
      <c r="N156" s="4">
        <v>2000</v>
      </c>
      <c r="O156" s="3">
        <v>1.4</v>
      </c>
      <c r="P156" s="3">
        <v>0.02</v>
      </c>
      <c r="Q156" s="3">
        <f t="shared" ref="Q156" si="17">O156/P156</f>
        <v>70</v>
      </c>
      <c r="R156" s="3">
        <f t="shared" si="16"/>
        <v>1.4285714285714285E-2</v>
      </c>
      <c r="V156" s="2" t="s">
        <v>14</v>
      </c>
    </row>
    <row r="157" spans="1:22" x14ac:dyDescent="0.3">
      <c r="L157" s="2" t="s">
        <v>8</v>
      </c>
      <c r="M157" s="4">
        <v>1000</v>
      </c>
      <c r="N157" s="4">
        <v>900</v>
      </c>
      <c r="O157" s="3">
        <f>S157</f>
        <v>0.56000000000000005</v>
      </c>
      <c r="P157" s="3">
        <v>0.16</v>
      </c>
      <c r="Q157" s="3">
        <f>O157/P157</f>
        <v>3.5000000000000004</v>
      </c>
      <c r="R157" s="3">
        <f>1/Q157</f>
        <v>0.2857142857142857</v>
      </c>
      <c r="S157" s="3">
        <f>P157*T157</f>
        <v>0.56000000000000005</v>
      </c>
      <c r="T157" s="3">
        <f>1/U157</f>
        <v>3.5</v>
      </c>
      <c r="U157" s="3">
        <f>0.3-R156</f>
        <v>0.2857142857142857</v>
      </c>
      <c r="V157" s="2" t="s">
        <v>14</v>
      </c>
    </row>
    <row r="158" spans="1:22" x14ac:dyDescent="0.3">
      <c r="L158" s="18" t="s">
        <v>13</v>
      </c>
      <c r="M158" s="16">
        <v>1000</v>
      </c>
      <c r="N158" s="16">
        <v>1400</v>
      </c>
      <c r="O158" s="14">
        <v>0.7</v>
      </c>
      <c r="P158" s="14">
        <v>0.01</v>
      </c>
      <c r="Q158" s="14">
        <f>O158/P158</f>
        <v>70</v>
      </c>
      <c r="R158" s="14">
        <f>1/Q158</f>
        <v>1.4285714285714285E-2</v>
      </c>
      <c r="V158" s="2" t="s">
        <v>346</v>
      </c>
    </row>
    <row r="159" spans="1:22" x14ac:dyDescent="0.3">
      <c r="L159" s="2" t="s">
        <v>2</v>
      </c>
      <c r="P159" s="3">
        <f>SUM(P154:P158)</f>
        <v>0.39200000000000002</v>
      </c>
      <c r="Q159" s="3">
        <f>1/R159</f>
        <v>0.23227237903827591</v>
      </c>
      <c r="R159" s="3">
        <f>SUM(R154:R158)</f>
        <v>4.305290212036839</v>
      </c>
    </row>
    <row r="160" spans="1:22" s="6" customFormat="1" x14ac:dyDescent="0.3">
      <c r="A160" s="60"/>
      <c r="G160" s="8"/>
      <c r="H160" s="11"/>
      <c r="I160" s="11"/>
      <c r="J160" s="11"/>
      <c r="K160" s="20"/>
      <c r="L160" s="7" t="s">
        <v>311</v>
      </c>
      <c r="M160" s="10"/>
      <c r="N160" s="10"/>
      <c r="O160" s="8"/>
      <c r="P160" s="8"/>
      <c r="R160" s="8" t="b">
        <f>ROUND(R159,2)&gt;=ROUND(F153,2)</f>
        <v>1</v>
      </c>
      <c r="S160" s="9"/>
      <c r="T160" s="8"/>
      <c r="U160" s="8"/>
      <c r="V160" s="7"/>
    </row>
    <row r="161" spans="1:22" x14ac:dyDescent="0.3">
      <c r="B161" s="1" t="s">
        <v>12</v>
      </c>
      <c r="C161" s="1" t="s">
        <v>62</v>
      </c>
      <c r="D161" s="36" t="s">
        <v>168</v>
      </c>
      <c r="E161" s="38">
        <v>0.26</v>
      </c>
      <c r="F161" s="39">
        <f>1/E161-0.26</f>
        <v>3.586153846153846</v>
      </c>
      <c r="G161" s="3">
        <v>1.56</v>
      </c>
      <c r="H161" s="5" t="s">
        <v>0</v>
      </c>
      <c r="I161" s="5">
        <f>1/G161</f>
        <v>0.64102564102564097</v>
      </c>
      <c r="J161" s="5">
        <f>I161-0.26</f>
        <v>0.38102564102564096</v>
      </c>
      <c r="K161" s="21" t="s">
        <v>61</v>
      </c>
    </row>
    <row r="162" spans="1:22" x14ac:dyDescent="0.3">
      <c r="L162" s="40" t="s">
        <v>316</v>
      </c>
      <c r="M162" s="41">
        <v>1030</v>
      </c>
      <c r="N162" s="41">
        <v>80</v>
      </c>
      <c r="O162" s="42">
        <v>3.4000000000000002E-2</v>
      </c>
      <c r="P162" s="42">
        <v>0.12</v>
      </c>
      <c r="Q162" s="42">
        <f>O162/P162</f>
        <v>0.28333333333333338</v>
      </c>
      <c r="R162" s="42">
        <f>1/Q162</f>
        <v>3.5294117647058818</v>
      </c>
      <c r="V162" s="2" t="s">
        <v>317</v>
      </c>
    </row>
    <row r="163" spans="1:22" x14ac:dyDescent="0.3">
      <c r="L163" s="2" t="s">
        <v>9</v>
      </c>
      <c r="M163" s="4">
        <v>1000</v>
      </c>
      <c r="N163" s="4">
        <v>1800</v>
      </c>
      <c r="O163" s="3">
        <v>0.9</v>
      </c>
      <c r="P163" s="3">
        <v>0.02</v>
      </c>
      <c r="Q163" s="3">
        <f>O163/P163</f>
        <v>45</v>
      </c>
      <c r="R163" s="3">
        <f t="shared" ref="R163" si="18">1/Q163</f>
        <v>2.2222222222222223E-2</v>
      </c>
      <c r="V163" s="2" t="s">
        <v>3</v>
      </c>
    </row>
    <row r="164" spans="1:22" x14ac:dyDescent="0.3">
      <c r="L164" s="2" t="s">
        <v>8</v>
      </c>
      <c r="M164" s="4">
        <v>1000</v>
      </c>
      <c r="N164" s="4">
        <v>900</v>
      </c>
      <c r="O164" s="3">
        <f>S164</f>
        <v>0.56000000000000005</v>
      </c>
      <c r="P164" s="3">
        <v>0.16</v>
      </c>
      <c r="Q164" s="3">
        <f>O164/P164</f>
        <v>3.5000000000000004</v>
      </c>
      <c r="R164" s="3">
        <f>1/Q164</f>
        <v>0.2857142857142857</v>
      </c>
      <c r="S164" s="3">
        <f>P164*T164</f>
        <v>0.56000000000000005</v>
      </c>
      <c r="T164" s="3">
        <f>1/U164</f>
        <v>3.5</v>
      </c>
      <c r="U164" s="3">
        <f>0.3-R165</f>
        <v>0.2857142857142857</v>
      </c>
      <c r="V164" s="2" t="s">
        <v>3</v>
      </c>
    </row>
    <row r="165" spans="1:22" x14ac:dyDescent="0.3">
      <c r="L165" s="2" t="s">
        <v>5</v>
      </c>
      <c r="M165" s="4">
        <v>1000</v>
      </c>
      <c r="N165" s="4">
        <v>2000</v>
      </c>
      <c r="O165" s="3">
        <v>1.4</v>
      </c>
      <c r="P165" s="3">
        <v>0.02</v>
      </c>
      <c r="Q165" s="3">
        <f t="shared" ref="Q165" si="19">O165/P165</f>
        <v>70</v>
      </c>
      <c r="R165" s="3">
        <f t="shared" ref="R165" si="20">1/Q165</f>
        <v>1.4285714285714285E-2</v>
      </c>
      <c r="V165" s="2" t="s">
        <v>3</v>
      </c>
    </row>
    <row r="166" spans="1:22" x14ac:dyDescent="0.3">
      <c r="L166" s="2" t="s">
        <v>6</v>
      </c>
      <c r="M166" s="4">
        <v>1000</v>
      </c>
      <c r="N166" s="4">
        <v>400</v>
      </c>
      <c r="O166" s="3">
        <v>0.57999999999999996</v>
      </c>
      <c r="P166" s="3">
        <v>0.02</v>
      </c>
      <c r="Q166" s="3">
        <f>O166/P166</f>
        <v>28.999999999999996</v>
      </c>
      <c r="R166" s="3">
        <f>1/Q166</f>
        <v>3.4482758620689662E-2</v>
      </c>
      <c r="V166" s="2" t="s">
        <v>3</v>
      </c>
    </row>
    <row r="167" spans="1:22" x14ac:dyDescent="0.3">
      <c r="L167" s="2" t="s">
        <v>5</v>
      </c>
      <c r="M167" s="4">
        <v>1000</v>
      </c>
      <c r="N167" s="4">
        <v>2000</v>
      </c>
      <c r="O167" s="3">
        <v>1.4</v>
      </c>
      <c r="P167" s="3">
        <v>0.02</v>
      </c>
      <c r="Q167" s="3">
        <f>O167/P167</f>
        <v>70</v>
      </c>
      <c r="R167" s="3">
        <f>1/Q167</f>
        <v>1.4285714285714285E-2</v>
      </c>
      <c r="V167" s="2" t="s">
        <v>3</v>
      </c>
    </row>
    <row r="168" spans="1:22" x14ac:dyDescent="0.3">
      <c r="L168" s="18" t="s">
        <v>4</v>
      </c>
      <c r="M168" s="16">
        <v>1000</v>
      </c>
      <c r="N168" s="16">
        <v>1700</v>
      </c>
      <c r="O168" s="14">
        <v>1.47</v>
      </c>
      <c r="P168" s="14">
        <v>1.4999999999999999E-2</v>
      </c>
      <c r="Q168" s="14">
        <f>O168/P168</f>
        <v>98</v>
      </c>
      <c r="R168" s="14">
        <f>1/Q168</f>
        <v>1.020408163265306E-2</v>
      </c>
      <c r="V168" s="2" t="s">
        <v>3</v>
      </c>
    </row>
    <row r="169" spans="1:22" x14ac:dyDescent="0.3">
      <c r="L169" s="2" t="s">
        <v>2</v>
      </c>
      <c r="P169" s="3">
        <f>SUM(P162:P168)</f>
        <v>0.37500000000000006</v>
      </c>
      <c r="Q169" s="3">
        <f>1/R169</f>
        <v>0.25571480776606725</v>
      </c>
      <c r="R169" s="3">
        <f>SUM(R162:R168)</f>
        <v>3.9106065414671605</v>
      </c>
    </row>
    <row r="170" spans="1:22" s="6" customFormat="1" x14ac:dyDescent="0.3">
      <c r="A170" s="60"/>
      <c r="G170" s="8"/>
      <c r="H170" s="11"/>
      <c r="I170" s="11"/>
      <c r="J170" s="11"/>
      <c r="K170" s="20"/>
      <c r="L170" s="7" t="s">
        <v>311</v>
      </c>
      <c r="M170" s="10"/>
      <c r="N170" s="10"/>
      <c r="O170" s="8"/>
      <c r="P170" s="8"/>
      <c r="R170" s="8" t="b">
        <f>ROUND(R169,2)&gt;=ROUND(F161,2)</f>
        <v>1</v>
      </c>
      <c r="S170" s="9"/>
      <c r="T170" s="8"/>
      <c r="U170" s="8"/>
      <c r="V170" s="7"/>
    </row>
    <row r="171" spans="1:22" x14ac:dyDescent="0.3">
      <c r="A171" s="59" t="s">
        <v>60</v>
      </c>
    </row>
    <row r="172" spans="1:22" x14ac:dyDescent="0.3">
      <c r="B172" s="1" t="s">
        <v>30</v>
      </c>
      <c r="C172" s="1" t="s">
        <v>59</v>
      </c>
      <c r="D172" s="36" t="s">
        <v>252</v>
      </c>
      <c r="E172" s="38">
        <v>0.26</v>
      </c>
      <c r="F172" s="39">
        <f>1/E172-0.17</f>
        <v>3.6761538461538459</v>
      </c>
      <c r="G172" s="3">
        <v>0.76</v>
      </c>
      <c r="H172" s="5" t="s">
        <v>0</v>
      </c>
      <c r="I172" s="5">
        <f>1/G172</f>
        <v>1.3157894736842106</v>
      </c>
      <c r="J172" s="5">
        <f>I172-0.17</f>
        <v>1.1457894736842107</v>
      </c>
      <c r="K172" s="2" t="s">
        <v>58</v>
      </c>
    </row>
    <row r="173" spans="1:22" x14ac:dyDescent="0.3">
      <c r="L173" s="40" t="s">
        <v>320</v>
      </c>
      <c r="M173" s="41">
        <v>1000</v>
      </c>
      <c r="N173" s="41">
        <v>1800</v>
      </c>
      <c r="O173" s="42">
        <v>0.9</v>
      </c>
      <c r="P173" s="42">
        <v>0.02</v>
      </c>
      <c r="Q173" s="42">
        <f t="shared" ref="Q173:Q179" si="21">O173/P173</f>
        <v>45</v>
      </c>
      <c r="R173" s="42">
        <f t="shared" ref="R173:R179" si="22">1/Q173</f>
        <v>2.2222222222222223E-2</v>
      </c>
      <c r="V173" s="2" t="s">
        <v>54</v>
      </c>
    </row>
    <row r="174" spans="1:22" x14ac:dyDescent="0.3">
      <c r="L174" s="40" t="s">
        <v>321</v>
      </c>
      <c r="M174" s="41">
        <v>1030</v>
      </c>
      <c r="N174" s="41">
        <v>80</v>
      </c>
      <c r="O174" s="42">
        <v>3.4000000000000002E-2</v>
      </c>
      <c r="P174" s="42">
        <v>0.1</v>
      </c>
      <c r="Q174" s="42">
        <f t="shared" si="21"/>
        <v>0.34</v>
      </c>
      <c r="R174" s="42">
        <f t="shared" si="22"/>
        <v>2.9411764705882351</v>
      </c>
      <c r="V174" s="2" t="s">
        <v>322</v>
      </c>
    </row>
    <row r="175" spans="1:22" x14ac:dyDescent="0.3">
      <c r="L175" s="2" t="s">
        <v>9</v>
      </c>
      <c r="M175" s="4">
        <v>1000</v>
      </c>
      <c r="N175" s="4">
        <v>1800</v>
      </c>
      <c r="O175" s="3">
        <v>0.9</v>
      </c>
      <c r="P175" s="3">
        <v>0.02</v>
      </c>
      <c r="Q175" s="3">
        <f t="shared" si="21"/>
        <v>45</v>
      </c>
      <c r="R175" s="3">
        <f t="shared" si="22"/>
        <v>2.2222222222222223E-2</v>
      </c>
      <c r="V175" s="2" t="s">
        <v>54</v>
      </c>
    </row>
    <row r="176" spans="1:22" x14ac:dyDescent="0.3">
      <c r="L176" s="2" t="s">
        <v>57</v>
      </c>
      <c r="M176" s="4">
        <v>1000</v>
      </c>
      <c r="N176" s="4">
        <v>1000</v>
      </c>
      <c r="O176" s="3">
        <f>S176</f>
        <v>0.4</v>
      </c>
      <c r="P176" s="3">
        <v>0.25</v>
      </c>
      <c r="Q176" s="3">
        <f t="shared" si="21"/>
        <v>1.6</v>
      </c>
      <c r="R176" s="3">
        <f t="shared" si="22"/>
        <v>0.625</v>
      </c>
      <c r="S176" s="3">
        <f>P176*T176</f>
        <v>0.4</v>
      </c>
      <c r="T176" s="3">
        <f>1/U176</f>
        <v>1.6</v>
      </c>
      <c r="U176" s="3">
        <v>0.625</v>
      </c>
      <c r="V176" s="2" t="s">
        <v>54</v>
      </c>
    </row>
    <row r="177" spans="1:22" x14ac:dyDescent="0.3">
      <c r="L177" s="2" t="s">
        <v>56</v>
      </c>
      <c r="M177" s="4">
        <v>570</v>
      </c>
      <c r="N177" s="4">
        <v>30</v>
      </c>
      <c r="O177" s="3">
        <v>4.4999999999999998E-2</v>
      </c>
      <c r="P177" s="19">
        <v>1.24E-2</v>
      </c>
      <c r="Q177" s="3">
        <f t="shared" si="21"/>
        <v>3.629032258064516</v>
      </c>
      <c r="R177" s="3">
        <f t="shared" si="22"/>
        <v>0.27555555555555555</v>
      </c>
      <c r="V177" s="2" t="s">
        <v>253</v>
      </c>
    </row>
    <row r="178" spans="1:22" x14ac:dyDescent="0.3">
      <c r="L178" s="2" t="s">
        <v>55</v>
      </c>
      <c r="M178" s="4">
        <v>1000</v>
      </c>
      <c r="N178" s="4">
        <v>800</v>
      </c>
      <c r="O178" s="3">
        <f>S178</f>
        <v>0.4</v>
      </c>
      <c r="P178" s="3">
        <v>0.08</v>
      </c>
      <c r="Q178" s="3">
        <f t="shared" si="21"/>
        <v>5</v>
      </c>
      <c r="R178" s="3">
        <f t="shared" si="22"/>
        <v>0.2</v>
      </c>
      <c r="S178" s="3">
        <f>P178*T178</f>
        <v>0.4</v>
      </c>
      <c r="T178" s="3">
        <f>1/U178</f>
        <v>5</v>
      </c>
      <c r="U178" s="3">
        <v>0.2</v>
      </c>
      <c r="V178" s="2" t="s">
        <v>54</v>
      </c>
    </row>
    <row r="179" spans="1:22" x14ac:dyDescent="0.3">
      <c r="L179" s="18" t="s">
        <v>13</v>
      </c>
      <c r="M179" s="16">
        <v>1000</v>
      </c>
      <c r="N179" s="16">
        <v>1400</v>
      </c>
      <c r="O179" s="14">
        <v>0.7</v>
      </c>
      <c r="P179" s="14">
        <v>0.02</v>
      </c>
      <c r="Q179" s="14">
        <f t="shared" si="21"/>
        <v>35</v>
      </c>
      <c r="R179" s="14">
        <f t="shared" si="22"/>
        <v>2.8571428571428571E-2</v>
      </c>
      <c r="V179" s="2" t="s">
        <v>54</v>
      </c>
    </row>
    <row r="180" spans="1:22" x14ac:dyDescent="0.3">
      <c r="L180" s="2" t="s">
        <v>2</v>
      </c>
      <c r="P180" s="3">
        <f>SUM(P173:P179)</f>
        <v>0.50240000000000007</v>
      </c>
      <c r="Q180" s="3">
        <f>1/R180</f>
        <v>0.24302825458741362</v>
      </c>
      <c r="R180" s="3">
        <f>SUM(R173:R179)</f>
        <v>4.1147478991596635</v>
      </c>
    </row>
    <row r="181" spans="1:22" s="6" customFormat="1" x14ac:dyDescent="0.3">
      <c r="A181" s="60"/>
      <c r="G181" s="8"/>
      <c r="H181" s="11"/>
      <c r="I181" s="11"/>
      <c r="J181" s="11"/>
      <c r="K181" s="20"/>
      <c r="L181" s="7" t="s">
        <v>311</v>
      </c>
      <c r="M181" s="10"/>
      <c r="N181" s="10"/>
      <c r="O181" s="8"/>
      <c r="P181" s="8"/>
      <c r="R181" s="8" t="b">
        <f>ROUND(R180,2)&gt;=ROUND(F172,2)</f>
        <v>1</v>
      </c>
      <c r="S181" s="9"/>
      <c r="T181" s="8"/>
      <c r="U181" s="8"/>
      <c r="V181" s="7"/>
    </row>
    <row r="182" spans="1:22" x14ac:dyDescent="0.3">
      <c r="A182" s="61"/>
      <c r="B182" s="54" t="s">
        <v>25</v>
      </c>
      <c r="C182" s="54" t="s">
        <v>49</v>
      </c>
      <c r="D182" s="54" t="s">
        <v>325</v>
      </c>
      <c r="E182" s="54"/>
      <c r="F182" s="54"/>
      <c r="G182" s="55">
        <v>0.76</v>
      </c>
      <c r="H182" s="56" t="s">
        <v>0</v>
      </c>
      <c r="I182" s="56">
        <f>1/G182</f>
        <v>1.3157894736842106</v>
      </c>
      <c r="J182" s="56">
        <f>I182-0.17</f>
        <v>1.1457894736842107</v>
      </c>
      <c r="K182" s="57" t="s">
        <v>48</v>
      </c>
      <c r="L182" s="57"/>
      <c r="M182" s="58"/>
      <c r="N182" s="58"/>
      <c r="O182" s="55"/>
      <c r="P182" s="55"/>
      <c r="Q182" s="55"/>
      <c r="R182" s="55"/>
      <c r="S182" s="55"/>
      <c r="T182" s="55"/>
      <c r="U182" s="55"/>
      <c r="V182" s="57" t="s">
        <v>22</v>
      </c>
    </row>
    <row r="183" spans="1:22" x14ac:dyDescent="0.3">
      <c r="C183" s="34"/>
      <c r="D183" s="36"/>
      <c r="E183" s="36"/>
      <c r="F183" s="36"/>
      <c r="G183" s="47"/>
      <c r="H183" s="48"/>
      <c r="I183" s="48"/>
      <c r="J183" s="48"/>
      <c r="K183" s="30" t="s">
        <v>335</v>
      </c>
      <c r="V183" s="12" t="s">
        <v>329</v>
      </c>
    </row>
    <row r="184" spans="1:22" x14ac:dyDescent="0.3">
      <c r="L184" s="2" t="s">
        <v>13</v>
      </c>
      <c r="M184" s="4">
        <v>1000</v>
      </c>
      <c r="N184" s="4">
        <v>1400</v>
      </c>
      <c r="O184" s="3">
        <v>0.7</v>
      </c>
      <c r="P184" s="3">
        <v>0.01</v>
      </c>
      <c r="Q184" s="3">
        <f>O184/P184</f>
        <v>70</v>
      </c>
      <c r="R184" s="3">
        <f>1/Q184</f>
        <v>1.4285714285714285E-2</v>
      </c>
      <c r="V184" s="2" t="s">
        <v>37</v>
      </c>
    </row>
    <row r="185" spans="1:22" x14ac:dyDescent="0.3">
      <c r="L185" s="2" t="s">
        <v>47</v>
      </c>
      <c r="M185" s="4">
        <v>1000</v>
      </c>
      <c r="N185" s="4">
        <v>1400</v>
      </c>
      <c r="O185" s="3">
        <v>0.57999999999999996</v>
      </c>
      <c r="P185" s="3">
        <v>0.16</v>
      </c>
      <c r="Q185" s="3">
        <f>O185/P185</f>
        <v>3.6249999999999996</v>
      </c>
      <c r="R185" s="3">
        <f>1/Q185</f>
        <v>0.27586206896551729</v>
      </c>
      <c r="V185" s="2" t="s">
        <v>37</v>
      </c>
    </row>
    <row r="186" spans="1:22" x14ac:dyDescent="0.3">
      <c r="L186" s="18" t="s">
        <v>13</v>
      </c>
      <c r="M186" s="16">
        <v>1000</v>
      </c>
      <c r="N186" s="16">
        <v>1400</v>
      </c>
      <c r="O186" s="14">
        <v>0.7</v>
      </c>
      <c r="P186" s="14">
        <v>0.01</v>
      </c>
      <c r="Q186" s="14">
        <f>O186/P186</f>
        <v>70</v>
      </c>
      <c r="R186" s="14">
        <f>1/Q186</f>
        <v>1.4285714285714285E-2</v>
      </c>
      <c r="V186" s="2" t="s">
        <v>37</v>
      </c>
    </row>
    <row r="187" spans="1:22" x14ac:dyDescent="0.3">
      <c r="L187" s="2" t="s">
        <v>2</v>
      </c>
      <c r="P187" s="3">
        <f>SUM(P184:P186)</f>
        <v>0.18000000000000002</v>
      </c>
      <c r="Q187" s="3">
        <f>1/R187</f>
        <v>3.2847896440129443</v>
      </c>
      <c r="R187" s="3">
        <f>SUM(R184:R186)</f>
        <v>0.30443349753694587</v>
      </c>
    </row>
    <row r="188" spans="1:22" s="6" customFormat="1" x14ac:dyDescent="0.3">
      <c r="A188" s="60"/>
      <c r="G188" s="8"/>
      <c r="H188" s="11"/>
      <c r="I188" s="11"/>
      <c r="J188" s="11"/>
      <c r="K188" s="20"/>
      <c r="L188" s="7" t="s">
        <v>1</v>
      </c>
      <c r="M188" s="10"/>
      <c r="N188" s="10"/>
      <c r="O188" s="8"/>
      <c r="P188" s="8"/>
      <c r="R188" s="8" t="b">
        <f>ROUND(R187,2)=ROUND(J182,2)</f>
        <v>0</v>
      </c>
      <c r="S188" s="9"/>
      <c r="T188" s="8"/>
      <c r="U188" s="8"/>
      <c r="V188" s="7"/>
    </row>
    <row r="189" spans="1:22" x14ac:dyDescent="0.3">
      <c r="B189" s="1" t="s">
        <v>17</v>
      </c>
      <c r="C189" s="1" t="s">
        <v>53</v>
      </c>
      <c r="D189" s="36" t="s">
        <v>183</v>
      </c>
      <c r="E189" s="38">
        <v>0.22</v>
      </c>
      <c r="F189" s="39">
        <f>1/E189-0.26</f>
        <v>4.2854545454545461</v>
      </c>
      <c r="G189" s="3">
        <v>0.97</v>
      </c>
      <c r="H189" s="5" t="s">
        <v>0</v>
      </c>
      <c r="I189" s="5">
        <f>1/G189</f>
        <v>1.0309278350515465</v>
      </c>
      <c r="J189" s="5">
        <f>I189-0.26</f>
        <v>0.7709278350515465</v>
      </c>
      <c r="K189" s="2" t="s">
        <v>52</v>
      </c>
    </row>
    <row r="190" spans="1:22" x14ac:dyDescent="0.3">
      <c r="D190" s="36"/>
      <c r="E190" s="36"/>
      <c r="F190" s="36"/>
      <c r="L190" s="40" t="s">
        <v>314</v>
      </c>
      <c r="M190" s="41">
        <v>837</v>
      </c>
      <c r="N190" s="41">
        <v>10</v>
      </c>
      <c r="O190" s="42">
        <v>4.5999999999999999E-2</v>
      </c>
      <c r="P190" s="42">
        <v>0.16200000000000001</v>
      </c>
      <c r="Q190" s="42">
        <f>O190/P190</f>
        <v>0.2839506172839506</v>
      </c>
      <c r="R190" s="42">
        <f>1/Q190</f>
        <v>3.5217391304347827</v>
      </c>
      <c r="V190" s="2" t="s">
        <v>315</v>
      </c>
    </row>
    <row r="191" spans="1:22" x14ac:dyDescent="0.3">
      <c r="L191" s="2" t="s">
        <v>6</v>
      </c>
      <c r="M191" s="4">
        <v>1000</v>
      </c>
      <c r="N191" s="4">
        <v>400</v>
      </c>
      <c r="O191" s="3">
        <v>0.57999999999999996</v>
      </c>
      <c r="P191" s="3">
        <v>0.02</v>
      </c>
      <c r="Q191" s="3">
        <f>O191/P191</f>
        <v>28.999999999999996</v>
      </c>
      <c r="R191" s="3">
        <f t="shared" ref="R191:R193" si="23">1/Q191</f>
        <v>3.4482758620689662E-2</v>
      </c>
      <c r="V191" s="2" t="s">
        <v>14</v>
      </c>
    </row>
    <row r="192" spans="1:22" x14ac:dyDescent="0.3">
      <c r="L192" s="2" t="s">
        <v>7</v>
      </c>
      <c r="M192" s="4">
        <v>1220</v>
      </c>
      <c r="N192" s="4">
        <v>30</v>
      </c>
      <c r="O192" s="3">
        <v>4.4999999999999998E-2</v>
      </c>
      <c r="P192" s="19">
        <v>1.8499999999999999E-2</v>
      </c>
      <c r="Q192" s="3">
        <f t="shared" ref="Q192:Q193" si="24">O192/P192</f>
        <v>2.4324324324324325</v>
      </c>
      <c r="R192" s="3">
        <f t="shared" si="23"/>
        <v>0.41111111111111109</v>
      </c>
      <c r="V192" s="2" t="s">
        <v>349</v>
      </c>
    </row>
    <row r="193" spans="1:22" x14ac:dyDescent="0.3">
      <c r="L193" s="2" t="s">
        <v>5</v>
      </c>
      <c r="M193" s="4">
        <v>1000</v>
      </c>
      <c r="N193" s="4">
        <v>2000</v>
      </c>
      <c r="O193" s="3">
        <v>1.4</v>
      </c>
      <c r="P193" s="3">
        <v>0.02</v>
      </c>
      <c r="Q193" s="3">
        <f t="shared" si="24"/>
        <v>70</v>
      </c>
      <c r="R193" s="3">
        <f t="shared" si="23"/>
        <v>1.4285714285714285E-2</v>
      </c>
      <c r="V193" s="2" t="s">
        <v>14</v>
      </c>
    </row>
    <row r="194" spans="1:22" x14ac:dyDescent="0.3">
      <c r="L194" s="2" t="s">
        <v>8</v>
      </c>
      <c r="M194" s="4">
        <v>1000</v>
      </c>
      <c r="N194" s="4">
        <v>900</v>
      </c>
      <c r="O194" s="3">
        <f>S194</f>
        <v>0.56000000000000005</v>
      </c>
      <c r="P194" s="3">
        <v>0.16</v>
      </c>
      <c r="Q194" s="3">
        <f>O194/P194</f>
        <v>3.5000000000000004</v>
      </c>
      <c r="R194" s="3">
        <f>1/Q194</f>
        <v>0.2857142857142857</v>
      </c>
      <c r="S194" s="3">
        <f>P194*T194</f>
        <v>0.56000000000000005</v>
      </c>
      <c r="T194" s="3">
        <f>1/U194</f>
        <v>3.5</v>
      </c>
      <c r="U194" s="3">
        <f>0.3-R193</f>
        <v>0.2857142857142857</v>
      </c>
      <c r="V194" s="2" t="s">
        <v>14</v>
      </c>
    </row>
    <row r="195" spans="1:22" x14ac:dyDescent="0.3">
      <c r="L195" s="18" t="s">
        <v>13</v>
      </c>
      <c r="M195" s="16">
        <v>1000</v>
      </c>
      <c r="N195" s="16">
        <v>1400</v>
      </c>
      <c r="O195" s="14">
        <v>0.7</v>
      </c>
      <c r="P195" s="14">
        <v>0.02</v>
      </c>
      <c r="Q195" s="14">
        <f>O195/P195</f>
        <v>35</v>
      </c>
      <c r="R195" s="14">
        <f>1/Q195</f>
        <v>2.8571428571428571E-2</v>
      </c>
      <c r="V195" s="2" t="s">
        <v>14</v>
      </c>
    </row>
    <row r="196" spans="1:22" x14ac:dyDescent="0.3">
      <c r="L196" s="2" t="s">
        <v>2</v>
      </c>
      <c r="P196" s="3">
        <f>SUM(P190:P195)</f>
        <v>0.40049999999999997</v>
      </c>
      <c r="Q196" s="3">
        <f>1/R196</f>
        <v>0.23277985266859522</v>
      </c>
      <c r="R196" s="3">
        <f>SUM(R190:R195)</f>
        <v>4.2959044287380115</v>
      </c>
    </row>
    <row r="197" spans="1:22" s="6" customFormat="1" x14ac:dyDescent="0.3">
      <c r="A197" s="60"/>
      <c r="G197" s="8"/>
      <c r="H197" s="11"/>
      <c r="I197" s="11"/>
      <c r="J197" s="11"/>
      <c r="K197" s="20"/>
      <c r="L197" s="7" t="s">
        <v>311</v>
      </c>
      <c r="M197" s="10"/>
      <c r="N197" s="10"/>
      <c r="O197" s="8"/>
      <c r="P197" s="8"/>
      <c r="R197" s="8" t="b">
        <f>ROUND(R196,2)&gt;=ROUND(F189,2)</f>
        <v>1</v>
      </c>
      <c r="S197" s="9"/>
      <c r="T197" s="8"/>
      <c r="U197" s="8"/>
      <c r="V197" s="7"/>
    </row>
    <row r="198" spans="1:22" x14ac:dyDescent="0.3">
      <c r="B198" s="1" t="s">
        <v>12</v>
      </c>
      <c r="C198" s="1" t="s">
        <v>51</v>
      </c>
      <c r="D198" s="36" t="s">
        <v>259</v>
      </c>
      <c r="E198" s="38">
        <v>0.26</v>
      </c>
      <c r="F198" s="39">
        <f>1/E198-0.26</f>
        <v>3.586153846153846</v>
      </c>
      <c r="G198" s="3">
        <v>0.98</v>
      </c>
      <c r="H198" s="5" t="s">
        <v>0</v>
      </c>
      <c r="I198" s="5">
        <f>1/G198</f>
        <v>1.0204081632653061</v>
      </c>
      <c r="J198" s="5">
        <f>I198-0.26</f>
        <v>0.76040816326530614</v>
      </c>
      <c r="K198" s="21" t="s">
        <v>50</v>
      </c>
    </row>
    <row r="199" spans="1:22" x14ac:dyDescent="0.3">
      <c r="L199" s="40" t="s">
        <v>316</v>
      </c>
      <c r="M199" s="41">
        <v>1030</v>
      </c>
      <c r="N199" s="41">
        <v>80</v>
      </c>
      <c r="O199" s="42">
        <v>3.4000000000000002E-2</v>
      </c>
      <c r="P199" s="42">
        <v>0.1</v>
      </c>
      <c r="Q199" s="42">
        <f>O199/P199</f>
        <v>0.34</v>
      </c>
      <c r="R199" s="42">
        <f>1/Q199</f>
        <v>2.9411764705882351</v>
      </c>
      <c r="V199" s="2" t="s">
        <v>317</v>
      </c>
    </row>
    <row r="200" spans="1:22" x14ac:dyDescent="0.3">
      <c r="L200" s="2" t="s">
        <v>9</v>
      </c>
      <c r="M200" s="4">
        <v>1000</v>
      </c>
      <c r="N200" s="4">
        <v>1800</v>
      </c>
      <c r="O200" s="3">
        <v>0.9</v>
      </c>
      <c r="P200" s="3">
        <v>0.02</v>
      </c>
      <c r="Q200" s="3">
        <f>O200/P200</f>
        <v>45</v>
      </c>
      <c r="R200" s="3">
        <f t="shared" ref="R200" si="25">1/Q200</f>
        <v>2.2222222222222223E-2</v>
      </c>
      <c r="V200" s="2" t="s">
        <v>3</v>
      </c>
    </row>
    <row r="201" spans="1:22" x14ac:dyDescent="0.3">
      <c r="L201" s="2" t="s">
        <v>8</v>
      </c>
      <c r="M201" s="4">
        <v>1000</v>
      </c>
      <c r="N201" s="4">
        <v>900</v>
      </c>
      <c r="O201" s="3">
        <f>S201</f>
        <v>0.56000000000000005</v>
      </c>
      <c r="P201" s="3">
        <v>0.16</v>
      </c>
      <c r="Q201" s="3">
        <f>O201/P201</f>
        <v>3.5000000000000004</v>
      </c>
      <c r="R201" s="3">
        <f>1/Q201</f>
        <v>0.2857142857142857</v>
      </c>
      <c r="S201" s="3">
        <f>P201*T201</f>
        <v>0.56000000000000005</v>
      </c>
      <c r="T201" s="3">
        <f>1/U201</f>
        <v>3.5</v>
      </c>
      <c r="U201" s="3">
        <f>0.3-R202</f>
        <v>0.2857142857142857</v>
      </c>
      <c r="V201" s="2" t="s">
        <v>3</v>
      </c>
    </row>
    <row r="202" spans="1:22" x14ac:dyDescent="0.3">
      <c r="L202" s="2" t="s">
        <v>5</v>
      </c>
      <c r="M202" s="4">
        <v>1000</v>
      </c>
      <c r="N202" s="4">
        <v>2000</v>
      </c>
      <c r="O202" s="3">
        <v>1.4</v>
      </c>
      <c r="P202" s="3">
        <v>0.02</v>
      </c>
      <c r="Q202" s="3">
        <f t="shared" ref="Q202:Q203" si="26">O202/P202</f>
        <v>70</v>
      </c>
      <c r="R202" s="3">
        <f t="shared" ref="R202:R203" si="27">1/Q202</f>
        <v>1.4285714285714285E-2</v>
      </c>
      <c r="V202" s="2" t="s">
        <v>3</v>
      </c>
    </row>
    <row r="203" spans="1:22" x14ac:dyDescent="0.3">
      <c r="L203" s="2" t="s">
        <v>7</v>
      </c>
      <c r="M203" s="4">
        <v>1220</v>
      </c>
      <c r="N203" s="4">
        <v>30</v>
      </c>
      <c r="O203" s="3">
        <v>4.4999999999999998E-2</v>
      </c>
      <c r="P203" s="3">
        <v>1.7000000000000001E-2</v>
      </c>
      <c r="Q203" s="3">
        <f t="shared" si="26"/>
        <v>2.6470588235294117</v>
      </c>
      <c r="R203" s="3">
        <f t="shared" si="27"/>
        <v>0.37777777777777777</v>
      </c>
      <c r="V203" s="2" t="s">
        <v>349</v>
      </c>
    </row>
    <row r="204" spans="1:22" x14ac:dyDescent="0.3">
      <c r="L204" s="2" t="s">
        <v>6</v>
      </c>
      <c r="M204" s="4">
        <v>1000</v>
      </c>
      <c r="N204" s="4">
        <v>400</v>
      </c>
      <c r="O204" s="3">
        <v>0.57999999999999996</v>
      </c>
      <c r="P204" s="3">
        <v>0.02</v>
      </c>
      <c r="Q204" s="3">
        <f>O204/P204</f>
        <v>28.999999999999996</v>
      </c>
      <c r="R204" s="3">
        <f>1/Q204</f>
        <v>3.4482758620689662E-2</v>
      </c>
      <c r="V204" s="2" t="s">
        <v>3</v>
      </c>
    </row>
    <row r="205" spans="1:22" x14ac:dyDescent="0.3">
      <c r="L205" s="2" t="s">
        <v>5</v>
      </c>
      <c r="M205" s="4">
        <v>1000</v>
      </c>
      <c r="N205" s="4">
        <v>2000</v>
      </c>
      <c r="O205" s="3">
        <v>1.4</v>
      </c>
      <c r="P205" s="3">
        <v>0.02</v>
      </c>
      <c r="Q205" s="3">
        <f>O205/P205</f>
        <v>70</v>
      </c>
      <c r="R205" s="3">
        <f>1/Q205</f>
        <v>1.4285714285714285E-2</v>
      </c>
      <c r="V205" s="2" t="s">
        <v>3</v>
      </c>
    </row>
    <row r="206" spans="1:22" x14ac:dyDescent="0.3">
      <c r="L206" s="18" t="s">
        <v>4</v>
      </c>
      <c r="M206" s="16">
        <v>1000</v>
      </c>
      <c r="N206" s="16">
        <v>1700</v>
      </c>
      <c r="O206" s="14">
        <v>1.47</v>
      </c>
      <c r="P206" s="14">
        <v>1.4999999999999999E-2</v>
      </c>
      <c r="Q206" s="14">
        <f>O206/P206</f>
        <v>98</v>
      </c>
      <c r="R206" s="14">
        <f>1/Q206</f>
        <v>1.020408163265306E-2</v>
      </c>
      <c r="V206" s="2" t="s">
        <v>3</v>
      </c>
    </row>
    <row r="207" spans="1:22" x14ac:dyDescent="0.3">
      <c r="L207" s="2" t="s">
        <v>2</v>
      </c>
      <c r="P207" s="3">
        <f>SUM(P199:P206)</f>
        <v>0.37200000000000011</v>
      </c>
      <c r="Q207" s="3">
        <f>1/R207</f>
        <v>0.27025938501641789</v>
      </c>
      <c r="R207" s="3">
        <f>SUM(R199:R206)</f>
        <v>3.7001490251272915</v>
      </c>
    </row>
    <row r="208" spans="1:22" s="6" customFormat="1" x14ac:dyDescent="0.3">
      <c r="A208" s="60"/>
      <c r="G208" s="8"/>
      <c r="H208" s="11"/>
      <c r="I208" s="11"/>
      <c r="J208" s="11"/>
      <c r="K208" s="20"/>
      <c r="L208" s="7" t="s">
        <v>311</v>
      </c>
      <c r="M208" s="10"/>
      <c r="N208" s="10"/>
      <c r="O208" s="8"/>
      <c r="P208" s="8"/>
      <c r="R208" s="8" t="b">
        <f>ROUND(R207,2)&gt;=ROUND(F198,2)</f>
        <v>1</v>
      </c>
      <c r="S208" s="9"/>
      <c r="T208" s="8"/>
      <c r="U208" s="8"/>
      <c r="V208" s="7"/>
    </row>
    <row r="209" spans="1:22" x14ac:dyDescent="0.3">
      <c r="A209" s="59" t="s">
        <v>46</v>
      </c>
    </row>
    <row r="210" spans="1:22" x14ac:dyDescent="0.3">
      <c r="B210" s="1" t="s">
        <v>30</v>
      </c>
      <c r="C210" s="1" t="s">
        <v>45</v>
      </c>
      <c r="D210" s="36" t="s">
        <v>191</v>
      </c>
      <c r="E210" s="38">
        <v>0.26</v>
      </c>
      <c r="F210" s="39">
        <f>1/E210-0.17</f>
        <v>3.6761538461538459</v>
      </c>
      <c r="G210" s="3">
        <v>0.6</v>
      </c>
      <c r="H210" s="5" t="s">
        <v>0</v>
      </c>
      <c r="I210" s="5">
        <f>1/G210</f>
        <v>1.6666666666666667</v>
      </c>
      <c r="J210" s="5">
        <f>I210-0.17</f>
        <v>1.4966666666666668</v>
      </c>
      <c r="K210" s="2" t="s">
        <v>44</v>
      </c>
    </row>
    <row r="211" spans="1:22" x14ac:dyDescent="0.3">
      <c r="L211" s="40" t="s">
        <v>320</v>
      </c>
      <c r="M211" s="41">
        <v>1000</v>
      </c>
      <c r="N211" s="41">
        <v>1800</v>
      </c>
      <c r="O211" s="42">
        <v>0.9</v>
      </c>
      <c r="P211" s="42">
        <v>0.02</v>
      </c>
      <c r="Q211" s="42">
        <f t="shared" ref="Q211:Q216" si="28">O211/P211</f>
        <v>45</v>
      </c>
      <c r="R211" s="42">
        <f t="shared" ref="R211:R216" si="29">1/Q211</f>
        <v>2.2222222222222223E-2</v>
      </c>
      <c r="V211" s="2" t="s">
        <v>54</v>
      </c>
    </row>
    <row r="212" spans="1:22" x14ac:dyDescent="0.3">
      <c r="L212" s="40" t="s">
        <v>321</v>
      </c>
      <c r="M212" s="41">
        <v>1030</v>
      </c>
      <c r="N212" s="41">
        <v>80</v>
      </c>
      <c r="O212" s="42">
        <v>3.4000000000000002E-2</v>
      </c>
      <c r="P212" s="42">
        <v>0.08</v>
      </c>
      <c r="Q212" s="42">
        <f t="shared" si="28"/>
        <v>0.42500000000000004</v>
      </c>
      <c r="R212" s="42">
        <f t="shared" si="29"/>
        <v>2.3529411764705879</v>
      </c>
      <c r="V212" s="2" t="s">
        <v>322</v>
      </c>
    </row>
    <row r="213" spans="1:22" x14ac:dyDescent="0.3">
      <c r="L213" s="2" t="s">
        <v>9</v>
      </c>
      <c r="M213" s="4">
        <v>1000</v>
      </c>
      <c r="N213" s="4">
        <v>1800</v>
      </c>
      <c r="O213" s="3">
        <v>0.9</v>
      </c>
      <c r="P213" s="3">
        <v>0.02</v>
      </c>
      <c r="Q213" s="3">
        <f t="shared" si="28"/>
        <v>45</v>
      </c>
      <c r="R213" s="3">
        <f t="shared" si="29"/>
        <v>2.2222222222222223E-2</v>
      </c>
      <c r="V213" s="2" t="s">
        <v>19</v>
      </c>
    </row>
    <row r="214" spans="1:22" x14ac:dyDescent="0.3">
      <c r="L214" s="2" t="s">
        <v>20</v>
      </c>
      <c r="M214" s="4">
        <v>1000</v>
      </c>
      <c r="N214" s="4">
        <v>1400</v>
      </c>
      <c r="O214" s="3">
        <v>0.57999999999999996</v>
      </c>
      <c r="P214" s="3">
        <v>0.22500000000000001</v>
      </c>
      <c r="Q214" s="3">
        <f t="shared" si="28"/>
        <v>2.5777777777777775</v>
      </c>
      <c r="R214" s="3">
        <f t="shared" si="29"/>
        <v>0.38793103448275867</v>
      </c>
      <c r="V214" s="2" t="s">
        <v>350</v>
      </c>
    </row>
    <row r="215" spans="1:22" x14ac:dyDescent="0.3">
      <c r="L215" s="2" t="s">
        <v>43</v>
      </c>
      <c r="M215" s="4">
        <v>670</v>
      </c>
      <c r="N215" s="4">
        <v>30</v>
      </c>
      <c r="O215" s="3">
        <v>0.04</v>
      </c>
      <c r="P215" s="3">
        <v>4.2999999999999997E-2</v>
      </c>
      <c r="Q215" s="3">
        <f t="shared" si="28"/>
        <v>0.93023255813953498</v>
      </c>
      <c r="R215" s="3">
        <f>1/Q215</f>
        <v>1.075</v>
      </c>
      <c r="V215" s="2" t="s">
        <v>350</v>
      </c>
    </row>
    <row r="216" spans="1:22" x14ac:dyDescent="0.3">
      <c r="L216" s="18" t="s">
        <v>13</v>
      </c>
      <c r="M216" s="16">
        <v>1000</v>
      </c>
      <c r="N216" s="16">
        <v>1400</v>
      </c>
      <c r="O216" s="14">
        <v>0.7</v>
      </c>
      <c r="P216" s="14">
        <v>0.01</v>
      </c>
      <c r="Q216" s="14">
        <f t="shared" si="28"/>
        <v>70</v>
      </c>
      <c r="R216" s="14">
        <f t="shared" si="29"/>
        <v>1.4285714285714285E-2</v>
      </c>
      <c r="V216" s="2" t="s">
        <v>19</v>
      </c>
    </row>
    <row r="217" spans="1:22" x14ac:dyDescent="0.3">
      <c r="L217" s="2" t="s">
        <v>2</v>
      </c>
      <c r="P217" s="3">
        <f>SUM(P211:P216)</f>
        <v>0.39800000000000002</v>
      </c>
      <c r="Q217" s="3">
        <f>1/R217</f>
        <v>0.25809099994993406</v>
      </c>
      <c r="R217" s="3">
        <f>SUM(R211:R216)</f>
        <v>3.8746023696835055</v>
      </c>
    </row>
    <row r="218" spans="1:22" s="6" customFormat="1" x14ac:dyDescent="0.3">
      <c r="A218" s="60"/>
      <c r="G218" s="8"/>
      <c r="H218" s="11"/>
      <c r="I218" s="11"/>
      <c r="J218" s="11"/>
      <c r="K218" s="20"/>
      <c r="L218" s="7" t="s">
        <v>311</v>
      </c>
      <c r="M218" s="10"/>
      <c r="N218" s="10"/>
      <c r="O218" s="8"/>
      <c r="P218" s="8"/>
      <c r="R218" s="8" t="b">
        <f>ROUND(R217,2)&gt;=ROUND(F210,2)</f>
        <v>1</v>
      </c>
      <c r="S218" s="9"/>
      <c r="T218" s="8"/>
      <c r="U218" s="8"/>
      <c r="V218" s="7"/>
    </row>
    <row r="219" spans="1:22" x14ac:dyDescent="0.3">
      <c r="A219" s="61"/>
      <c r="B219" s="54" t="s">
        <v>25</v>
      </c>
      <c r="C219" s="54" t="s">
        <v>42</v>
      </c>
      <c r="D219" s="54" t="s">
        <v>262</v>
      </c>
      <c r="E219" s="54"/>
      <c r="F219" s="54"/>
      <c r="G219" s="55">
        <v>0.59</v>
      </c>
      <c r="H219" s="56" t="s">
        <v>0</v>
      </c>
      <c r="I219" s="56">
        <f>1/G219</f>
        <v>1.6949152542372883</v>
      </c>
      <c r="J219" s="56">
        <f>I219-0.17</f>
        <v>1.5249152542372884</v>
      </c>
      <c r="K219" s="57" t="s">
        <v>41</v>
      </c>
      <c r="L219" s="57"/>
      <c r="M219" s="58"/>
      <c r="N219" s="58"/>
      <c r="O219" s="55"/>
      <c r="P219" s="55"/>
      <c r="Q219" s="55"/>
      <c r="R219" s="55"/>
      <c r="S219" s="55"/>
      <c r="T219" s="55"/>
      <c r="U219" s="55"/>
      <c r="V219" s="57" t="s">
        <v>40</v>
      </c>
    </row>
    <row r="220" spans="1:22" x14ac:dyDescent="0.3">
      <c r="D220" s="36"/>
      <c r="E220" s="36"/>
      <c r="F220" s="36"/>
      <c r="K220" s="30" t="s">
        <v>375</v>
      </c>
      <c r="V220" s="12" t="s">
        <v>329</v>
      </c>
    </row>
    <row r="221" spans="1:22" x14ac:dyDescent="0.3">
      <c r="L221" s="2" t="s">
        <v>13</v>
      </c>
      <c r="M221" s="4">
        <v>1000</v>
      </c>
      <c r="N221" s="4">
        <v>1400</v>
      </c>
      <c r="O221" s="3">
        <v>0.7</v>
      </c>
      <c r="P221" s="3">
        <v>0.03</v>
      </c>
      <c r="Q221" s="3">
        <f>O221/P221</f>
        <v>23.333333333333332</v>
      </c>
      <c r="R221" s="3">
        <f>1/Q221</f>
        <v>4.2857142857142858E-2</v>
      </c>
      <c r="V221" s="2" t="s">
        <v>348</v>
      </c>
    </row>
    <row r="222" spans="1:22" x14ac:dyDescent="0.3">
      <c r="L222" s="2" t="s">
        <v>27</v>
      </c>
      <c r="M222" s="4">
        <v>1000</v>
      </c>
      <c r="N222" s="4">
        <v>1000</v>
      </c>
      <c r="O222" s="3">
        <f>S222</f>
        <v>0.33707865168539325</v>
      </c>
      <c r="P222" s="3">
        <v>0.3</v>
      </c>
      <c r="Q222" s="3">
        <f>O222/P222</f>
        <v>1.1235955056179776</v>
      </c>
      <c r="R222" s="3">
        <f t="shared" ref="R222" si="30">1/Q222</f>
        <v>0.8899999999999999</v>
      </c>
      <c r="S222" s="3">
        <f>P222*T222</f>
        <v>0.33707865168539325</v>
      </c>
      <c r="T222" s="3">
        <f>1/U222</f>
        <v>1.1235955056179776</v>
      </c>
      <c r="U222" s="3">
        <v>0.89</v>
      </c>
      <c r="V222" s="2" t="s">
        <v>26</v>
      </c>
    </row>
    <row r="223" spans="1:22" x14ac:dyDescent="0.3">
      <c r="L223" s="18" t="s">
        <v>13</v>
      </c>
      <c r="M223" s="16">
        <v>1000</v>
      </c>
      <c r="N223" s="16">
        <v>1400</v>
      </c>
      <c r="O223" s="14">
        <v>0.7</v>
      </c>
      <c r="P223" s="14">
        <v>0.03</v>
      </c>
      <c r="Q223" s="14">
        <f>O223/P223</f>
        <v>23.333333333333332</v>
      </c>
      <c r="R223" s="14">
        <f>1/Q223</f>
        <v>4.2857142857142858E-2</v>
      </c>
      <c r="V223" s="2" t="s">
        <v>348</v>
      </c>
    </row>
    <row r="224" spans="1:22" x14ac:dyDescent="0.3">
      <c r="L224" s="2" t="s">
        <v>2</v>
      </c>
      <c r="P224" s="3">
        <f>SUM(P221:P223)</f>
        <v>0.36</v>
      </c>
      <c r="Q224" s="3">
        <f>1/R224</f>
        <v>1.0248901903367498</v>
      </c>
      <c r="R224" s="3">
        <f>SUM(R221:R223)</f>
        <v>0.97571428571428553</v>
      </c>
    </row>
    <row r="225" spans="1:22" s="6" customFormat="1" x14ac:dyDescent="0.3">
      <c r="A225" s="60"/>
      <c r="G225" s="8"/>
      <c r="H225" s="11"/>
      <c r="I225" s="11"/>
      <c r="J225" s="11"/>
      <c r="K225" s="20"/>
      <c r="L225" s="7" t="s">
        <v>1</v>
      </c>
      <c r="M225" s="10"/>
      <c r="N225" s="10"/>
      <c r="O225" s="8"/>
      <c r="P225" s="8"/>
      <c r="R225" s="8" t="b">
        <f>ROUND(R224,2)=ROUND(J219,2)</f>
        <v>0</v>
      </c>
      <c r="S225" s="9"/>
      <c r="T225" s="8"/>
      <c r="U225" s="8"/>
      <c r="V225" s="7"/>
    </row>
    <row r="226" spans="1:22" x14ac:dyDescent="0.3">
      <c r="B226" s="1" t="s">
        <v>17</v>
      </c>
      <c r="C226" s="1" t="s">
        <v>36</v>
      </c>
      <c r="D226" s="36" t="s">
        <v>193</v>
      </c>
      <c r="E226" s="38">
        <v>0.22</v>
      </c>
      <c r="F226" s="39">
        <f>1/E226-0.26</f>
        <v>4.2854545454545461</v>
      </c>
      <c r="G226" s="3">
        <v>0.69</v>
      </c>
      <c r="H226" s="5" t="s">
        <v>0</v>
      </c>
      <c r="I226" s="5">
        <f>1/G226</f>
        <v>1.4492753623188408</v>
      </c>
      <c r="J226" s="5">
        <f>I226-0.26</f>
        <v>1.1892753623188408</v>
      </c>
      <c r="K226" s="2" t="s">
        <v>35</v>
      </c>
    </row>
    <row r="227" spans="1:22" x14ac:dyDescent="0.3">
      <c r="D227" s="36"/>
      <c r="E227" s="36"/>
      <c r="F227" s="36"/>
      <c r="L227" s="40" t="s">
        <v>314</v>
      </c>
      <c r="M227" s="41">
        <v>837</v>
      </c>
      <c r="N227" s="41">
        <v>10</v>
      </c>
      <c r="O227" s="42">
        <v>4.5999999999999999E-2</v>
      </c>
      <c r="P227" s="42">
        <v>0.14299999999999999</v>
      </c>
      <c r="Q227" s="42">
        <f>O227/P227</f>
        <v>0.32167832167832172</v>
      </c>
      <c r="R227" s="42">
        <f>1/Q227</f>
        <v>3.1086956521739126</v>
      </c>
      <c r="V227" s="2" t="s">
        <v>315</v>
      </c>
    </row>
    <row r="228" spans="1:22" x14ac:dyDescent="0.3">
      <c r="L228" s="2" t="s">
        <v>6</v>
      </c>
      <c r="M228" s="4">
        <v>1000</v>
      </c>
      <c r="N228" s="4">
        <v>400</v>
      </c>
      <c r="O228" s="3">
        <v>0.57999999999999996</v>
      </c>
      <c r="P228" s="3">
        <v>0.02</v>
      </c>
      <c r="Q228" s="3">
        <f>O228/P228</f>
        <v>28.999999999999996</v>
      </c>
      <c r="R228" s="3">
        <f t="shared" ref="R228:R230" si="31">1/Q228</f>
        <v>3.4482758620689662E-2</v>
      </c>
      <c r="V228" s="2" t="s">
        <v>14</v>
      </c>
    </row>
    <row r="229" spans="1:22" x14ac:dyDescent="0.3">
      <c r="L229" s="2" t="s">
        <v>7</v>
      </c>
      <c r="M229" s="4">
        <v>1220</v>
      </c>
      <c r="N229" s="4">
        <v>30</v>
      </c>
      <c r="O229" s="3">
        <v>4.4999999999999998E-2</v>
      </c>
      <c r="P229" s="3">
        <v>3.6999999999999998E-2</v>
      </c>
      <c r="Q229" s="3">
        <f t="shared" ref="Q229:Q230" si="32">O229/P229</f>
        <v>1.2162162162162162</v>
      </c>
      <c r="R229" s="3">
        <f t="shared" si="31"/>
        <v>0.82222222222222219</v>
      </c>
      <c r="V229" s="2" t="s">
        <v>349</v>
      </c>
    </row>
    <row r="230" spans="1:22" x14ac:dyDescent="0.3">
      <c r="L230" s="2" t="s">
        <v>5</v>
      </c>
      <c r="M230" s="4">
        <v>1000</v>
      </c>
      <c r="N230" s="4">
        <v>2000</v>
      </c>
      <c r="O230" s="3">
        <v>1.4</v>
      </c>
      <c r="P230" s="3">
        <v>0.02</v>
      </c>
      <c r="Q230" s="3">
        <f t="shared" si="32"/>
        <v>70</v>
      </c>
      <c r="R230" s="3">
        <f t="shared" si="31"/>
        <v>1.4285714285714285E-2</v>
      </c>
      <c r="V230" s="2" t="s">
        <v>14</v>
      </c>
    </row>
    <row r="231" spans="1:22" x14ac:dyDescent="0.3">
      <c r="L231" s="2" t="s">
        <v>8</v>
      </c>
      <c r="M231" s="4">
        <v>1000</v>
      </c>
      <c r="N231" s="4">
        <v>900</v>
      </c>
      <c r="O231" s="3">
        <f>S231</f>
        <v>0.56000000000000005</v>
      </c>
      <c r="P231" s="3">
        <v>0.16</v>
      </c>
      <c r="Q231" s="3">
        <f>O231/P231</f>
        <v>3.5000000000000004</v>
      </c>
      <c r="R231" s="3">
        <f>1/Q231</f>
        <v>0.2857142857142857</v>
      </c>
      <c r="S231" s="3">
        <f>P231*T231</f>
        <v>0.56000000000000005</v>
      </c>
      <c r="T231" s="3">
        <f>1/U231</f>
        <v>3.5</v>
      </c>
      <c r="U231" s="3">
        <f>0.3-R230</f>
        <v>0.2857142857142857</v>
      </c>
      <c r="V231" s="2" t="s">
        <v>14</v>
      </c>
    </row>
    <row r="232" spans="1:22" x14ac:dyDescent="0.3">
      <c r="L232" s="18" t="s">
        <v>13</v>
      </c>
      <c r="M232" s="16">
        <v>1000</v>
      </c>
      <c r="N232" s="16">
        <v>1400</v>
      </c>
      <c r="O232" s="14">
        <v>0.7</v>
      </c>
      <c r="P232" s="14">
        <v>0.02</v>
      </c>
      <c r="Q232" s="14">
        <f>O232/P232</f>
        <v>35</v>
      </c>
      <c r="R232" s="14">
        <f>1/Q232</f>
        <v>2.8571428571428571E-2</v>
      </c>
      <c r="V232" s="2" t="s">
        <v>14</v>
      </c>
    </row>
    <row r="233" spans="1:22" x14ac:dyDescent="0.3">
      <c r="L233" s="2" t="s">
        <v>2</v>
      </c>
      <c r="P233" s="3">
        <f>SUM(P227:P232)</f>
        <v>0.4</v>
      </c>
      <c r="Q233" s="3">
        <f>1/R233</f>
        <v>0.23288460792409543</v>
      </c>
      <c r="R233" s="3">
        <f>SUM(R227:R232)</f>
        <v>4.2939720615882528</v>
      </c>
    </row>
    <row r="234" spans="1:22" s="6" customFormat="1" x14ac:dyDescent="0.3">
      <c r="A234" s="60"/>
      <c r="G234" s="8"/>
      <c r="H234" s="11"/>
      <c r="I234" s="11"/>
      <c r="J234" s="11"/>
      <c r="K234" s="20"/>
      <c r="L234" s="7" t="s">
        <v>311</v>
      </c>
      <c r="M234" s="10"/>
      <c r="N234" s="10"/>
      <c r="O234" s="8"/>
      <c r="P234" s="8"/>
      <c r="R234" s="8" t="b">
        <f>ROUND(R233,2)&gt;=ROUND(F226,2)</f>
        <v>1</v>
      </c>
      <c r="S234" s="9"/>
      <c r="T234" s="8"/>
      <c r="U234" s="8"/>
      <c r="V234" s="7"/>
    </row>
    <row r="235" spans="1:22" x14ac:dyDescent="0.3">
      <c r="B235" s="1" t="s">
        <v>12</v>
      </c>
      <c r="C235" s="1" t="s">
        <v>34</v>
      </c>
      <c r="D235" s="36" t="s">
        <v>195</v>
      </c>
      <c r="E235" s="38">
        <v>0.26</v>
      </c>
      <c r="F235" s="39">
        <f>1/E235-0.26</f>
        <v>3.586153846153846</v>
      </c>
      <c r="G235" s="3">
        <v>0.77</v>
      </c>
      <c r="H235" s="5" t="s">
        <v>0</v>
      </c>
      <c r="I235" s="5">
        <f>1/G235</f>
        <v>1.2987012987012987</v>
      </c>
      <c r="J235" s="5">
        <f>I235-0.26</f>
        <v>1.0387012987012987</v>
      </c>
      <c r="K235" s="21" t="s">
        <v>33</v>
      </c>
    </row>
    <row r="236" spans="1:22" x14ac:dyDescent="0.3">
      <c r="L236" s="40" t="s">
        <v>316</v>
      </c>
      <c r="M236" s="41">
        <v>1030</v>
      </c>
      <c r="N236" s="41">
        <v>80</v>
      </c>
      <c r="O236" s="42">
        <v>3.4000000000000002E-2</v>
      </c>
      <c r="P236" s="42">
        <v>0.1</v>
      </c>
      <c r="Q236" s="42">
        <f>O236/P236</f>
        <v>0.34</v>
      </c>
      <c r="R236" s="42">
        <f>1/Q236</f>
        <v>2.9411764705882351</v>
      </c>
      <c r="V236" s="2" t="s">
        <v>317</v>
      </c>
    </row>
    <row r="237" spans="1:22" x14ac:dyDescent="0.3">
      <c r="L237" s="2" t="s">
        <v>9</v>
      </c>
      <c r="M237" s="4">
        <v>1000</v>
      </c>
      <c r="N237" s="4">
        <v>1800</v>
      </c>
      <c r="O237" s="3">
        <v>0.9</v>
      </c>
      <c r="P237" s="3">
        <v>0.02</v>
      </c>
      <c r="Q237" s="3">
        <f>O237/P237</f>
        <v>45</v>
      </c>
      <c r="R237" s="3">
        <f t="shared" ref="R237" si="33">1/Q237</f>
        <v>2.2222222222222223E-2</v>
      </c>
      <c r="V237" s="2" t="s">
        <v>3</v>
      </c>
    </row>
    <row r="238" spans="1:22" x14ac:dyDescent="0.3">
      <c r="L238" s="2" t="s">
        <v>8</v>
      </c>
      <c r="M238" s="4">
        <v>1000</v>
      </c>
      <c r="N238" s="4">
        <v>900</v>
      </c>
      <c r="O238" s="3">
        <f>S238</f>
        <v>0.56000000000000005</v>
      </c>
      <c r="P238" s="3">
        <v>0.16</v>
      </c>
      <c r="Q238" s="3">
        <f>O238/P238</f>
        <v>3.5000000000000004</v>
      </c>
      <c r="R238" s="3">
        <f>1/Q238</f>
        <v>0.2857142857142857</v>
      </c>
      <c r="S238" s="3">
        <f>P238*T238</f>
        <v>0.56000000000000005</v>
      </c>
      <c r="T238" s="3">
        <f>1/U238</f>
        <v>3.5</v>
      </c>
      <c r="U238" s="3">
        <f>0.3-R239</f>
        <v>0.2857142857142857</v>
      </c>
      <c r="V238" s="2" t="s">
        <v>3</v>
      </c>
    </row>
    <row r="239" spans="1:22" x14ac:dyDescent="0.3">
      <c r="L239" s="2" t="s">
        <v>5</v>
      </c>
      <c r="M239" s="4">
        <v>1000</v>
      </c>
      <c r="N239" s="4">
        <v>2000</v>
      </c>
      <c r="O239" s="3">
        <v>1.4</v>
      </c>
      <c r="P239" s="3">
        <v>0.02</v>
      </c>
      <c r="Q239" s="3">
        <f t="shared" ref="Q239:Q240" si="34">O239/P239</f>
        <v>70</v>
      </c>
      <c r="R239" s="3">
        <f t="shared" ref="R239:R240" si="35">1/Q239</f>
        <v>1.4285714285714285E-2</v>
      </c>
      <c r="V239" s="2" t="s">
        <v>3</v>
      </c>
    </row>
    <row r="240" spans="1:22" x14ac:dyDescent="0.3">
      <c r="L240" s="2" t="s">
        <v>7</v>
      </c>
      <c r="M240" s="4">
        <v>1220</v>
      </c>
      <c r="N240" s="4">
        <v>30</v>
      </c>
      <c r="O240" s="3">
        <v>4.4999999999999998E-2</v>
      </c>
      <c r="P240" s="19">
        <v>2.9600000000000001E-2</v>
      </c>
      <c r="Q240" s="3">
        <f t="shared" si="34"/>
        <v>1.5202702702702702</v>
      </c>
      <c r="R240" s="3">
        <f t="shared" si="35"/>
        <v>0.65777777777777779</v>
      </c>
      <c r="V240" s="2" t="s">
        <v>349</v>
      </c>
    </row>
    <row r="241" spans="1:22" x14ac:dyDescent="0.3">
      <c r="L241" s="2" t="s">
        <v>6</v>
      </c>
      <c r="M241" s="4">
        <v>1000</v>
      </c>
      <c r="N241" s="4">
        <v>400</v>
      </c>
      <c r="O241" s="3">
        <v>0.57999999999999996</v>
      </c>
      <c r="P241" s="3">
        <v>0.02</v>
      </c>
      <c r="Q241" s="3">
        <f>O241/P241</f>
        <v>28.999999999999996</v>
      </c>
      <c r="R241" s="3">
        <f>1/Q241</f>
        <v>3.4482758620689662E-2</v>
      </c>
      <c r="V241" s="2" t="s">
        <v>3</v>
      </c>
    </row>
    <row r="242" spans="1:22" x14ac:dyDescent="0.3">
      <c r="L242" s="2" t="s">
        <v>5</v>
      </c>
      <c r="M242" s="4">
        <v>1000</v>
      </c>
      <c r="N242" s="4">
        <v>2000</v>
      </c>
      <c r="O242" s="3">
        <v>1.4</v>
      </c>
      <c r="P242" s="3">
        <v>0.02</v>
      </c>
      <c r="Q242" s="3">
        <f>O242/P242</f>
        <v>70</v>
      </c>
      <c r="R242" s="3">
        <f>1/Q242</f>
        <v>1.4285714285714285E-2</v>
      </c>
      <c r="V242" s="2" t="s">
        <v>3</v>
      </c>
    </row>
    <row r="243" spans="1:22" x14ac:dyDescent="0.3">
      <c r="L243" s="18" t="s">
        <v>4</v>
      </c>
      <c r="M243" s="16">
        <v>1000</v>
      </c>
      <c r="N243" s="16">
        <v>1700</v>
      </c>
      <c r="O243" s="14">
        <v>1.47</v>
      </c>
      <c r="P243" s="14">
        <v>1.4999999999999999E-2</v>
      </c>
      <c r="Q243" s="14">
        <f>O243/P243</f>
        <v>98</v>
      </c>
      <c r="R243" s="14">
        <f>1/Q243</f>
        <v>1.020408163265306E-2</v>
      </c>
      <c r="V243" s="2" t="s">
        <v>3</v>
      </c>
    </row>
    <row r="244" spans="1:22" x14ac:dyDescent="0.3">
      <c r="L244" s="2" t="s">
        <v>2</v>
      </c>
      <c r="P244" s="3">
        <f>SUM(P236:P243)</f>
        <v>0.38460000000000011</v>
      </c>
      <c r="Q244" s="3">
        <f>1/R244</f>
        <v>0.25124687384488531</v>
      </c>
      <c r="R244" s="3">
        <f>SUM(R236:R243)</f>
        <v>3.9801490251272917</v>
      </c>
    </row>
    <row r="245" spans="1:22" s="6" customFormat="1" x14ac:dyDescent="0.3">
      <c r="A245" s="60"/>
      <c r="G245" s="8"/>
      <c r="H245" s="11"/>
      <c r="I245" s="11"/>
      <c r="J245" s="11"/>
      <c r="K245" s="20"/>
      <c r="L245" s="7" t="s">
        <v>311</v>
      </c>
      <c r="M245" s="10"/>
      <c r="N245" s="10"/>
      <c r="O245" s="8"/>
      <c r="P245" s="8"/>
      <c r="R245" s="8" t="b">
        <f>ROUND(R244,2)&gt;=ROUND(F235,2)</f>
        <v>1</v>
      </c>
      <c r="S245" s="9"/>
      <c r="T245" s="8"/>
      <c r="U245" s="8"/>
      <c r="V245" s="7"/>
    </row>
    <row r="246" spans="1:22" x14ac:dyDescent="0.3">
      <c r="A246" s="59" t="s">
        <v>31</v>
      </c>
    </row>
    <row r="247" spans="1:22" x14ac:dyDescent="0.3">
      <c r="B247" s="1" t="s">
        <v>30</v>
      </c>
      <c r="C247" s="1" t="s">
        <v>29</v>
      </c>
      <c r="D247" s="36" t="s">
        <v>198</v>
      </c>
      <c r="E247" s="38">
        <v>0.26</v>
      </c>
      <c r="F247" s="39">
        <f>1/E247-0.17</f>
        <v>3.6761538461538459</v>
      </c>
      <c r="G247" s="3">
        <v>0.34</v>
      </c>
      <c r="H247" s="5" t="s">
        <v>0</v>
      </c>
      <c r="I247" s="5">
        <f>1/G247</f>
        <v>2.9411764705882351</v>
      </c>
      <c r="J247" s="5">
        <f>I247-0.17</f>
        <v>2.7711764705882351</v>
      </c>
      <c r="K247" s="2" t="s">
        <v>28</v>
      </c>
    </row>
    <row r="248" spans="1:22" x14ac:dyDescent="0.3">
      <c r="L248" s="40" t="s">
        <v>320</v>
      </c>
      <c r="M248" s="41">
        <v>1000</v>
      </c>
      <c r="N248" s="41">
        <v>1800</v>
      </c>
      <c r="O248" s="42">
        <v>0.9</v>
      </c>
      <c r="P248" s="42">
        <v>0.02</v>
      </c>
      <c r="Q248" s="42">
        <f>O248/P248</f>
        <v>45</v>
      </c>
      <c r="R248" s="42">
        <f t="shared" ref="R248:R253" si="36">1/Q248</f>
        <v>2.2222222222222223E-2</v>
      </c>
      <c r="V248" s="2" t="s">
        <v>54</v>
      </c>
    </row>
    <row r="249" spans="1:22" x14ac:dyDescent="0.3">
      <c r="L249" s="40" t="s">
        <v>321</v>
      </c>
      <c r="M249" s="41">
        <v>1030</v>
      </c>
      <c r="N249" s="41">
        <v>80</v>
      </c>
      <c r="O249" s="42">
        <v>3.4000000000000002E-2</v>
      </c>
      <c r="P249" s="42">
        <v>0.03</v>
      </c>
      <c r="Q249" s="42">
        <f>O249/P249</f>
        <v>1.1333333333333335</v>
      </c>
      <c r="R249" s="42">
        <f t="shared" si="36"/>
        <v>0.88235294117647045</v>
      </c>
      <c r="V249" s="2" t="s">
        <v>322</v>
      </c>
    </row>
    <row r="250" spans="1:22" x14ac:dyDescent="0.3">
      <c r="L250" s="2" t="s">
        <v>9</v>
      </c>
      <c r="M250" s="4">
        <v>1000</v>
      </c>
      <c r="N250" s="4">
        <v>1800</v>
      </c>
      <c r="O250" s="3">
        <v>0.9</v>
      </c>
      <c r="P250" s="3">
        <v>0.02</v>
      </c>
      <c r="Q250" s="3">
        <f>O250/P250</f>
        <v>45</v>
      </c>
      <c r="R250" s="3">
        <f t="shared" si="36"/>
        <v>2.2222222222222223E-2</v>
      </c>
      <c r="V250" s="2" t="s">
        <v>26</v>
      </c>
    </row>
    <row r="251" spans="1:22" x14ac:dyDescent="0.3">
      <c r="L251" s="2" t="s">
        <v>7</v>
      </c>
      <c r="M251" s="4">
        <v>1220</v>
      </c>
      <c r="N251" s="4">
        <v>30</v>
      </c>
      <c r="O251" s="3">
        <v>4.4999999999999998E-2</v>
      </c>
      <c r="P251" s="19">
        <v>9.4399999999999998E-2</v>
      </c>
      <c r="Q251" s="3">
        <f t="shared" ref="Q251" si="37">O251/P251</f>
        <v>0.47669491525423729</v>
      </c>
      <c r="R251" s="3">
        <f t="shared" si="36"/>
        <v>2.097777777777778</v>
      </c>
      <c r="V251" s="2" t="s">
        <v>349</v>
      </c>
    </row>
    <row r="252" spans="1:22" x14ac:dyDescent="0.3">
      <c r="L252" s="2" t="s">
        <v>27</v>
      </c>
      <c r="M252" s="4">
        <v>1000</v>
      </c>
      <c r="N252" s="4">
        <v>1000</v>
      </c>
      <c r="O252" s="3">
        <f>S252</f>
        <v>0.4</v>
      </c>
      <c r="P252" s="3">
        <v>0.25</v>
      </c>
      <c r="Q252" s="3">
        <f>O252/P252</f>
        <v>1.6</v>
      </c>
      <c r="R252" s="3">
        <f t="shared" si="36"/>
        <v>0.625</v>
      </c>
      <c r="S252" s="3">
        <f>P252*T252</f>
        <v>0.4</v>
      </c>
      <c r="T252" s="3">
        <f>1/U252</f>
        <v>1.6</v>
      </c>
      <c r="U252" s="3">
        <v>0.625</v>
      </c>
      <c r="V252" s="2" t="s">
        <v>26</v>
      </c>
    </row>
    <row r="253" spans="1:22" x14ac:dyDescent="0.3">
      <c r="L253" s="18" t="s">
        <v>13</v>
      </c>
      <c r="M253" s="16">
        <v>1000</v>
      </c>
      <c r="N253" s="16">
        <v>1400</v>
      </c>
      <c r="O253" s="14">
        <v>0.7</v>
      </c>
      <c r="P253" s="14">
        <v>0.02</v>
      </c>
      <c r="Q253" s="14">
        <f>O253/P253</f>
        <v>35</v>
      </c>
      <c r="R253" s="14">
        <f t="shared" si="36"/>
        <v>2.8571428571428571E-2</v>
      </c>
      <c r="V253" s="2" t="s">
        <v>26</v>
      </c>
    </row>
    <row r="254" spans="1:22" x14ac:dyDescent="0.3">
      <c r="L254" s="2" t="s">
        <v>2</v>
      </c>
      <c r="P254" s="3">
        <f>SUM(P248:P253)</f>
        <v>0.43440000000000001</v>
      </c>
      <c r="Q254" s="3">
        <f>1/R254</f>
        <v>0.2718760590410213</v>
      </c>
      <c r="R254" s="3">
        <f>SUM(R248:R253)</f>
        <v>3.6781465919701213</v>
      </c>
    </row>
    <row r="255" spans="1:22" s="6" customFormat="1" x14ac:dyDescent="0.3">
      <c r="A255" s="60"/>
      <c r="G255" s="8"/>
      <c r="H255" s="11"/>
      <c r="I255" s="11"/>
      <c r="J255" s="11"/>
      <c r="K255" s="20"/>
      <c r="L255" s="7" t="s">
        <v>311</v>
      </c>
      <c r="M255" s="10"/>
      <c r="N255" s="10"/>
      <c r="O255" s="8"/>
      <c r="P255" s="8"/>
      <c r="R255" s="8" t="b">
        <f>ROUND(R254,2)&gt;=ROUND(F247,2)</f>
        <v>1</v>
      </c>
      <c r="S255" s="9"/>
      <c r="T255" s="8"/>
      <c r="U255" s="8"/>
      <c r="V255" s="7"/>
    </row>
    <row r="256" spans="1:22" x14ac:dyDescent="0.3">
      <c r="A256" s="61"/>
      <c r="B256" s="54" t="s">
        <v>25</v>
      </c>
      <c r="C256" s="54" t="s">
        <v>24</v>
      </c>
      <c r="D256" s="54" t="s">
        <v>200</v>
      </c>
      <c r="E256" s="54"/>
      <c r="F256" s="54"/>
      <c r="G256" s="55">
        <v>0.34</v>
      </c>
      <c r="H256" s="56" t="s">
        <v>0</v>
      </c>
      <c r="I256" s="56">
        <f>1/G256</f>
        <v>2.9411764705882351</v>
      </c>
      <c r="J256" s="56">
        <f>I256-0.17</f>
        <v>2.7711764705882351</v>
      </c>
      <c r="K256" s="57" t="s">
        <v>23</v>
      </c>
      <c r="L256" s="57"/>
      <c r="M256" s="58"/>
      <c r="N256" s="58"/>
      <c r="O256" s="55"/>
      <c r="P256" s="55"/>
      <c r="Q256" s="55"/>
      <c r="R256" s="55"/>
      <c r="S256" s="55"/>
      <c r="T256" s="55"/>
      <c r="U256" s="55"/>
      <c r="V256" s="57" t="s">
        <v>22</v>
      </c>
    </row>
    <row r="257" spans="1:22" x14ac:dyDescent="0.3">
      <c r="D257" s="36"/>
      <c r="E257" s="36"/>
      <c r="F257" s="36"/>
      <c r="K257" s="30" t="s">
        <v>374</v>
      </c>
      <c r="V257" s="12" t="s">
        <v>329</v>
      </c>
    </row>
    <row r="258" spans="1:22" x14ac:dyDescent="0.3">
      <c r="L258" s="2" t="s">
        <v>13</v>
      </c>
      <c r="M258" s="4">
        <v>1000</v>
      </c>
      <c r="N258" s="4">
        <v>1400</v>
      </c>
      <c r="O258" s="3">
        <v>0.7</v>
      </c>
      <c r="P258" s="3">
        <v>0.02</v>
      </c>
      <c r="Q258" s="3">
        <f>O258/P258</f>
        <v>35</v>
      </c>
      <c r="R258" s="3">
        <f>1/Q258</f>
        <v>2.8571428571428571E-2</v>
      </c>
      <c r="V258" s="2" t="s">
        <v>19</v>
      </c>
    </row>
    <row r="259" spans="1:22" x14ac:dyDescent="0.3">
      <c r="L259" s="2" t="s">
        <v>20</v>
      </c>
      <c r="M259" s="4">
        <v>1000</v>
      </c>
      <c r="N259" s="4">
        <v>1400</v>
      </c>
      <c r="O259" s="3">
        <v>0.57999999999999996</v>
      </c>
      <c r="P259" s="3">
        <v>0.2</v>
      </c>
      <c r="Q259" s="3">
        <f>O259/P259</f>
        <v>2.8999999999999995</v>
      </c>
      <c r="R259" s="3">
        <f t="shared" ref="R259" si="38">1/Q259</f>
        <v>0.34482758620689663</v>
      </c>
      <c r="V259" s="2" t="s">
        <v>19</v>
      </c>
    </row>
    <row r="260" spans="1:22" x14ac:dyDescent="0.3">
      <c r="L260" s="2" t="s">
        <v>13</v>
      </c>
      <c r="M260" s="4">
        <v>1000</v>
      </c>
      <c r="N260" s="4">
        <v>1400</v>
      </c>
      <c r="O260" s="3">
        <v>0.7</v>
      </c>
      <c r="P260" s="3">
        <v>0.02</v>
      </c>
      <c r="Q260" s="3">
        <f>O260/P260</f>
        <v>35</v>
      </c>
      <c r="R260" s="3">
        <f>1/Q260</f>
        <v>2.8571428571428571E-2</v>
      </c>
      <c r="V260" s="2" t="s">
        <v>19</v>
      </c>
    </row>
    <row r="261" spans="1:22" x14ac:dyDescent="0.3">
      <c r="L261" s="29" t="s">
        <v>2</v>
      </c>
      <c r="M261" s="28"/>
      <c r="N261" s="28"/>
      <c r="O261" s="27"/>
      <c r="P261" s="27">
        <f>SUM(P258:P260)</f>
        <v>0.24</v>
      </c>
      <c r="Q261" s="27">
        <f>1/R261</f>
        <v>2.4877450980392153</v>
      </c>
      <c r="R261" s="27">
        <f>SUM(R258:R260)</f>
        <v>0.40197044334975379</v>
      </c>
    </row>
    <row r="262" spans="1:22" s="6" customFormat="1" x14ac:dyDescent="0.3">
      <c r="A262" s="60"/>
      <c r="G262" s="8"/>
      <c r="H262" s="11"/>
      <c r="I262" s="11"/>
      <c r="J262" s="11"/>
      <c r="K262" s="20"/>
      <c r="L262" s="7" t="s">
        <v>1</v>
      </c>
      <c r="M262" s="10"/>
      <c r="N262" s="10"/>
      <c r="O262" s="8"/>
      <c r="P262" s="8"/>
      <c r="R262" s="8" t="b">
        <f>ROUND(R261,2)=ROUND(J256,2)</f>
        <v>0</v>
      </c>
      <c r="S262" s="9"/>
      <c r="T262" s="8"/>
      <c r="U262" s="8"/>
      <c r="V262" s="7"/>
    </row>
    <row r="263" spans="1:22" x14ac:dyDescent="0.3">
      <c r="B263" s="1" t="s">
        <v>17</v>
      </c>
      <c r="C263" s="1" t="s">
        <v>16</v>
      </c>
      <c r="D263" s="36" t="s">
        <v>202</v>
      </c>
      <c r="E263" s="38">
        <v>0.22</v>
      </c>
      <c r="F263" s="39">
        <f>1/E263-0.26</f>
        <v>4.2854545454545461</v>
      </c>
      <c r="G263" s="3">
        <v>0.3</v>
      </c>
      <c r="H263" s="5" t="s">
        <v>0</v>
      </c>
      <c r="I263" s="5">
        <f>1/G263</f>
        <v>3.3333333333333335</v>
      </c>
      <c r="J263" s="5">
        <f>I263-0.26</f>
        <v>3.0733333333333333</v>
      </c>
      <c r="K263" s="2" t="s">
        <v>15</v>
      </c>
    </row>
    <row r="264" spans="1:22" x14ac:dyDescent="0.3">
      <c r="D264" s="36"/>
      <c r="E264" s="36"/>
      <c r="F264" s="36"/>
      <c r="L264" s="40" t="s">
        <v>314</v>
      </c>
      <c r="M264" s="41">
        <v>837</v>
      </c>
      <c r="N264" s="41">
        <v>10</v>
      </c>
      <c r="O264" s="42">
        <v>4.5999999999999999E-2</v>
      </c>
      <c r="P264" s="42">
        <v>5.6000000000000001E-2</v>
      </c>
      <c r="Q264" s="42">
        <f>O264/P264</f>
        <v>0.8214285714285714</v>
      </c>
      <c r="R264" s="42">
        <f>1/Q264</f>
        <v>1.2173913043478262</v>
      </c>
      <c r="V264" s="2" t="s">
        <v>315</v>
      </c>
    </row>
    <row r="265" spans="1:22" x14ac:dyDescent="0.3">
      <c r="L265" s="2" t="s">
        <v>6</v>
      </c>
      <c r="M265" s="4">
        <v>1000</v>
      </c>
      <c r="N265" s="4">
        <v>400</v>
      </c>
      <c r="O265" s="3">
        <v>0.57999999999999996</v>
      </c>
      <c r="P265" s="3">
        <v>0.02</v>
      </c>
      <c r="Q265" s="3">
        <f>O265/P265</f>
        <v>28.999999999999996</v>
      </c>
      <c r="R265" s="3">
        <f t="shared" ref="R265:R267" si="39">1/Q265</f>
        <v>3.4482758620689662E-2</v>
      </c>
      <c r="V265" s="2" t="s">
        <v>14</v>
      </c>
    </row>
    <row r="266" spans="1:22" x14ac:dyDescent="0.3">
      <c r="L266" s="2" t="s">
        <v>7</v>
      </c>
      <c r="M266" s="4">
        <v>1220</v>
      </c>
      <c r="N266" s="4">
        <v>30</v>
      </c>
      <c r="O266" s="3">
        <v>4.4999999999999998E-2</v>
      </c>
      <c r="P266" s="3">
        <v>0.122</v>
      </c>
      <c r="Q266" s="3">
        <f t="shared" ref="Q266:Q267" si="40">O266/P266</f>
        <v>0.36885245901639346</v>
      </c>
      <c r="R266" s="3">
        <f t="shared" si="39"/>
        <v>2.7111111111111108</v>
      </c>
      <c r="V266" s="2" t="s">
        <v>349</v>
      </c>
    </row>
    <row r="267" spans="1:22" x14ac:dyDescent="0.3">
      <c r="L267" s="2" t="s">
        <v>5</v>
      </c>
      <c r="M267" s="4">
        <v>1000</v>
      </c>
      <c r="N267" s="4">
        <v>2000</v>
      </c>
      <c r="O267" s="3">
        <v>1.4</v>
      </c>
      <c r="P267" s="3">
        <v>0.02</v>
      </c>
      <c r="Q267" s="3">
        <f t="shared" si="40"/>
        <v>70</v>
      </c>
      <c r="R267" s="3">
        <f t="shared" si="39"/>
        <v>1.4285714285714285E-2</v>
      </c>
      <c r="V267" s="2" t="s">
        <v>14</v>
      </c>
    </row>
    <row r="268" spans="1:22" x14ac:dyDescent="0.3">
      <c r="L268" s="2" t="s">
        <v>8</v>
      </c>
      <c r="M268" s="4">
        <v>1000</v>
      </c>
      <c r="N268" s="4">
        <v>900</v>
      </c>
      <c r="O268" s="3">
        <f>S268</f>
        <v>0.56000000000000005</v>
      </c>
      <c r="P268" s="3">
        <v>0.16</v>
      </c>
      <c r="Q268" s="3">
        <f>O268/P268</f>
        <v>3.5000000000000004</v>
      </c>
      <c r="R268" s="3">
        <f>1/Q268</f>
        <v>0.2857142857142857</v>
      </c>
      <c r="S268" s="3">
        <f>P268*T268</f>
        <v>0.56000000000000005</v>
      </c>
      <c r="T268" s="3">
        <f>1/U268</f>
        <v>3.5</v>
      </c>
      <c r="U268" s="3">
        <f>0.3-R267</f>
        <v>0.2857142857142857</v>
      </c>
      <c r="V268" s="2" t="s">
        <v>14</v>
      </c>
    </row>
    <row r="269" spans="1:22" x14ac:dyDescent="0.3">
      <c r="L269" s="18" t="s">
        <v>13</v>
      </c>
      <c r="M269" s="16">
        <v>1000</v>
      </c>
      <c r="N269" s="16">
        <v>1400</v>
      </c>
      <c r="O269" s="14">
        <v>0.7</v>
      </c>
      <c r="P269" s="14">
        <v>0.02</v>
      </c>
      <c r="Q269" s="14">
        <f>O269/P269</f>
        <v>35</v>
      </c>
      <c r="R269" s="14">
        <f>1/Q269</f>
        <v>2.8571428571428571E-2</v>
      </c>
      <c r="V269" s="2" t="s">
        <v>346</v>
      </c>
    </row>
    <row r="270" spans="1:22" x14ac:dyDescent="0.3">
      <c r="L270" s="2" t="s">
        <v>2</v>
      </c>
      <c r="P270" s="3">
        <f>SUM(P264:P269)</f>
        <v>0.39800000000000002</v>
      </c>
      <c r="Q270" s="3">
        <f>1/R270</f>
        <v>0.23301568465443578</v>
      </c>
      <c r="R270" s="3">
        <f>SUM(R264:R269)</f>
        <v>4.2915566026510552</v>
      </c>
    </row>
    <row r="271" spans="1:22" s="6" customFormat="1" x14ac:dyDescent="0.3">
      <c r="A271" s="60"/>
      <c r="G271" s="8"/>
      <c r="H271" s="11"/>
      <c r="I271" s="11"/>
      <c r="J271" s="11"/>
      <c r="K271" s="20"/>
      <c r="L271" s="7" t="s">
        <v>311</v>
      </c>
      <c r="M271" s="10"/>
      <c r="N271" s="10"/>
      <c r="O271" s="8"/>
      <c r="P271" s="8"/>
      <c r="R271" s="8" t="b">
        <f>ROUND(R270,2)&gt;=ROUND(F263,2)</f>
        <v>1</v>
      </c>
      <c r="S271" s="9"/>
      <c r="T271" s="8"/>
      <c r="U271" s="8"/>
      <c r="V271" s="7"/>
    </row>
    <row r="272" spans="1:22" x14ac:dyDescent="0.3">
      <c r="B272" s="1" t="s">
        <v>12</v>
      </c>
      <c r="C272" s="1" t="s">
        <v>11</v>
      </c>
      <c r="D272" s="36" t="s">
        <v>204</v>
      </c>
      <c r="E272" s="38">
        <v>0.26</v>
      </c>
      <c r="F272" s="39">
        <f>1/E272-0.26</f>
        <v>3.586153846153846</v>
      </c>
      <c r="G272" s="3">
        <v>0.33</v>
      </c>
      <c r="H272" s="5" t="s">
        <v>0</v>
      </c>
      <c r="I272" s="5">
        <f>1/G272</f>
        <v>3.0303030303030303</v>
      </c>
      <c r="J272" s="5">
        <f>I272-0.26</f>
        <v>2.7703030303030305</v>
      </c>
      <c r="K272" s="21" t="s">
        <v>10</v>
      </c>
    </row>
    <row r="273" spans="1:22" x14ac:dyDescent="0.3">
      <c r="L273" s="40" t="s">
        <v>316</v>
      </c>
      <c r="M273" s="41">
        <v>1030</v>
      </c>
      <c r="N273" s="41">
        <v>80</v>
      </c>
      <c r="O273" s="42">
        <v>3.4000000000000002E-2</v>
      </c>
      <c r="P273" s="42">
        <v>0.04</v>
      </c>
      <c r="Q273" s="42">
        <f>O273/P273</f>
        <v>0.85000000000000009</v>
      </c>
      <c r="R273" s="42">
        <f>1/Q273</f>
        <v>1.1764705882352939</v>
      </c>
      <c r="V273" s="2" t="s">
        <v>317</v>
      </c>
    </row>
    <row r="274" spans="1:22" x14ac:dyDescent="0.3">
      <c r="L274" s="2" t="s">
        <v>9</v>
      </c>
      <c r="M274" s="4">
        <v>1000</v>
      </c>
      <c r="N274" s="4">
        <v>1800</v>
      </c>
      <c r="O274" s="3">
        <v>0.9</v>
      </c>
      <c r="P274" s="3">
        <v>0.02</v>
      </c>
      <c r="Q274" s="3">
        <f>O274/P274</f>
        <v>45</v>
      </c>
      <c r="R274" s="3">
        <f t="shared" ref="R274" si="41">1/Q274</f>
        <v>2.2222222222222223E-2</v>
      </c>
      <c r="V274" s="2" t="s">
        <v>3</v>
      </c>
    </row>
    <row r="275" spans="1:22" x14ac:dyDescent="0.3">
      <c r="L275" s="2" t="s">
        <v>8</v>
      </c>
      <c r="M275" s="4">
        <v>1000</v>
      </c>
      <c r="N275" s="4">
        <v>900</v>
      </c>
      <c r="O275" s="3">
        <f>S275</f>
        <v>0.56000000000000005</v>
      </c>
      <c r="P275" s="3">
        <v>0.16</v>
      </c>
      <c r="Q275" s="3">
        <f>O275/P275</f>
        <v>3.5000000000000004</v>
      </c>
      <c r="R275" s="3">
        <f>1/Q275</f>
        <v>0.2857142857142857</v>
      </c>
      <c r="S275" s="3">
        <f>P275*T275</f>
        <v>0.56000000000000005</v>
      </c>
      <c r="T275" s="3">
        <f>1/U275</f>
        <v>3.5</v>
      </c>
      <c r="U275" s="3">
        <f>0.3-R276</f>
        <v>0.2857142857142857</v>
      </c>
      <c r="V275" s="2" t="s">
        <v>3</v>
      </c>
    </row>
    <row r="276" spans="1:22" x14ac:dyDescent="0.3">
      <c r="L276" s="2" t="s">
        <v>5</v>
      </c>
      <c r="M276" s="4">
        <v>1000</v>
      </c>
      <c r="N276" s="4">
        <v>2000</v>
      </c>
      <c r="O276" s="3">
        <v>1.4</v>
      </c>
      <c r="P276" s="3">
        <v>0.02</v>
      </c>
      <c r="Q276" s="3">
        <f t="shared" ref="Q276:Q277" si="42">O276/P276</f>
        <v>70</v>
      </c>
      <c r="R276" s="3">
        <f t="shared" ref="R276:R277" si="43">1/Q276</f>
        <v>1.4285714285714285E-2</v>
      </c>
      <c r="V276" s="2" t="s">
        <v>3</v>
      </c>
    </row>
    <row r="277" spans="1:22" x14ac:dyDescent="0.3">
      <c r="L277" s="2" t="s">
        <v>7</v>
      </c>
      <c r="M277" s="4">
        <v>1220</v>
      </c>
      <c r="N277" s="4">
        <v>30</v>
      </c>
      <c r="O277" s="3">
        <v>4.4999999999999998E-2</v>
      </c>
      <c r="P277" s="19">
        <v>0.1075</v>
      </c>
      <c r="Q277" s="3">
        <f t="shared" si="42"/>
        <v>0.41860465116279066</v>
      </c>
      <c r="R277" s="3">
        <f t="shared" si="43"/>
        <v>2.3888888888888893</v>
      </c>
      <c r="V277" s="2" t="s">
        <v>349</v>
      </c>
    </row>
    <row r="278" spans="1:22" x14ac:dyDescent="0.3">
      <c r="L278" s="2" t="s">
        <v>6</v>
      </c>
      <c r="M278" s="4">
        <v>1000</v>
      </c>
      <c r="N278" s="4">
        <v>400</v>
      </c>
      <c r="O278" s="3">
        <v>0.57999999999999996</v>
      </c>
      <c r="P278" s="3">
        <v>0.02</v>
      </c>
      <c r="Q278" s="3">
        <f>O278/P278</f>
        <v>28.999999999999996</v>
      </c>
      <c r="R278" s="3">
        <f>1/Q278</f>
        <v>3.4482758620689662E-2</v>
      </c>
      <c r="V278" s="2" t="s">
        <v>3</v>
      </c>
    </row>
    <row r="279" spans="1:22" x14ac:dyDescent="0.3">
      <c r="L279" s="2" t="s">
        <v>5</v>
      </c>
      <c r="M279" s="4">
        <v>1000</v>
      </c>
      <c r="N279" s="4">
        <v>2000</v>
      </c>
      <c r="O279" s="3">
        <v>1.4</v>
      </c>
      <c r="P279" s="3">
        <v>0.02</v>
      </c>
      <c r="Q279" s="3">
        <f>O279/P279</f>
        <v>70</v>
      </c>
      <c r="R279" s="3">
        <f>1/Q279</f>
        <v>1.4285714285714285E-2</v>
      </c>
      <c r="V279" s="2" t="s">
        <v>3</v>
      </c>
    </row>
    <row r="280" spans="1:22" x14ac:dyDescent="0.3">
      <c r="L280" s="18" t="s">
        <v>4</v>
      </c>
      <c r="M280" s="16">
        <v>1000</v>
      </c>
      <c r="N280" s="16">
        <v>1700</v>
      </c>
      <c r="O280" s="14">
        <v>1.47</v>
      </c>
      <c r="P280" s="14">
        <v>1.4999999999999999E-2</v>
      </c>
      <c r="Q280" s="14">
        <f>O280/P280</f>
        <v>98</v>
      </c>
      <c r="R280" s="14">
        <f>1/Q280</f>
        <v>1.020408163265306E-2</v>
      </c>
      <c r="V280" s="2" t="s">
        <v>3</v>
      </c>
    </row>
    <row r="281" spans="1:22" x14ac:dyDescent="0.3">
      <c r="L281" s="2" t="s">
        <v>2</v>
      </c>
      <c r="P281" s="3">
        <f>SUM(P273:P280)</f>
        <v>0.40250000000000002</v>
      </c>
      <c r="Q281" s="3">
        <f>1/R281</f>
        <v>0.25338559555224155</v>
      </c>
      <c r="R281" s="3">
        <f>SUM(R273:R280)</f>
        <v>3.9465542538854619</v>
      </c>
    </row>
    <row r="282" spans="1:22" s="6" customFormat="1" x14ac:dyDescent="0.3">
      <c r="A282" s="60"/>
      <c r="G282" s="8"/>
      <c r="H282" s="11"/>
      <c r="I282" s="11"/>
      <c r="J282" s="11"/>
      <c r="K282" s="20"/>
      <c r="L282" s="7" t="s">
        <v>311</v>
      </c>
      <c r="M282" s="10"/>
      <c r="N282" s="10"/>
      <c r="O282" s="8"/>
      <c r="P282" s="8"/>
      <c r="R282" s="8" t="b">
        <f>ROUND(R281,2)&gt;=ROUND(F272,2)</f>
        <v>1</v>
      </c>
      <c r="S282" s="9"/>
      <c r="T282" s="8"/>
      <c r="U282" s="8"/>
      <c r="V282" s="7"/>
    </row>
  </sheetData>
  <conditionalFormatting sqref="Q1:Q9 Q18:Q23 Q25:Q31 Q33:Q40 Q63:Q69 Q84:Q89 Q91:Q97 Q135:Q144 Q263:Q270 Q111 Q117:Q123 Q125:Q133 Q153:Q159 Q161:Q169 Q189:Q196 Q198:Q207 Q226:Q233 Q235:Q244">
    <cfRule type="containsText" dxfId="579" priority="46" operator="containsText" text="FALSE">
      <formula>NOT(ISERROR(SEARCH("FALSE",Q1)))</formula>
    </cfRule>
    <cfRule type="containsText" dxfId="578" priority="47" operator="containsText" text="CLOSE">
      <formula>NOT(ISERROR(SEARCH("CLOSE",Q1)))</formula>
    </cfRule>
    <cfRule type="cellIs" dxfId="577" priority="48" operator="equal">
      <formula>TRUE</formula>
    </cfRule>
  </conditionalFormatting>
  <conditionalFormatting sqref="Q11:Q16 Q71:Q75 Q77:Q82 Q99:Q102 Q110:Q115 Q182:Q187 Q219:Q224 Q256:Q261 Q42:Q47 Q171:Q180 Q246:Q254 Q283:Q1048576 Q209:Q217">
    <cfRule type="cellIs" dxfId="576" priority="231" operator="equal">
      <formula>TRUE</formula>
    </cfRule>
  </conditionalFormatting>
  <conditionalFormatting sqref="Q11:Q16 Q71:Q75 Q77:Q82 Q110:Q115 Q146:Q151 Q182:Q187 Q219:Q224 Q256:Q261 Q42:Q47 Q99:Q102 Q171:Q180 Q246:Q254 Q283:Q1048576 Q209:Q217">
    <cfRule type="containsText" dxfId="575" priority="228" operator="containsText" text="CLOSE">
      <formula>NOT(ISERROR(SEARCH("CLOSE",Q11)))</formula>
    </cfRule>
  </conditionalFormatting>
  <conditionalFormatting sqref="Q49:Q53">
    <cfRule type="containsText" dxfId="574" priority="169" operator="containsText" text="FALSE">
      <formula>NOT(ISERROR(SEARCH("FALSE",Q49)))</formula>
    </cfRule>
    <cfRule type="containsText" dxfId="573" priority="170" operator="containsText" text="CLOSE">
      <formula>NOT(ISERROR(SEARCH("CLOSE",Q49)))</formula>
    </cfRule>
    <cfRule type="cellIs" dxfId="572" priority="171" operator="equal">
      <formula>TRUE</formula>
    </cfRule>
  </conditionalFormatting>
  <conditionalFormatting sqref="Q55:Q61">
    <cfRule type="containsText" dxfId="571" priority="91" operator="containsText" text="FALSE">
      <formula>NOT(ISERROR(SEARCH("FALSE",Q55)))</formula>
    </cfRule>
    <cfRule type="containsText" dxfId="570" priority="92" operator="containsText" text="CLOSE">
      <formula>NOT(ISERROR(SEARCH("CLOSE",Q55)))</formula>
    </cfRule>
    <cfRule type="cellIs" dxfId="569" priority="93" operator="equal">
      <formula>TRUE</formula>
    </cfRule>
  </conditionalFormatting>
  <conditionalFormatting sqref="Q11:Q16 Q71:Q75 Q77:Q82 Q110:Q115 Q146:Q151 Q182:Q187 Q219:Q224 Q256:Q261 Q42:Q47 Q99:Q102 Q171:Q180 Q246:Q254 Q283:Q1048576 Q209:Q217">
    <cfRule type="containsText" dxfId="568" priority="227" operator="containsText" text="FALSE">
      <formula>NOT(ISERROR(SEARCH("FALSE",Q11)))</formula>
    </cfRule>
  </conditionalFormatting>
  <conditionalFormatting sqref="Q103:Q108">
    <cfRule type="containsText" dxfId="567" priority="113" operator="containsText" text="FALSE">
      <formula>NOT(ISERROR(SEARCH("FALSE",Q103)))</formula>
    </cfRule>
    <cfRule type="containsText" dxfId="566" priority="114" operator="containsText" text="CLOSE">
      <formula>NOT(ISERROR(SEARCH("CLOSE",Q103)))</formula>
    </cfRule>
    <cfRule type="cellIs" dxfId="565" priority="115" operator="equal">
      <formula>TRUE</formula>
    </cfRule>
  </conditionalFormatting>
  <conditionalFormatting sqref="Q146:Q151">
    <cfRule type="cellIs" dxfId="564" priority="229" operator="equal">
      <formula>TRUE</formula>
    </cfRule>
  </conditionalFormatting>
  <conditionalFormatting sqref="Q272:Q281">
    <cfRule type="containsText" dxfId="563" priority="53" operator="containsText" text="FALSE">
      <formula>NOT(ISERROR(SEARCH("FALSE",Q272)))</formula>
    </cfRule>
    <cfRule type="containsText" dxfId="562" priority="54" operator="containsText" text="CLOSE">
      <formula>NOT(ISERROR(SEARCH("CLOSE",Q272)))</formula>
    </cfRule>
    <cfRule type="cellIs" dxfId="561" priority="55" operator="equal">
      <formula>TRUE</formula>
    </cfRule>
  </conditionalFormatting>
  <conditionalFormatting sqref="R10">
    <cfRule type="containsText" dxfId="560" priority="41" operator="containsText" text="FALSE">
      <formula>NOT(ISERROR(SEARCH("FALSE",R10)))</formula>
    </cfRule>
    <cfRule type="containsText" dxfId="559" priority="42" operator="containsText" text="CLOSE">
      <formula>NOT(ISERROR(SEARCH("CLOSE",R10)))</formula>
    </cfRule>
    <cfRule type="cellIs" dxfId="558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ntainsText" dxfId="557" priority="221" operator="containsText" text="FALSE">
      <formula>NOT(ISERROR(SEARCH("FALSE",R17)))</formula>
    </cfRule>
    <cfRule type="containsText" dxfId="556" priority="222" operator="containsText" text="CLOSE">
      <formula>NOT(ISERROR(SEARCH("CLOSE",R17)))</formula>
    </cfRule>
    <cfRule type="cellIs" dxfId="555" priority="223" operator="equal">
      <formula>TRUE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ntainsText" dxfId="554" priority="29" operator="containsText" text="FALSE">
      <formula>NOT(ISERROR(SEARCH("FALSE",R24)))</formula>
    </cfRule>
    <cfRule type="containsText" dxfId="553" priority="30" operator="containsText" text="CLOSE">
      <formula>NOT(ISERROR(SEARCH("CLOSE",R24)))</formula>
    </cfRule>
    <cfRule type="cellIs" dxfId="552" priority="31" operator="equal">
      <formula>TRUE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ntainsText" dxfId="551" priority="33" operator="containsText" text="FALSE">
      <formula>NOT(ISERROR(SEARCH("FALSE",R32)))</formula>
    </cfRule>
    <cfRule type="containsText" dxfId="550" priority="34" operator="containsText" text="CLOSE">
      <formula>NOT(ISERROR(SEARCH("CLOSE",R32)))</formula>
    </cfRule>
    <cfRule type="cellIs" dxfId="549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ntainsText" dxfId="548" priority="172" operator="containsText" text="FALSE">
      <formula>NOT(ISERROR(SEARCH("FALSE",R41)))</formula>
    </cfRule>
    <cfRule type="containsText" dxfId="547" priority="173" operator="containsText" text="CLOSE">
      <formula>NOT(ISERROR(SEARCH("CLOSE",R41)))</formula>
    </cfRule>
    <cfRule type="cellIs" dxfId="546" priority="174" operator="equal">
      <formula>TRUE</formula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ntainsText" dxfId="545" priority="213" operator="containsText" text="FALSE">
      <formula>NOT(ISERROR(SEARCH("FALSE",R48)))</formula>
    </cfRule>
    <cfRule type="containsText" dxfId="544" priority="214" operator="containsText" text="CLOSE">
      <formula>NOT(ISERROR(SEARCH("CLOSE",R48)))</formula>
    </cfRule>
    <cfRule type="cellIs" dxfId="543" priority="215" operator="equal">
      <formula>TRUE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">
    <cfRule type="containsText" dxfId="542" priority="164" operator="containsText" text="FALSE">
      <formula>NOT(ISERROR(SEARCH("FALSE",R54)))</formula>
    </cfRule>
    <cfRule type="containsText" dxfId="541" priority="165" operator="containsText" text="CLOSE">
      <formula>NOT(ISERROR(SEARCH("CLOSE",R54)))</formula>
    </cfRule>
    <cfRule type="cellIs" dxfId="540" priority="166" operator="equal">
      <formula>TRUE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ntainsText" dxfId="539" priority="159" operator="containsText" text="FALSE">
      <formula>NOT(ISERROR(SEARCH("FALSE",R62)))</formula>
    </cfRule>
    <cfRule type="containsText" dxfId="538" priority="160" operator="containsText" text="CLOSE">
      <formula>NOT(ISERROR(SEARCH("CLOSE",R62)))</formula>
    </cfRule>
    <cfRule type="cellIs" dxfId="537" priority="161" operator="equal">
      <formula>TRUE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ntainsText" dxfId="536" priority="151" operator="containsText" text="FALSE">
      <formula>NOT(ISERROR(SEARCH("FALSE",R70)))</formula>
    </cfRule>
    <cfRule type="containsText" dxfId="535" priority="152" operator="containsText" text="CLOSE">
      <formula>NOT(ISERROR(SEARCH("CLOSE",R70)))</formula>
    </cfRule>
    <cfRule type="cellIs" dxfId="534" priority="153" operator="equal">
      <formula>TRUE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ntainsText" dxfId="533" priority="205" operator="containsText" text="FALSE">
      <formula>NOT(ISERROR(SEARCH("FALSE",R76)))</formula>
    </cfRule>
    <cfRule type="containsText" dxfId="532" priority="206" operator="containsText" text="CLOSE">
      <formula>NOT(ISERROR(SEARCH("CLOSE",R76)))</formula>
    </cfRule>
    <cfRule type="cellIs" dxfId="531" priority="207" operator="equal">
      <formula>TRUE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ntainsText" dxfId="530" priority="201" operator="containsText" text="FALSE">
      <formula>NOT(ISERROR(SEARCH("FALSE",R83)))</formula>
    </cfRule>
    <cfRule type="containsText" dxfId="529" priority="202" operator="containsText" text="CLOSE">
      <formula>NOT(ISERROR(SEARCH("CLOSE",R83)))</formula>
    </cfRule>
    <cfRule type="cellIs" dxfId="528" priority="203" operator="equal">
      <formula>TRUE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ntainsText" dxfId="527" priority="147" operator="containsText" text="FALSE">
      <formula>NOT(ISERROR(SEARCH("FALSE",R90)))</formula>
    </cfRule>
    <cfRule type="containsText" dxfId="526" priority="148" operator="containsText" text="CLOSE">
      <formula>NOT(ISERROR(SEARCH("CLOSE",R90)))</formula>
    </cfRule>
    <cfRule type="cellIs" dxfId="525" priority="149" operator="equal">
      <formula>TRUE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ntainsText" dxfId="524" priority="142" operator="containsText" text="FALSE">
      <formula>NOT(ISERROR(SEARCH("FALSE",R98)))</formula>
    </cfRule>
    <cfRule type="containsText" dxfId="523" priority="143" operator="containsText" text="CLOSE">
      <formula>NOT(ISERROR(SEARCH("CLOSE",R98)))</formula>
    </cfRule>
    <cfRule type="cellIs" dxfId="522" priority="144" operator="equal">
      <formula>TRUE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ntainsText" dxfId="521" priority="138" operator="containsText" text="FALSE">
      <formula>NOT(ISERROR(SEARCH("FALSE",R109)))</formula>
    </cfRule>
    <cfRule type="containsText" dxfId="520" priority="139" operator="containsText" text="CLOSE">
      <formula>NOT(ISERROR(SEARCH("CLOSE",R109)))</formula>
    </cfRule>
    <cfRule type="cellIs" dxfId="519" priority="140" operator="equal">
      <formula>TRUE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ntainsText" dxfId="518" priority="197" operator="containsText" text="FALSE">
      <formula>NOT(ISERROR(SEARCH("FALSE",R116)))</formula>
    </cfRule>
    <cfRule type="containsText" dxfId="517" priority="198" operator="containsText" text="CLOSE">
      <formula>NOT(ISERROR(SEARCH("CLOSE",R116)))</formula>
    </cfRule>
    <cfRule type="cellIs" dxfId="516" priority="199" operator="equal">
      <formula>TRUE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4">
    <cfRule type="containsText" dxfId="515" priority="134" operator="containsText" text="FALSE">
      <formula>NOT(ISERROR(SEARCH("FALSE",R124)))</formula>
    </cfRule>
    <cfRule type="containsText" dxfId="514" priority="135" operator="containsText" text="CLOSE">
      <formula>NOT(ISERROR(SEARCH("CLOSE",R124)))</formula>
    </cfRule>
    <cfRule type="cellIs" dxfId="513" priority="136" operator="equal">
      <formula>TRUE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containsText" dxfId="512" priority="129" operator="containsText" text="FALSE">
      <formula>NOT(ISERROR(SEARCH("FALSE",R134)))</formula>
    </cfRule>
    <cfRule type="containsText" dxfId="511" priority="130" operator="containsText" text="CLOSE">
      <formula>NOT(ISERROR(SEARCH("CLOSE",R134)))</formula>
    </cfRule>
    <cfRule type="cellIs" dxfId="510" priority="131" operator="equal">
      <formula>TRUE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5">
    <cfRule type="containsText" dxfId="509" priority="125" operator="containsText" text="FALSE">
      <formula>NOT(ISERROR(SEARCH("FALSE",R145)))</formula>
    </cfRule>
    <cfRule type="containsText" dxfId="508" priority="126" operator="containsText" text="CLOSE">
      <formula>NOT(ISERROR(SEARCH("CLOSE",R145)))</formula>
    </cfRule>
    <cfRule type="cellIs" dxfId="507" priority="127" operator="equal">
      <formula>TRUE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">
    <cfRule type="containsText" dxfId="506" priority="193" operator="containsText" text="FALSE">
      <formula>NOT(ISERROR(SEARCH("FALSE",R152)))</formula>
    </cfRule>
    <cfRule type="containsText" dxfId="505" priority="194" operator="containsText" text="CLOSE">
      <formula>NOT(ISERROR(SEARCH("CLOSE",R152)))</formula>
    </cfRule>
    <cfRule type="cellIs" dxfId="504" priority="195" operator="equal">
      <formula>TRUE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ntainsText" dxfId="503" priority="121" operator="containsText" text="FALSE">
      <formula>NOT(ISERROR(SEARCH("FALSE",R160)))</formula>
    </cfRule>
    <cfRule type="containsText" dxfId="502" priority="122" operator="containsText" text="CLOSE">
      <formula>NOT(ISERROR(SEARCH("CLOSE",R160)))</formula>
    </cfRule>
    <cfRule type="cellIs" dxfId="501" priority="123" operator="equal">
      <formula>TRUE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ntainsText" dxfId="500" priority="116" operator="containsText" text="FALSE">
      <formula>NOT(ISERROR(SEARCH("FALSE",R170)))</formula>
    </cfRule>
    <cfRule type="containsText" dxfId="499" priority="117" operator="containsText" text="CLOSE">
      <formula>NOT(ISERROR(SEARCH("CLOSE",R170)))</formula>
    </cfRule>
    <cfRule type="cellIs" dxfId="498" priority="118" operator="equal">
      <formula>TRUE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1">
    <cfRule type="containsText" dxfId="497" priority="106" operator="containsText" text="FALSE">
      <formula>NOT(ISERROR(SEARCH("FALSE",R181)))</formula>
    </cfRule>
    <cfRule type="containsText" dxfId="496" priority="107" operator="containsText" text="CLOSE">
      <formula>NOT(ISERROR(SEARCH("CLOSE",R181)))</formula>
    </cfRule>
    <cfRule type="cellIs" dxfId="495" priority="108" operator="equal">
      <formula>TRUE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8">
    <cfRule type="containsText" dxfId="494" priority="189" operator="containsText" text="FALSE">
      <formula>NOT(ISERROR(SEARCH("FALSE",R188)))</formula>
    </cfRule>
    <cfRule type="containsText" dxfId="493" priority="190" operator="containsText" text="CLOSE">
      <formula>NOT(ISERROR(SEARCH("CLOSE",R188)))</formula>
    </cfRule>
    <cfRule type="cellIs" dxfId="492" priority="191" operator="equal">
      <formula>TRUE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7">
    <cfRule type="containsText" dxfId="491" priority="102" operator="containsText" text="FALSE">
      <formula>NOT(ISERROR(SEARCH("FALSE",R197)))</formula>
    </cfRule>
    <cfRule type="containsText" dxfId="490" priority="103" operator="containsText" text="CLOSE">
      <formula>NOT(ISERROR(SEARCH("CLOSE",R197)))</formula>
    </cfRule>
    <cfRule type="cellIs" dxfId="489" priority="104" operator="equal">
      <formula>TRUE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8">
    <cfRule type="containsText" dxfId="488" priority="94" operator="containsText" text="FALSE">
      <formula>NOT(ISERROR(SEARCH("FALSE",R208)))</formula>
    </cfRule>
    <cfRule type="containsText" dxfId="487" priority="95" operator="containsText" text="CLOSE">
      <formula>NOT(ISERROR(SEARCH("CLOSE",R208)))</formula>
    </cfRule>
    <cfRule type="cellIs" dxfId="486" priority="96" operator="equal">
      <formula>TRUE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8">
    <cfRule type="containsText" dxfId="485" priority="78" operator="containsText" text="FALSE">
      <formula>NOT(ISERROR(SEARCH("FALSE",R218)))</formula>
    </cfRule>
    <cfRule type="containsText" dxfId="484" priority="79" operator="containsText" text="CLOSE">
      <formula>NOT(ISERROR(SEARCH("CLOSE",R218)))</formula>
    </cfRule>
    <cfRule type="cellIs" dxfId="483" priority="80" operator="equal">
      <formula>TRUE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5">
    <cfRule type="containsText" dxfId="482" priority="185" operator="containsText" text="FALSE">
      <formula>NOT(ISERROR(SEARCH("FALSE",R225)))</formula>
    </cfRule>
    <cfRule type="containsText" dxfId="481" priority="186" operator="containsText" text="CLOSE">
      <formula>NOT(ISERROR(SEARCH("CLOSE",R225)))</formula>
    </cfRule>
    <cfRule type="cellIs" dxfId="480" priority="187" operator="equal">
      <formula>TRUE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4">
    <cfRule type="containsText" dxfId="479" priority="74" operator="containsText" text="FALSE">
      <formula>NOT(ISERROR(SEARCH("FALSE",R234)))</formula>
    </cfRule>
    <cfRule type="containsText" dxfId="478" priority="75" operator="containsText" text="CLOSE">
      <formula>NOT(ISERROR(SEARCH("CLOSE",R234)))</formula>
    </cfRule>
    <cfRule type="cellIs" dxfId="477" priority="76" operator="equal">
      <formula>TRUE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5">
    <cfRule type="containsText" dxfId="476" priority="70" operator="containsText" text="FALSE">
      <formula>NOT(ISERROR(SEARCH("FALSE",R245)))</formula>
    </cfRule>
    <cfRule type="containsText" dxfId="475" priority="71" operator="containsText" text="CLOSE">
      <formula>NOT(ISERROR(SEARCH("CLOSE",R245)))</formula>
    </cfRule>
    <cfRule type="cellIs" dxfId="474" priority="72" operator="equal">
      <formula>TRUE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5">
    <cfRule type="containsText" dxfId="473" priority="62" operator="containsText" text="FALSE">
      <formula>NOT(ISERROR(SEARCH("FALSE",R255)))</formula>
    </cfRule>
    <cfRule type="containsText" dxfId="472" priority="63" operator="containsText" text="CLOSE">
      <formula>NOT(ISERROR(SEARCH("CLOSE",R255)))</formula>
    </cfRule>
    <cfRule type="cellIs" dxfId="471" priority="64" operator="equal">
      <formula>TRUE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2">
    <cfRule type="containsText" dxfId="470" priority="177" operator="containsText" text="FALSE">
      <formula>NOT(ISERROR(SEARCH("FALSE",R262)))</formula>
    </cfRule>
    <cfRule type="containsText" dxfId="469" priority="178" operator="containsText" text="CLOSE">
      <formula>NOT(ISERROR(SEARCH("CLOSE",R262)))</formula>
    </cfRule>
    <cfRule type="cellIs" dxfId="468" priority="179" operator="equal">
      <formula>TRUE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1">
    <cfRule type="containsText" dxfId="467" priority="58" operator="containsText" text="FALSE">
      <formula>NOT(ISERROR(SEARCH("FALSE",R271)))</formula>
    </cfRule>
    <cfRule type="containsText" dxfId="466" priority="59" operator="containsText" text="CLOSE">
      <formula>NOT(ISERROR(SEARCH("CLOSE",R271)))</formula>
    </cfRule>
    <cfRule type="cellIs" dxfId="465" priority="60" operator="equal">
      <formula>TRUE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2">
    <cfRule type="containsText" dxfId="464" priority="56" operator="containsText" text="CLOSE">
      <formula>NOT(ISERROR(SEARCH("CLOSE",R282)))</formula>
    </cfRule>
    <cfRule type="cellIs" dxfId="463" priority="57" operator="equal">
      <formula>TRUE</formula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ellIs" dxfId="462" priority="230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3001-6E23-4330-A570-EC969323798B}">
  <dimension ref="A1:V268"/>
  <sheetViews>
    <sheetView zoomScaleNormal="100" workbookViewId="0">
      <pane ySplit="1" topLeftCell="A251" activePane="bottomLeft" state="frozen"/>
      <selection activeCell="B1" sqref="B1"/>
      <selection pane="bottomLeft" activeCell="D2" sqref="D2"/>
    </sheetView>
  </sheetViews>
  <sheetFormatPr defaultColWidth="8.85546875" defaultRowHeight="16.5" x14ac:dyDescent="0.3"/>
  <cols>
    <col min="1" max="1" width="9.5703125" style="59" customWidth="1"/>
    <col min="2" max="2" width="16.28515625" style="1" customWidth="1"/>
    <col min="3" max="3" width="10.42578125" style="1" customWidth="1"/>
    <col min="4" max="4" width="19" style="1" customWidth="1"/>
    <col min="5" max="5" width="7.85546875" style="1" customWidth="1"/>
    <col min="6" max="6" width="7.140625" style="1" customWidth="1"/>
    <col min="7" max="7" width="8.85546875" style="3" customWidth="1"/>
    <col min="8" max="9" width="8.140625" style="5" customWidth="1"/>
    <col min="10" max="10" width="14" style="5" customWidth="1"/>
    <col min="11" max="11" width="10.42578125" style="2" customWidth="1"/>
    <col min="12" max="12" width="22.28515625" style="2" customWidth="1"/>
    <col min="13" max="14" width="8.85546875" style="4"/>
    <col min="15" max="15" width="11.7109375" style="3" customWidth="1"/>
    <col min="16" max="18" width="8.85546875" style="3"/>
    <col min="19" max="19" width="11.140625" style="3" customWidth="1"/>
    <col min="20" max="21" width="8.85546875" style="3"/>
    <col min="22" max="22" width="29.28515625" style="2" customWidth="1"/>
    <col min="23" max="16384" width="8.85546875" style="1"/>
  </cols>
  <sheetData>
    <row r="1" spans="1:22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49" t="s">
        <v>332</v>
      </c>
      <c r="F1" s="50" t="s">
        <v>333</v>
      </c>
      <c r="G1" s="51" t="s">
        <v>126</v>
      </c>
      <c r="H1" s="50" t="s">
        <v>339</v>
      </c>
      <c r="I1" s="51" t="s">
        <v>125</v>
      </c>
      <c r="J1" s="50" t="s">
        <v>340</v>
      </c>
      <c r="K1" s="49" t="s">
        <v>124</v>
      </c>
      <c r="L1" s="49" t="s">
        <v>123</v>
      </c>
      <c r="M1" s="52" t="s">
        <v>367</v>
      </c>
      <c r="N1" s="52" t="s">
        <v>122</v>
      </c>
      <c r="O1" s="51" t="s">
        <v>121</v>
      </c>
      <c r="P1" s="51" t="s">
        <v>120</v>
      </c>
      <c r="Q1" s="51" t="s">
        <v>118</v>
      </c>
      <c r="R1" s="51" t="s">
        <v>129</v>
      </c>
      <c r="S1" s="51" t="s">
        <v>119</v>
      </c>
      <c r="T1" s="50" t="s">
        <v>118</v>
      </c>
      <c r="U1" s="51" t="s">
        <v>117</v>
      </c>
      <c r="V1" s="53" t="s">
        <v>328</v>
      </c>
    </row>
    <row r="2" spans="1:22" x14ac:dyDescent="0.3">
      <c r="A2" s="59" t="s">
        <v>130</v>
      </c>
    </row>
    <row r="3" spans="1:22" x14ac:dyDescent="0.3">
      <c r="B3" s="1" t="s">
        <v>30</v>
      </c>
      <c r="C3" s="1" t="s">
        <v>131</v>
      </c>
      <c r="D3" s="1" t="s">
        <v>132</v>
      </c>
      <c r="E3" s="38">
        <v>0.26</v>
      </c>
      <c r="F3" s="39">
        <f>1/E3-0.17</f>
        <v>3.6761538461538459</v>
      </c>
      <c r="G3" s="3">
        <v>1.19</v>
      </c>
      <c r="H3" s="5" t="s">
        <v>0</v>
      </c>
      <c r="I3" s="5">
        <f>1/G3</f>
        <v>0.84033613445378152</v>
      </c>
      <c r="J3" s="5">
        <f>I3-0.17</f>
        <v>0.67033613445378148</v>
      </c>
      <c r="K3" s="2" t="s">
        <v>114</v>
      </c>
    </row>
    <row r="4" spans="1:22" x14ac:dyDescent="0.3">
      <c r="L4" s="2" t="s">
        <v>9</v>
      </c>
      <c r="M4" s="4">
        <v>1000</v>
      </c>
      <c r="N4" s="4">
        <v>1800</v>
      </c>
      <c r="O4" s="3">
        <v>0.9</v>
      </c>
      <c r="P4" s="3">
        <v>0.02</v>
      </c>
      <c r="Q4" s="3">
        <f>O4/P4</f>
        <v>45</v>
      </c>
      <c r="R4" s="3">
        <f>1/Q4</f>
        <v>2.2222222222222223E-2</v>
      </c>
      <c r="V4" s="2" t="s">
        <v>112</v>
      </c>
    </row>
    <row r="5" spans="1:22" x14ac:dyDescent="0.3">
      <c r="L5" s="2" t="s">
        <v>113</v>
      </c>
      <c r="M5" s="4">
        <v>1000</v>
      </c>
      <c r="N5" s="4">
        <v>2000</v>
      </c>
      <c r="O5" s="3">
        <v>0.9</v>
      </c>
      <c r="P5" s="3">
        <v>0.56000000000000005</v>
      </c>
      <c r="Q5" s="3">
        <f>O5/P5</f>
        <v>1.607142857142857</v>
      </c>
      <c r="R5" s="3">
        <f>1/Q5</f>
        <v>0.62222222222222223</v>
      </c>
      <c r="V5" s="2" t="s">
        <v>112</v>
      </c>
    </row>
    <row r="6" spans="1:22" x14ac:dyDescent="0.3">
      <c r="L6" s="2" t="s">
        <v>13</v>
      </c>
      <c r="M6" s="4">
        <v>1000</v>
      </c>
      <c r="N6" s="4">
        <v>1400</v>
      </c>
      <c r="O6" s="3">
        <v>0.7</v>
      </c>
      <c r="P6" s="3">
        <v>0.02</v>
      </c>
      <c r="Q6" s="3">
        <f>O6/P6</f>
        <v>35</v>
      </c>
      <c r="R6" s="3">
        <f>1/Q6</f>
        <v>2.8571428571428571E-2</v>
      </c>
      <c r="V6" s="2" t="s">
        <v>112</v>
      </c>
    </row>
    <row r="7" spans="1:22" x14ac:dyDescent="0.3">
      <c r="L7" s="40" t="s">
        <v>307</v>
      </c>
      <c r="M7" s="41">
        <v>1030</v>
      </c>
      <c r="N7" s="41">
        <v>70</v>
      </c>
      <c r="O7" s="42">
        <v>3.3000000000000002E-2</v>
      </c>
      <c r="P7" s="42">
        <v>0.1</v>
      </c>
      <c r="Q7" s="42">
        <f>O7/P7</f>
        <v>0.33</v>
      </c>
      <c r="R7" s="42">
        <f>1/Q7</f>
        <v>3.0303030303030303</v>
      </c>
      <c r="V7" s="2" t="s">
        <v>308</v>
      </c>
    </row>
    <row r="8" spans="1:22" x14ac:dyDescent="0.3">
      <c r="L8" s="43" t="s">
        <v>309</v>
      </c>
      <c r="M8" s="44">
        <v>1090</v>
      </c>
      <c r="N8" s="44">
        <v>772</v>
      </c>
      <c r="O8" s="45">
        <v>0.16</v>
      </c>
      <c r="P8" s="46">
        <v>1.2500000000000001E-2</v>
      </c>
      <c r="Q8" s="45">
        <f>O8/P8</f>
        <v>12.799999999999999</v>
      </c>
      <c r="R8" s="45">
        <f>1/Q8</f>
        <v>7.8125E-2</v>
      </c>
      <c r="V8" s="2" t="s">
        <v>310</v>
      </c>
    </row>
    <row r="9" spans="1:22" x14ac:dyDescent="0.3">
      <c r="L9" s="2" t="s">
        <v>2</v>
      </c>
      <c r="P9" s="3">
        <f>SUM(P4:P8)</f>
        <v>0.71250000000000002</v>
      </c>
      <c r="Q9" s="3">
        <f>1/R9</f>
        <v>0.26444924890260002</v>
      </c>
      <c r="R9" s="3">
        <f>SUM(R4:R8)</f>
        <v>3.7814439033189036</v>
      </c>
    </row>
    <row r="10" spans="1:22" s="6" customFormat="1" x14ac:dyDescent="0.3">
      <c r="A10" s="60"/>
      <c r="G10" s="8"/>
      <c r="H10" s="11"/>
      <c r="I10" s="11"/>
      <c r="J10" s="11"/>
      <c r="K10" s="20"/>
      <c r="L10" s="7" t="s">
        <v>311</v>
      </c>
      <c r="M10" s="10"/>
      <c r="N10" s="10"/>
      <c r="O10" s="8"/>
      <c r="P10" s="8"/>
      <c r="R10" s="8" t="b">
        <f>ROUND(R9,2)&gt;=ROUND(F3,2)</f>
        <v>1</v>
      </c>
      <c r="S10" s="9"/>
      <c r="T10" s="8"/>
      <c r="U10" s="8"/>
      <c r="V10" s="7"/>
    </row>
    <row r="11" spans="1:22" x14ac:dyDescent="0.3">
      <c r="B11" s="1" t="s">
        <v>17</v>
      </c>
      <c r="C11" s="1" t="s">
        <v>133</v>
      </c>
      <c r="D11" s="36" t="s">
        <v>134</v>
      </c>
      <c r="E11" s="38">
        <v>0.22</v>
      </c>
      <c r="F11" s="39">
        <f>1/E11-0.26</f>
        <v>4.2854545454545461</v>
      </c>
      <c r="G11" s="3">
        <v>2.0699999999999998</v>
      </c>
      <c r="H11" s="5" t="s">
        <v>0</v>
      </c>
      <c r="I11" s="5">
        <f>1/G11</f>
        <v>0.48309178743961356</v>
      </c>
      <c r="J11" s="5">
        <f>I11-0.26</f>
        <v>0.22309178743961355</v>
      </c>
      <c r="K11" s="2" t="s">
        <v>135</v>
      </c>
    </row>
    <row r="12" spans="1:22" x14ac:dyDescent="0.3">
      <c r="D12" s="36"/>
      <c r="E12" s="36"/>
      <c r="F12" s="36"/>
      <c r="L12" s="40" t="s">
        <v>314</v>
      </c>
      <c r="M12" s="41">
        <v>837</v>
      </c>
      <c r="N12" s="41">
        <v>10</v>
      </c>
      <c r="O12" s="42">
        <v>4.5999999999999999E-2</v>
      </c>
      <c r="P12" s="42">
        <v>0.187</v>
      </c>
      <c r="Q12" s="42">
        <f>O12/P12</f>
        <v>0.24598930481283421</v>
      </c>
      <c r="R12" s="42">
        <f>1/Q12</f>
        <v>4.0652173913043477</v>
      </c>
      <c r="V12" s="2" t="s">
        <v>315</v>
      </c>
    </row>
    <row r="13" spans="1:22" x14ac:dyDescent="0.3">
      <c r="L13" s="2" t="s">
        <v>5</v>
      </c>
      <c r="M13" s="4">
        <v>1000</v>
      </c>
      <c r="N13" s="4">
        <v>2000</v>
      </c>
      <c r="O13" s="3">
        <v>1.4</v>
      </c>
      <c r="P13" s="3">
        <v>0.02</v>
      </c>
      <c r="Q13" s="3">
        <f>O13/P13</f>
        <v>70</v>
      </c>
      <c r="R13" s="3">
        <f>1/Q13</f>
        <v>1.4285714285714285E-2</v>
      </c>
      <c r="V13" s="2" t="s">
        <v>81</v>
      </c>
    </row>
    <row r="14" spans="1:22" x14ac:dyDescent="0.3">
      <c r="L14" s="2" t="s">
        <v>96</v>
      </c>
      <c r="M14" s="4">
        <v>1000</v>
      </c>
      <c r="N14" s="4">
        <v>1800</v>
      </c>
      <c r="O14" s="3">
        <v>0.72</v>
      </c>
      <c r="P14" s="3">
        <v>0.13</v>
      </c>
      <c r="Q14" s="3">
        <f>O14/P14</f>
        <v>5.5384615384615383</v>
      </c>
      <c r="R14" s="3">
        <f>1/Q14</f>
        <v>0.18055555555555555</v>
      </c>
      <c r="V14" s="2" t="s">
        <v>342</v>
      </c>
    </row>
    <row r="15" spans="1:22" x14ac:dyDescent="0.3">
      <c r="L15" s="18" t="s">
        <v>13</v>
      </c>
      <c r="M15" s="16">
        <v>1000</v>
      </c>
      <c r="N15" s="16">
        <v>1800</v>
      </c>
      <c r="O15" s="14">
        <v>0.7</v>
      </c>
      <c r="P15" s="14">
        <v>0.02</v>
      </c>
      <c r="Q15" s="14">
        <f>O15/P15</f>
        <v>35</v>
      </c>
      <c r="R15" s="14">
        <f t="shared" ref="R15" si="0">1/Q15</f>
        <v>2.8571428571428571E-2</v>
      </c>
      <c r="V15" s="2" t="s">
        <v>81</v>
      </c>
    </row>
    <row r="16" spans="1:22" x14ac:dyDescent="0.3">
      <c r="L16" s="2" t="s">
        <v>2</v>
      </c>
      <c r="P16" s="3">
        <f>SUM(P12:P15)</f>
        <v>0.35699999999999998</v>
      </c>
      <c r="Q16" s="3">
        <f>1/R16</f>
        <v>0.23317469193664539</v>
      </c>
      <c r="R16" s="3">
        <f>SUM(R12:R15)</f>
        <v>4.2886300897170457</v>
      </c>
    </row>
    <row r="17" spans="1:22" s="6" customFormat="1" x14ac:dyDescent="0.3">
      <c r="A17" s="60"/>
      <c r="G17" s="8"/>
      <c r="H17" s="11"/>
      <c r="I17" s="11"/>
      <c r="J17" s="11"/>
      <c r="K17" s="20"/>
      <c r="L17" s="7" t="s">
        <v>311</v>
      </c>
      <c r="M17" s="10"/>
      <c r="N17" s="10"/>
      <c r="O17" s="8"/>
      <c r="P17" s="8"/>
      <c r="R17" s="8" t="b">
        <f>ROUND(R16,2)&gt;=ROUND(F11,2)</f>
        <v>1</v>
      </c>
      <c r="S17" s="9"/>
      <c r="T17" s="8"/>
      <c r="U17" s="8"/>
      <c r="V17" s="7"/>
    </row>
    <row r="18" spans="1:22" x14ac:dyDescent="0.3">
      <c r="B18" s="1" t="s">
        <v>12</v>
      </c>
      <c r="C18" s="1" t="s">
        <v>136</v>
      </c>
      <c r="D18" s="36" t="s">
        <v>137</v>
      </c>
      <c r="E18" s="38">
        <v>0.26</v>
      </c>
      <c r="F18" s="39">
        <f>1/E18-0.26</f>
        <v>3.586153846153846</v>
      </c>
      <c r="G18" s="3">
        <v>1.58</v>
      </c>
      <c r="H18" s="5" t="s">
        <v>0</v>
      </c>
      <c r="I18" s="5">
        <f>1/G18</f>
        <v>0.63291139240506322</v>
      </c>
      <c r="J18" s="5">
        <f>I18-0.26</f>
        <v>0.37291139240506321</v>
      </c>
      <c r="K18" s="2" t="s">
        <v>138</v>
      </c>
    </row>
    <row r="19" spans="1:22" x14ac:dyDescent="0.3">
      <c r="L19" s="40" t="s">
        <v>316</v>
      </c>
      <c r="M19" s="41">
        <v>1030</v>
      </c>
      <c r="N19" s="41">
        <v>80</v>
      </c>
      <c r="O19" s="42">
        <v>3.4000000000000002E-2</v>
      </c>
      <c r="P19" s="42">
        <v>0.12</v>
      </c>
      <c r="Q19" s="42">
        <f>O19/P19</f>
        <v>0.28333333333333338</v>
      </c>
      <c r="R19" s="42">
        <f>1/Q19</f>
        <v>3.5294117647058818</v>
      </c>
      <c r="V19" s="2" t="s">
        <v>317</v>
      </c>
    </row>
    <row r="20" spans="1:22" x14ac:dyDescent="0.3">
      <c r="L20" s="2" t="s">
        <v>9</v>
      </c>
      <c r="M20" s="4">
        <v>1800</v>
      </c>
      <c r="N20" s="4">
        <v>1000</v>
      </c>
      <c r="O20" s="3">
        <v>0.9</v>
      </c>
      <c r="P20" s="3">
        <v>0.02</v>
      </c>
      <c r="Q20" s="3">
        <f>O20/P20</f>
        <v>45</v>
      </c>
      <c r="R20" s="3">
        <f t="shared" ref="R20" si="1">1/Q20</f>
        <v>2.2222222222222223E-2</v>
      </c>
      <c r="V20" s="2" t="s">
        <v>81</v>
      </c>
    </row>
    <row r="21" spans="1:22" x14ac:dyDescent="0.3">
      <c r="L21" s="2" t="s">
        <v>96</v>
      </c>
      <c r="M21" s="4">
        <v>1800</v>
      </c>
      <c r="N21" s="4">
        <v>1000</v>
      </c>
      <c r="O21" s="3">
        <v>0.72</v>
      </c>
      <c r="P21" s="3">
        <v>0.23300000000000001</v>
      </c>
      <c r="Q21" s="3">
        <f>O21/P21</f>
        <v>3.0901287553648067</v>
      </c>
      <c r="R21" s="3">
        <f>1/Q21</f>
        <v>0.32361111111111113</v>
      </c>
      <c r="V21" s="2" t="s">
        <v>342</v>
      </c>
    </row>
    <row r="22" spans="1:22" x14ac:dyDescent="0.3">
      <c r="L22" s="2" t="s">
        <v>5</v>
      </c>
      <c r="M22" s="4">
        <v>2000</v>
      </c>
      <c r="N22" s="4">
        <v>1000</v>
      </c>
      <c r="O22" s="3">
        <v>1.4</v>
      </c>
      <c r="P22" s="3">
        <v>0.02</v>
      </c>
      <c r="Q22" s="3">
        <f>O22/P22</f>
        <v>70</v>
      </c>
      <c r="R22" s="3">
        <f>1/Q22</f>
        <v>1.4285714285714285E-2</v>
      </c>
      <c r="V22" s="2" t="s">
        <v>81</v>
      </c>
    </row>
    <row r="23" spans="1:22" x14ac:dyDescent="0.3">
      <c r="L23" s="18" t="s">
        <v>4</v>
      </c>
      <c r="M23" s="16">
        <v>1700</v>
      </c>
      <c r="N23" s="16">
        <v>1000</v>
      </c>
      <c r="O23" s="14">
        <v>1.47</v>
      </c>
      <c r="P23" s="14">
        <v>1.4999999999999999E-2</v>
      </c>
      <c r="Q23" s="14">
        <f>O23/P23</f>
        <v>98</v>
      </c>
      <c r="R23" s="14">
        <f t="shared" ref="R23" si="2">1/Q23</f>
        <v>1.020408163265306E-2</v>
      </c>
      <c r="V23" s="2" t="s">
        <v>81</v>
      </c>
    </row>
    <row r="24" spans="1:22" x14ac:dyDescent="0.3">
      <c r="L24" s="2" t="s">
        <v>2</v>
      </c>
      <c r="P24" s="3">
        <f>SUM(P19:P23)</f>
        <v>0.40800000000000003</v>
      </c>
      <c r="Q24" s="3">
        <f>1/R24</f>
        <v>0.25642768731521809</v>
      </c>
      <c r="R24" s="3">
        <f>SUM(R19:R23)</f>
        <v>3.8997348939575822</v>
      </c>
    </row>
    <row r="25" spans="1:22" s="6" customFormat="1" x14ac:dyDescent="0.3">
      <c r="A25" s="60"/>
      <c r="G25" s="8"/>
      <c r="H25" s="11"/>
      <c r="I25" s="11"/>
      <c r="J25" s="11"/>
      <c r="K25" s="20"/>
      <c r="L25" s="7" t="s">
        <v>311</v>
      </c>
      <c r="M25" s="10"/>
      <c r="N25" s="10"/>
      <c r="O25" s="8"/>
      <c r="P25" s="8"/>
      <c r="R25" s="8" t="b">
        <f>ROUND(R24,2)&gt;=ROUND(F18,2)</f>
        <v>1</v>
      </c>
      <c r="S25" s="9"/>
      <c r="T25" s="8"/>
      <c r="U25" s="8"/>
      <c r="V25" s="7"/>
    </row>
    <row r="26" spans="1:22" x14ac:dyDescent="0.3">
      <c r="A26" s="59" t="s">
        <v>363</v>
      </c>
      <c r="B26" s="1" t="s">
        <v>30</v>
      </c>
      <c r="C26" s="1" t="s">
        <v>139</v>
      </c>
      <c r="D26" s="1" t="s">
        <v>132</v>
      </c>
      <c r="E26" s="38">
        <v>0.26</v>
      </c>
      <c r="F26" s="39">
        <f>1/E26-0.17</f>
        <v>3.6761538461538459</v>
      </c>
      <c r="G26" s="3">
        <v>1.19</v>
      </c>
      <c r="H26" s="5" t="s">
        <v>0</v>
      </c>
      <c r="I26" s="5">
        <f>1/G26</f>
        <v>0.84033613445378152</v>
      </c>
      <c r="J26" s="5">
        <f>I26-0.17</f>
        <v>0.67033613445378148</v>
      </c>
      <c r="K26" s="2" t="s">
        <v>114</v>
      </c>
    </row>
    <row r="27" spans="1:22" x14ac:dyDescent="0.3">
      <c r="L27" s="2" t="s">
        <v>9</v>
      </c>
      <c r="M27" s="4">
        <v>1000</v>
      </c>
      <c r="N27" s="4">
        <v>1800</v>
      </c>
      <c r="O27" s="3">
        <v>0.9</v>
      </c>
      <c r="P27" s="3">
        <v>0.02</v>
      </c>
      <c r="Q27" s="3">
        <f>O27/P27</f>
        <v>45</v>
      </c>
      <c r="R27" s="3">
        <f>1/Q27</f>
        <v>2.2222222222222223E-2</v>
      </c>
      <c r="V27" s="2" t="s">
        <v>112</v>
      </c>
    </row>
    <row r="28" spans="1:22" x14ac:dyDescent="0.3">
      <c r="L28" s="2" t="s">
        <v>113</v>
      </c>
      <c r="M28" s="4">
        <v>1000</v>
      </c>
      <c r="N28" s="4">
        <v>2000</v>
      </c>
      <c r="O28" s="3">
        <v>0.9</v>
      </c>
      <c r="P28" s="3">
        <v>0.56000000000000005</v>
      </c>
      <c r="Q28" s="3">
        <f>O28/P28</f>
        <v>1.607142857142857</v>
      </c>
      <c r="R28" s="3">
        <f>1/Q28</f>
        <v>0.62222222222222223</v>
      </c>
      <c r="V28" s="2" t="s">
        <v>112</v>
      </c>
    </row>
    <row r="29" spans="1:22" x14ac:dyDescent="0.3">
      <c r="L29" s="2" t="s">
        <v>13</v>
      </c>
      <c r="M29" s="4">
        <v>1000</v>
      </c>
      <c r="N29" s="4">
        <v>1400</v>
      </c>
      <c r="O29" s="3">
        <v>0.7</v>
      </c>
      <c r="P29" s="3">
        <v>0.02</v>
      </c>
      <c r="Q29" s="3">
        <f>O29/P29</f>
        <v>35</v>
      </c>
      <c r="R29" s="3">
        <f>1/Q29</f>
        <v>2.8571428571428571E-2</v>
      </c>
      <c r="V29" s="2" t="s">
        <v>112</v>
      </c>
    </row>
    <row r="30" spans="1:22" x14ac:dyDescent="0.3">
      <c r="L30" s="40" t="s">
        <v>307</v>
      </c>
      <c r="M30" s="41">
        <v>1030</v>
      </c>
      <c r="N30" s="41">
        <v>70</v>
      </c>
      <c r="O30" s="42">
        <v>3.3000000000000002E-2</v>
      </c>
      <c r="P30" s="42">
        <v>0.1</v>
      </c>
      <c r="Q30" s="42">
        <f>O30/P30</f>
        <v>0.33</v>
      </c>
      <c r="R30" s="42">
        <f>1/Q30</f>
        <v>3.0303030303030303</v>
      </c>
      <c r="V30" s="2" t="s">
        <v>308</v>
      </c>
    </row>
    <row r="31" spans="1:22" x14ac:dyDescent="0.3">
      <c r="L31" s="43" t="s">
        <v>309</v>
      </c>
      <c r="M31" s="44">
        <v>1090</v>
      </c>
      <c r="N31" s="44">
        <v>772</v>
      </c>
      <c r="O31" s="45">
        <v>0.16</v>
      </c>
      <c r="P31" s="46">
        <v>1.2500000000000001E-2</v>
      </c>
      <c r="Q31" s="45">
        <f>O31/P31</f>
        <v>12.799999999999999</v>
      </c>
      <c r="R31" s="45">
        <f>1/Q31</f>
        <v>7.8125E-2</v>
      </c>
      <c r="V31" s="2" t="s">
        <v>310</v>
      </c>
    </row>
    <row r="32" spans="1:22" x14ac:dyDescent="0.3">
      <c r="L32" s="2" t="s">
        <v>2</v>
      </c>
      <c r="P32" s="3">
        <f>SUM(P27:P31)</f>
        <v>0.71250000000000002</v>
      </c>
      <c r="Q32" s="3">
        <f>1/R32</f>
        <v>0.26444924890260002</v>
      </c>
      <c r="R32" s="3">
        <f>SUM(R27:R31)</f>
        <v>3.7814439033189036</v>
      </c>
    </row>
    <row r="33" spans="1:22" s="6" customFormat="1" x14ac:dyDescent="0.3">
      <c r="A33" s="60"/>
      <c r="G33" s="8"/>
      <c r="H33" s="11"/>
      <c r="I33" s="11"/>
      <c r="J33" s="11"/>
      <c r="K33" s="20"/>
      <c r="L33" s="7" t="s">
        <v>311</v>
      </c>
      <c r="M33" s="10"/>
      <c r="N33" s="10"/>
      <c r="O33" s="8"/>
      <c r="P33" s="8"/>
      <c r="R33" s="8" t="b">
        <f>ROUND(R32,2)&gt;=ROUND(F26,2)</f>
        <v>1</v>
      </c>
      <c r="S33" s="9"/>
      <c r="T33" s="8"/>
      <c r="U33" s="8"/>
      <c r="V33" s="7"/>
    </row>
    <row r="34" spans="1:22" x14ac:dyDescent="0.3">
      <c r="A34" s="61"/>
      <c r="B34" s="54" t="s">
        <v>25</v>
      </c>
      <c r="C34" s="54" t="s">
        <v>140</v>
      </c>
      <c r="D34" s="54" t="s">
        <v>141</v>
      </c>
      <c r="E34" s="54"/>
      <c r="F34" s="54"/>
      <c r="G34" s="55">
        <v>1.131</v>
      </c>
      <c r="H34" s="56" t="s">
        <v>0</v>
      </c>
      <c r="I34" s="56">
        <f>1/G34</f>
        <v>0.88417329796640143</v>
      </c>
      <c r="J34" s="56">
        <f>I34-0.17</f>
        <v>0.71417329796640139</v>
      </c>
      <c r="K34" s="57" t="s">
        <v>101</v>
      </c>
      <c r="L34" s="57"/>
      <c r="M34" s="58"/>
      <c r="N34" s="58"/>
      <c r="O34" s="55"/>
      <c r="P34" s="55"/>
      <c r="Q34" s="55"/>
      <c r="R34" s="55"/>
      <c r="S34" s="55"/>
      <c r="T34" s="55"/>
      <c r="U34" s="55"/>
      <c r="V34" s="57" t="s">
        <v>40</v>
      </c>
    </row>
    <row r="35" spans="1:22" x14ac:dyDescent="0.3">
      <c r="D35" s="36"/>
      <c r="E35" s="36"/>
      <c r="F35" s="36"/>
      <c r="K35" s="30" t="s">
        <v>364</v>
      </c>
      <c r="V35" s="12" t="s">
        <v>329</v>
      </c>
    </row>
    <row r="36" spans="1:22" x14ac:dyDescent="0.3">
      <c r="L36" s="2" t="s">
        <v>13</v>
      </c>
      <c r="M36" s="4">
        <v>1000</v>
      </c>
      <c r="N36" s="4">
        <v>1400</v>
      </c>
      <c r="O36" s="3">
        <v>0.7</v>
      </c>
      <c r="P36" s="3">
        <v>0.02</v>
      </c>
      <c r="Q36" s="3">
        <f>O36/P36</f>
        <v>35</v>
      </c>
      <c r="R36" s="3">
        <f>1/Q36</f>
        <v>2.8571428571428571E-2</v>
      </c>
      <c r="V36" s="2" t="s">
        <v>74</v>
      </c>
    </row>
    <row r="37" spans="1:22" x14ac:dyDescent="0.3">
      <c r="L37" s="2" t="s">
        <v>87</v>
      </c>
      <c r="M37" s="4">
        <v>1000</v>
      </c>
      <c r="N37" s="4">
        <v>1800</v>
      </c>
      <c r="O37" s="3">
        <v>0.72</v>
      </c>
      <c r="P37" s="3">
        <v>0.34</v>
      </c>
      <c r="Q37" s="3">
        <f>O37/P37</f>
        <v>2.117647058823529</v>
      </c>
      <c r="R37" s="3">
        <f>1/Q37</f>
        <v>0.47222222222222232</v>
      </c>
      <c r="V37" s="2" t="s">
        <v>74</v>
      </c>
    </row>
    <row r="38" spans="1:22" x14ac:dyDescent="0.3">
      <c r="L38" s="18" t="s">
        <v>13</v>
      </c>
      <c r="M38" s="16">
        <v>1000</v>
      </c>
      <c r="N38" s="16">
        <v>1400</v>
      </c>
      <c r="O38" s="14">
        <v>0.7</v>
      </c>
      <c r="P38" s="14">
        <v>0.02</v>
      </c>
      <c r="Q38" s="14">
        <f>O38/P38</f>
        <v>35</v>
      </c>
      <c r="R38" s="14">
        <f>1/Q38</f>
        <v>2.8571428571428571E-2</v>
      </c>
      <c r="V38" s="2" t="s">
        <v>74</v>
      </c>
    </row>
    <row r="39" spans="1:22" x14ac:dyDescent="0.3">
      <c r="L39" s="2" t="s">
        <v>2</v>
      </c>
      <c r="P39" s="3">
        <f>SUM(P36:P38)</f>
        <v>0.38000000000000006</v>
      </c>
      <c r="Q39" s="3">
        <f>1/R39</f>
        <v>1.8890554722638677</v>
      </c>
      <c r="R39" s="3">
        <f>SUM(R36:R38)</f>
        <v>0.52936507936507948</v>
      </c>
    </row>
    <row r="40" spans="1:22" s="6" customFormat="1" x14ac:dyDescent="0.3">
      <c r="A40" s="60"/>
      <c r="G40" s="8"/>
      <c r="H40" s="11"/>
      <c r="I40" s="11"/>
      <c r="J40" s="11"/>
      <c r="K40" s="20"/>
      <c r="L40" s="7" t="s">
        <v>1</v>
      </c>
      <c r="M40" s="10"/>
      <c r="N40" s="10"/>
      <c r="O40" s="8"/>
      <c r="P40" s="8"/>
      <c r="R40" s="8" t="b">
        <f>ROUND(R39,2)=ROUND(J34,2)</f>
        <v>0</v>
      </c>
      <c r="S40" s="9"/>
      <c r="T40" s="8"/>
      <c r="U40" s="8"/>
      <c r="V40" s="7"/>
    </row>
    <row r="41" spans="1:22" x14ac:dyDescent="0.3">
      <c r="B41" s="1" t="s">
        <v>17</v>
      </c>
      <c r="C41" s="1" t="s">
        <v>142</v>
      </c>
      <c r="D41" s="36" t="s">
        <v>143</v>
      </c>
      <c r="E41" s="38">
        <v>0.22</v>
      </c>
      <c r="F41" s="39">
        <f>1/E41-0.26</f>
        <v>4.2854545454545461</v>
      </c>
      <c r="G41" s="3">
        <v>2.86</v>
      </c>
      <c r="H41" s="5" t="s">
        <v>0</v>
      </c>
      <c r="I41" s="5">
        <f>1/G41</f>
        <v>0.34965034965034969</v>
      </c>
      <c r="J41" s="5">
        <f>I41-0.26</f>
        <v>8.9650349650349681E-2</v>
      </c>
      <c r="K41" s="2" t="s">
        <v>109</v>
      </c>
    </row>
    <row r="42" spans="1:22" x14ac:dyDescent="0.3">
      <c r="D42" s="36"/>
      <c r="E42" s="36"/>
      <c r="F42" s="36"/>
      <c r="L42" s="40" t="s">
        <v>314</v>
      </c>
      <c r="M42" s="41">
        <v>837</v>
      </c>
      <c r="N42" s="41">
        <v>10</v>
      </c>
      <c r="O42" s="42">
        <v>4.5999999999999999E-2</v>
      </c>
      <c r="P42" s="42">
        <v>0.193</v>
      </c>
      <c r="Q42" s="42">
        <f>O42/P42</f>
        <v>0.23834196891191708</v>
      </c>
      <c r="R42" s="42">
        <f>1/Q42</f>
        <v>4.1956521739130439</v>
      </c>
      <c r="V42" s="2" t="s">
        <v>315</v>
      </c>
    </row>
    <row r="43" spans="1:22" x14ac:dyDescent="0.3">
      <c r="L43" s="2" t="s">
        <v>6</v>
      </c>
      <c r="M43" s="4">
        <v>600</v>
      </c>
      <c r="N43" s="4">
        <v>1000</v>
      </c>
      <c r="O43" s="3">
        <v>0.57999999999999996</v>
      </c>
      <c r="P43" s="3">
        <v>0.02</v>
      </c>
      <c r="Q43" s="3">
        <f>O43/P43</f>
        <v>28.999999999999996</v>
      </c>
      <c r="R43" s="3">
        <f>1/Q43</f>
        <v>3.4482758620689662E-2</v>
      </c>
      <c r="V43" s="2" t="s">
        <v>341</v>
      </c>
    </row>
    <row r="44" spans="1:22" x14ac:dyDescent="0.3">
      <c r="L44" s="2" t="s">
        <v>108</v>
      </c>
      <c r="M44" s="4">
        <v>710</v>
      </c>
      <c r="N44" s="4">
        <v>2400</v>
      </c>
      <c r="O44" s="3">
        <v>0.18</v>
      </c>
      <c r="P44" s="3">
        <v>0.01</v>
      </c>
      <c r="Q44" s="3">
        <f>O44/P44</f>
        <v>18</v>
      </c>
      <c r="R44" s="3">
        <f>1/Q44</f>
        <v>5.5555555555555552E-2</v>
      </c>
      <c r="V44" s="2" t="s">
        <v>341</v>
      </c>
    </row>
    <row r="45" spans="1:22" x14ac:dyDescent="0.3">
      <c r="L45" s="18" t="s">
        <v>144</v>
      </c>
      <c r="M45" s="16"/>
      <c r="N45" s="16"/>
      <c r="O45" s="14"/>
      <c r="P45" s="14"/>
      <c r="Q45" s="14">
        <v>0</v>
      </c>
      <c r="R45" s="14">
        <v>0</v>
      </c>
      <c r="V45" s="2" t="s">
        <v>145</v>
      </c>
    </row>
    <row r="46" spans="1:22" x14ac:dyDescent="0.3">
      <c r="L46" s="2" t="s">
        <v>2</v>
      </c>
      <c r="P46" s="3">
        <f>SUM(P42:P45)</f>
        <v>0.223</v>
      </c>
      <c r="Q46" s="3">
        <f>1/R46</f>
        <v>0.23333462898899987</v>
      </c>
      <c r="R46" s="3">
        <f>SUM(R42:R45)</f>
        <v>4.2856904880892888</v>
      </c>
    </row>
    <row r="47" spans="1:22" s="6" customFormat="1" x14ac:dyDescent="0.3">
      <c r="A47" s="60"/>
      <c r="G47" s="8"/>
      <c r="H47" s="11"/>
      <c r="I47" s="11"/>
      <c r="J47" s="11"/>
      <c r="K47" s="20"/>
      <c r="L47" s="7" t="s">
        <v>311</v>
      </c>
      <c r="M47" s="10"/>
      <c r="N47" s="10"/>
      <c r="O47" s="8"/>
      <c r="P47" s="8"/>
      <c r="R47" s="8" t="b">
        <f>ROUND(R46,2)&gt;=ROUND(F41,2)</f>
        <v>1</v>
      </c>
      <c r="S47" s="9"/>
      <c r="T47" s="8"/>
      <c r="U47" s="8"/>
      <c r="V47" s="7"/>
    </row>
    <row r="48" spans="1:22" x14ac:dyDescent="0.3">
      <c r="B48" s="1" t="s">
        <v>12</v>
      </c>
      <c r="C48" s="1" t="s">
        <v>146</v>
      </c>
      <c r="D48" s="36" t="s">
        <v>147</v>
      </c>
      <c r="E48" s="38">
        <v>0.26</v>
      </c>
      <c r="F48" s="39">
        <f>1/E48-0.26</f>
        <v>3.586153846153846</v>
      </c>
      <c r="G48" s="3">
        <v>1.87</v>
      </c>
      <c r="H48" s="5" t="s">
        <v>0</v>
      </c>
      <c r="I48" s="5">
        <f>1/G48</f>
        <v>0.53475935828876997</v>
      </c>
      <c r="J48" s="5">
        <f>I48-0.26</f>
        <v>0.27475935828876996</v>
      </c>
      <c r="K48" s="2" t="s">
        <v>97</v>
      </c>
    </row>
    <row r="49" spans="1:22" x14ac:dyDescent="0.3">
      <c r="L49" s="40" t="s">
        <v>316</v>
      </c>
      <c r="M49" s="41">
        <v>1030</v>
      </c>
      <c r="N49" s="41">
        <v>80</v>
      </c>
      <c r="O49" s="42">
        <v>3.4000000000000002E-2</v>
      </c>
      <c r="P49" s="42">
        <v>0.12</v>
      </c>
      <c r="Q49" s="42">
        <f>O49/P49</f>
        <v>0.28333333333333338</v>
      </c>
      <c r="R49" s="42">
        <f>1/Q49</f>
        <v>3.5294117647058818</v>
      </c>
      <c r="V49" s="2" t="s">
        <v>317</v>
      </c>
    </row>
    <row r="50" spans="1:22" x14ac:dyDescent="0.3">
      <c r="L50" s="2" t="s">
        <v>9</v>
      </c>
      <c r="M50" s="4">
        <v>1800</v>
      </c>
      <c r="N50" s="4">
        <v>1000</v>
      </c>
      <c r="O50" s="3">
        <v>0.9</v>
      </c>
      <c r="P50" s="3">
        <v>0.02</v>
      </c>
      <c r="Q50" s="3">
        <f>O50/P50</f>
        <v>45</v>
      </c>
      <c r="R50" s="3">
        <f t="shared" ref="R50" si="3">1/Q50</f>
        <v>2.2222222222222223E-2</v>
      </c>
      <c r="V50" s="2" t="s">
        <v>81</v>
      </c>
    </row>
    <row r="51" spans="1:22" x14ac:dyDescent="0.3">
      <c r="L51" s="2" t="s">
        <v>96</v>
      </c>
      <c r="M51" s="4">
        <v>1800</v>
      </c>
      <c r="N51" s="4">
        <v>1000</v>
      </c>
      <c r="O51" s="3">
        <v>0.72</v>
      </c>
      <c r="P51" s="3">
        <v>0.161</v>
      </c>
      <c r="Q51" s="3">
        <f>O51/P51</f>
        <v>4.4720496894409933</v>
      </c>
      <c r="R51" s="3">
        <f>1/Q51</f>
        <v>0.22361111111111112</v>
      </c>
      <c r="V51" s="2" t="s">
        <v>342</v>
      </c>
    </row>
    <row r="52" spans="1:22" x14ac:dyDescent="0.3">
      <c r="L52" s="2" t="s">
        <v>5</v>
      </c>
      <c r="M52" s="4">
        <v>2000</v>
      </c>
      <c r="N52" s="4">
        <v>1000</v>
      </c>
      <c r="O52" s="3">
        <v>1.4</v>
      </c>
      <c r="P52" s="3">
        <v>0.02</v>
      </c>
      <c r="Q52" s="3">
        <f>O52/P52</f>
        <v>70</v>
      </c>
      <c r="R52" s="3">
        <f t="shared" ref="R52:R53" si="4">1/Q52</f>
        <v>1.4285714285714285E-2</v>
      </c>
      <c r="V52" s="2" t="s">
        <v>81</v>
      </c>
    </row>
    <row r="53" spans="1:22" x14ac:dyDescent="0.3">
      <c r="L53" s="18" t="s">
        <v>4</v>
      </c>
      <c r="M53" s="16">
        <v>1700</v>
      </c>
      <c r="N53" s="16">
        <v>1000</v>
      </c>
      <c r="O53" s="14">
        <v>1.47</v>
      </c>
      <c r="P53" s="14">
        <v>1.4999999999999999E-2</v>
      </c>
      <c r="Q53" s="14">
        <f>O53/P53</f>
        <v>98</v>
      </c>
      <c r="R53" s="14">
        <f t="shared" si="4"/>
        <v>1.020408163265306E-2</v>
      </c>
      <c r="V53" s="2" t="s">
        <v>81</v>
      </c>
    </row>
    <row r="54" spans="1:22" x14ac:dyDescent="0.3">
      <c r="L54" s="2" t="s">
        <v>2</v>
      </c>
      <c r="P54" s="3">
        <f>SUM(P49:P53)</f>
        <v>0.33600000000000002</v>
      </c>
      <c r="Q54" s="3">
        <f>1/R54</f>
        <v>0.2631762551619643</v>
      </c>
      <c r="R54" s="3">
        <f>SUM(R49:R53)</f>
        <v>3.7997348939575821</v>
      </c>
    </row>
    <row r="55" spans="1:22" s="6" customFormat="1" x14ac:dyDescent="0.3">
      <c r="A55" s="60"/>
      <c r="G55" s="8"/>
      <c r="H55" s="11"/>
      <c r="I55" s="11"/>
      <c r="J55" s="11"/>
      <c r="K55" s="20"/>
      <c r="L55" s="7" t="s">
        <v>311</v>
      </c>
      <c r="M55" s="10"/>
      <c r="N55" s="10"/>
      <c r="O55" s="8"/>
      <c r="P55" s="8"/>
      <c r="R55" s="8" t="b">
        <f>ROUND(R54,2)&gt;=ROUND(F48,2)</f>
        <v>1</v>
      </c>
      <c r="S55" s="9"/>
      <c r="T55" s="8"/>
      <c r="U55" s="8"/>
      <c r="V55" s="7"/>
    </row>
    <row r="56" spans="1:22" x14ac:dyDescent="0.3">
      <c r="A56" s="59" t="s">
        <v>148</v>
      </c>
    </row>
    <row r="57" spans="1:22" x14ac:dyDescent="0.3">
      <c r="B57" s="1" t="s">
        <v>30</v>
      </c>
      <c r="C57" s="1" t="s">
        <v>149</v>
      </c>
      <c r="D57" s="36" t="s">
        <v>141</v>
      </c>
      <c r="E57" s="38">
        <v>0.26</v>
      </c>
      <c r="F57" s="39">
        <f>1/E57-0.17</f>
        <v>3.6761538461538459</v>
      </c>
      <c r="G57" s="3">
        <v>1.48</v>
      </c>
      <c r="H57" s="5" t="s">
        <v>0</v>
      </c>
      <c r="I57" s="5">
        <f>1/G57</f>
        <v>0.67567567567567566</v>
      </c>
      <c r="J57" s="5">
        <f>I57-0.17</f>
        <v>0.50567567567567562</v>
      </c>
      <c r="K57" s="2" t="s">
        <v>150</v>
      </c>
    </row>
    <row r="58" spans="1:22" x14ac:dyDescent="0.3">
      <c r="L58" s="2" t="s">
        <v>9</v>
      </c>
      <c r="M58" s="4">
        <v>1000</v>
      </c>
      <c r="N58" s="4">
        <v>1800</v>
      </c>
      <c r="O58" s="3">
        <v>0.9</v>
      </c>
      <c r="P58" s="3">
        <v>0.02</v>
      </c>
      <c r="Q58" s="3">
        <f>O58/P58</f>
        <v>45</v>
      </c>
      <c r="R58" s="3">
        <f>1/Q58</f>
        <v>2.2222222222222223E-2</v>
      </c>
      <c r="V58" s="2" t="s">
        <v>74</v>
      </c>
    </row>
    <row r="59" spans="1:22" x14ac:dyDescent="0.3">
      <c r="L59" s="2" t="s">
        <v>87</v>
      </c>
      <c r="M59" s="4">
        <v>1000</v>
      </c>
      <c r="N59" s="4">
        <v>1800</v>
      </c>
      <c r="O59" s="3">
        <v>0.72</v>
      </c>
      <c r="P59" s="3">
        <v>0.33</v>
      </c>
      <c r="Q59" s="3">
        <f>O59/P59</f>
        <v>2.1818181818181817</v>
      </c>
      <c r="R59" s="3">
        <f>1/Q59</f>
        <v>0.45833333333333337</v>
      </c>
      <c r="V59" s="2" t="s">
        <v>342</v>
      </c>
    </row>
    <row r="60" spans="1:22" x14ac:dyDescent="0.3">
      <c r="L60" s="2" t="s">
        <v>13</v>
      </c>
      <c r="M60" s="4">
        <v>1000</v>
      </c>
      <c r="N60" s="4">
        <v>1400</v>
      </c>
      <c r="O60" s="3">
        <v>0.7</v>
      </c>
      <c r="P60" s="3">
        <v>0.02</v>
      </c>
      <c r="Q60" s="3">
        <f>O60/P60</f>
        <v>35</v>
      </c>
      <c r="R60" s="3">
        <f>1/Q60</f>
        <v>2.8571428571428571E-2</v>
      </c>
      <c r="V60" s="2" t="s">
        <v>74</v>
      </c>
    </row>
    <row r="61" spans="1:22" x14ac:dyDescent="0.3">
      <c r="L61" s="40" t="s">
        <v>307</v>
      </c>
      <c r="M61" s="41">
        <v>1030</v>
      </c>
      <c r="N61" s="41">
        <v>70</v>
      </c>
      <c r="O61" s="42">
        <v>3.3000000000000002E-2</v>
      </c>
      <c r="P61" s="42">
        <v>0.12</v>
      </c>
      <c r="Q61" s="42">
        <f>O61/P61</f>
        <v>0.27500000000000002</v>
      </c>
      <c r="R61" s="42">
        <f>1/Q61</f>
        <v>3.6363636363636362</v>
      </c>
      <c r="V61" s="2" t="s">
        <v>308</v>
      </c>
    </row>
    <row r="62" spans="1:22" x14ac:dyDescent="0.3">
      <c r="L62" s="43" t="s">
        <v>309</v>
      </c>
      <c r="M62" s="44">
        <v>1090</v>
      </c>
      <c r="N62" s="44">
        <v>772</v>
      </c>
      <c r="O62" s="45">
        <v>0.16</v>
      </c>
      <c r="P62" s="46">
        <v>1.2500000000000001E-2</v>
      </c>
      <c r="Q62" s="45">
        <f>O62/P62</f>
        <v>12.799999999999999</v>
      </c>
      <c r="R62" s="45">
        <f>1/Q62</f>
        <v>7.8125E-2</v>
      </c>
      <c r="V62" s="2" t="s">
        <v>310</v>
      </c>
    </row>
    <row r="63" spans="1:22" x14ac:dyDescent="0.3">
      <c r="L63" s="2" t="s">
        <v>2</v>
      </c>
      <c r="P63" s="3">
        <f>SUM(P58:P62)</f>
        <v>0.50250000000000006</v>
      </c>
      <c r="Q63" s="3">
        <f>1/R63</f>
        <v>0.23676396951194123</v>
      </c>
      <c r="R63" s="3">
        <f>SUM(R58:R62)</f>
        <v>4.2236156204906203</v>
      </c>
    </row>
    <row r="64" spans="1:22" s="6" customFormat="1" x14ac:dyDescent="0.3">
      <c r="A64" s="60"/>
      <c r="G64" s="8"/>
      <c r="H64" s="11"/>
      <c r="I64" s="11"/>
      <c r="J64" s="11"/>
      <c r="K64" s="20"/>
      <c r="L64" s="7" t="s">
        <v>311</v>
      </c>
      <c r="M64" s="10"/>
      <c r="N64" s="10"/>
      <c r="O64" s="8"/>
      <c r="P64" s="8"/>
      <c r="R64" s="8" t="b">
        <f>ROUND(R63,2)&gt;=ROUND(F57,2)</f>
        <v>1</v>
      </c>
      <c r="S64" s="9"/>
      <c r="T64" s="8"/>
      <c r="U64" s="8"/>
      <c r="V64" s="7"/>
    </row>
    <row r="65" spans="1:22" x14ac:dyDescent="0.3">
      <c r="A65" s="61"/>
      <c r="B65" s="54" t="s">
        <v>25</v>
      </c>
      <c r="C65" s="54" t="s">
        <v>151</v>
      </c>
      <c r="D65" s="54" t="s">
        <v>152</v>
      </c>
      <c r="E65" s="54"/>
      <c r="F65" s="54"/>
      <c r="G65" s="55">
        <v>1.04</v>
      </c>
      <c r="H65" s="56" t="s">
        <v>0</v>
      </c>
      <c r="I65" s="56">
        <f>1/G65</f>
        <v>0.96153846153846145</v>
      </c>
      <c r="J65" s="56">
        <f>I65-0.17</f>
        <v>0.79153846153846141</v>
      </c>
      <c r="K65" s="57" t="s">
        <v>69</v>
      </c>
      <c r="L65" s="57"/>
      <c r="M65" s="58"/>
      <c r="N65" s="58"/>
      <c r="O65" s="55"/>
      <c r="P65" s="55"/>
      <c r="Q65" s="55"/>
      <c r="R65" s="55"/>
      <c r="S65" s="55"/>
      <c r="T65" s="55"/>
      <c r="U65" s="55"/>
      <c r="V65" s="57" t="s">
        <v>40</v>
      </c>
    </row>
    <row r="66" spans="1:22" x14ac:dyDescent="0.3">
      <c r="D66" s="36"/>
      <c r="E66" s="36"/>
      <c r="F66" s="36"/>
      <c r="K66" s="30" t="s">
        <v>336</v>
      </c>
      <c r="V66" s="12" t="s">
        <v>329</v>
      </c>
    </row>
    <row r="67" spans="1:22" x14ac:dyDescent="0.3">
      <c r="L67" s="2" t="s">
        <v>13</v>
      </c>
      <c r="M67" s="4">
        <v>1000</v>
      </c>
      <c r="N67" s="4">
        <v>1400</v>
      </c>
      <c r="O67" s="3">
        <v>0.7</v>
      </c>
      <c r="P67" s="3">
        <v>0.02</v>
      </c>
      <c r="Q67" s="3">
        <f>O67/P67</f>
        <v>35</v>
      </c>
      <c r="R67" s="3">
        <f t="shared" ref="R67:R69" si="5">1/Q67</f>
        <v>2.8571428571428571E-2</v>
      </c>
      <c r="V67" s="2" t="s">
        <v>26</v>
      </c>
    </row>
    <row r="68" spans="1:22" x14ac:dyDescent="0.3">
      <c r="L68" s="2" t="s">
        <v>27</v>
      </c>
      <c r="M68" s="4">
        <v>1000</v>
      </c>
      <c r="N68" s="4">
        <v>1000</v>
      </c>
      <c r="O68" s="3">
        <f>S68</f>
        <v>0.4</v>
      </c>
      <c r="P68" s="3">
        <v>0.25</v>
      </c>
      <c r="Q68" s="3">
        <f>O68/P68</f>
        <v>1.6</v>
      </c>
      <c r="R68" s="3">
        <f t="shared" si="5"/>
        <v>0.625</v>
      </c>
      <c r="S68" s="3">
        <f>P68*T68</f>
        <v>0.4</v>
      </c>
      <c r="T68" s="3">
        <f>1/U68</f>
        <v>1.6</v>
      </c>
      <c r="U68" s="3">
        <v>0.625</v>
      </c>
      <c r="V68" s="2" t="s">
        <v>26</v>
      </c>
    </row>
    <row r="69" spans="1:22" x14ac:dyDescent="0.3">
      <c r="L69" s="18" t="s">
        <v>13</v>
      </c>
      <c r="M69" s="16">
        <v>1000</v>
      </c>
      <c r="N69" s="16">
        <v>1400</v>
      </c>
      <c r="O69" s="14">
        <v>0.7</v>
      </c>
      <c r="P69" s="14">
        <v>0.02</v>
      </c>
      <c r="Q69" s="14">
        <f>O69/P69</f>
        <v>35</v>
      </c>
      <c r="R69" s="14">
        <f t="shared" si="5"/>
        <v>2.8571428571428571E-2</v>
      </c>
      <c r="V69" s="2" t="s">
        <v>26</v>
      </c>
    </row>
    <row r="70" spans="1:22" x14ac:dyDescent="0.3">
      <c r="L70" s="2" t="s">
        <v>2</v>
      </c>
      <c r="P70" s="3">
        <f>SUM(P67:P69)</f>
        <v>0.29000000000000004</v>
      </c>
      <c r="Q70" s="3">
        <f>1/R70</f>
        <v>1.4659685863874345</v>
      </c>
      <c r="R70" s="3">
        <f>SUM(R67:R69)</f>
        <v>0.68214285714285716</v>
      </c>
    </row>
    <row r="71" spans="1:22" s="6" customFormat="1" x14ac:dyDescent="0.3">
      <c r="A71" s="60"/>
      <c r="G71" s="8"/>
      <c r="H71" s="11"/>
      <c r="I71" s="11"/>
      <c r="J71" s="11"/>
      <c r="K71" s="20"/>
      <c r="L71" s="7" t="s">
        <v>1</v>
      </c>
      <c r="M71" s="10"/>
      <c r="N71" s="10"/>
      <c r="O71" s="8"/>
      <c r="P71" s="8"/>
      <c r="R71" s="8" t="b">
        <f>ROUND(R70,2)=ROUND(J65,2)</f>
        <v>0</v>
      </c>
      <c r="S71" s="9"/>
      <c r="T71" s="8"/>
      <c r="U71" s="8"/>
      <c r="V71" s="7"/>
    </row>
    <row r="72" spans="1:22" x14ac:dyDescent="0.3">
      <c r="B72" s="1" t="s">
        <v>17</v>
      </c>
      <c r="C72" s="1" t="s">
        <v>153</v>
      </c>
      <c r="D72" s="36" t="s">
        <v>154</v>
      </c>
      <c r="E72" s="38">
        <v>0.22</v>
      </c>
      <c r="F72" s="39">
        <f>1/E72-0.26</f>
        <v>4.2854545454545461</v>
      </c>
      <c r="G72" s="3">
        <v>2.66</v>
      </c>
      <c r="H72" s="5" t="s">
        <v>0</v>
      </c>
      <c r="I72" s="5">
        <f>1/G72</f>
        <v>0.37593984962406013</v>
      </c>
      <c r="J72" s="5">
        <f>I72-0.26</f>
        <v>0.11593984962406012</v>
      </c>
      <c r="K72" s="2" t="s">
        <v>155</v>
      </c>
    </row>
    <row r="73" spans="1:22" x14ac:dyDescent="0.3">
      <c r="D73" s="36"/>
      <c r="E73" s="36"/>
      <c r="F73" s="36"/>
      <c r="L73" s="40" t="s">
        <v>314</v>
      </c>
      <c r="M73" s="41">
        <v>837</v>
      </c>
      <c r="N73" s="41">
        <v>10</v>
      </c>
      <c r="O73" s="42">
        <v>4.5999999999999999E-2</v>
      </c>
      <c r="P73" s="42">
        <v>0.192</v>
      </c>
      <c r="Q73" s="42">
        <f>O73/P73</f>
        <v>0.23958333333333331</v>
      </c>
      <c r="R73" s="42">
        <f>1/Q73</f>
        <v>4.1739130434782608</v>
      </c>
      <c r="V73" s="2" t="s">
        <v>315</v>
      </c>
    </row>
    <row r="74" spans="1:22" x14ac:dyDescent="0.3">
      <c r="L74" s="2" t="s">
        <v>156</v>
      </c>
      <c r="M74" s="4">
        <v>1000</v>
      </c>
      <c r="N74" s="4">
        <v>2400</v>
      </c>
      <c r="O74" s="3">
        <v>1.91</v>
      </c>
      <c r="P74" s="3">
        <v>0.17499999999999999</v>
      </c>
      <c r="Q74" s="3">
        <f>O74/P74</f>
        <v>10.914285714285715</v>
      </c>
      <c r="R74" s="3">
        <f>1/Q74</f>
        <v>9.1623036649214659E-2</v>
      </c>
      <c r="V74" s="2" t="s">
        <v>351</v>
      </c>
    </row>
    <row r="75" spans="1:22" x14ac:dyDescent="0.3">
      <c r="L75" s="18" t="s">
        <v>13</v>
      </c>
      <c r="M75" s="16">
        <v>1000</v>
      </c>
      <c r="N75" s="16">
        <v>1400</v>
      </c>
      <c r="O75" s="14">
        <v>0.7</v>
      </c>
      <c r="P75" s="14">
        <v>0.02</v>
      </c>
      <c r="Q75" s="14">
        <f>O75/P75</f>
        <v>35</v>
      </c>
      <c r="R75" s="14">
        <f t="shared" ref="R75" si="6">1/Q75</f>
        <v>2.8571428571428571E-2</v>
      </c>
      <c r="V75" s="2" t="s">
        <v>157</v>
      </c>
    </row>
    <row r="76" spans="1:22" x14ac:dyDescent="0.3">
      <c r="L76" s="2" t="s">
        <v>2</v>
      </c>
      <c r="P76" s="3">
        <f>SUM(P73:P75)</f>
        <v>0.38700000000000001</v>
      </c>
      <c r="Q76" s="3">
        <f>1/R76</f>
        <v>0.23287726214917143</v>
      </c>
      <c r="R76" s="3">
        <f>SUM(R73:R75)</f>
        <v>4.2941075086989038</v>
      </c>
    </row>
    <row r="77" spans="1:22" s="6" customFormat="1" x14ac:dyDescent="0.3">
      <c r="A77" s="60"/>
      <c r="G77" s="8"/>
      <c r="H77" s="11"/>
      <c r="I77" s="11"/>
      <c r="J77" s="11"/>
      <c r="K77" s="20"/>
      <c r="L77" s="7" t="s">
        <v>311</v>
      </c>
      <c r="M77" s="10"/>
      <c r="N77" s="10"/>
      <c r="O77" s="8"/>
      <c r="P77" s="8"/>
      <c r="R77" s="8" t="b">
        <f>ROUND(R76,2)&gt;=ROUND(F72,2)</f>
        <v>1</v>
      </c>
      <c r="S77" s="9"/>
      <c r="T77" s="8"/>
      <c r="U77" s="8"/>
      <c r="V77" s="7"/>
    </row>
    <row r="78" spans="1:22" x14ac:dyDescent="0.3">
      <c r="B78" s="1" t="s">
        <v>12</v>
      </c>
      <c r="C78" s="1" t="s">
        <v>158</v>
      </c>
      <c r="D78" s="36" t="s">
        <v>159</v>
      </c>
      <c r="E78" s="38">
        <v>0.26</v>
      </c>
      <c r="F78" s="39">
        <f>1/E78-0.26</f>
        <v>3.586153846153846</v>
      </c>
      <c r="G78" s="3">
        <v>1.95</v>
      </c>
      <c r="H78" s="5" t="s">
        <v>0</v>
      </c>
      <c r="I78" s="5">
        <f>1/G78</f>
        <v>0.51282051282051289</v>
      </c>
      <c r="J78" s="5">
        <f>I78-0.26</f>
        <v>0.25282051282051288</v>
      </c>
      <c r="K78" s="2" t="s">
        <v>160</v>
      </c>
    </row>
    <row r="79" spans="1:22" x14ac:dyDescent="0.3">
      <c r="L79" s="40" t="s">
        <v>316</v>
      </c>
      <c r="M79" s="41">
        <v>1030</v>
      </c>
      <c r="N79" s="41">
        <v>80</v>
      </c>
      <c r="O79" s="42">
        <v>3.4000000000000002E-2</v>
      </c>
      <c r="P79" s="42">
        <v>0.12</v>
      </c>
      <c r="Q79" s="42">
        <f t="shared" ref="Q79:Q84" si="7">O79/P79</f>
        <v>0.28333333333333338</v>
      </c>
      <c r="R79" s="42">
        <f>1/Q79</f>
        <v>3.5294117647058818</v>
      </c>
      <c r="V79" s="2" t="s">
        <v>317</v>
      </c>
    </row>
    <row r="80" spans="1:22" x14ac:dyDescent="0.3">
      <c r="L80" s="2" t="s">
        <v>9</v>
      </c>
      <c r="M80" s="4">
        <v>1000</v>
      </c>
      <c r="N80" s="4">
        <v>1800</v>
      </c>
      <c r="O80" s="3">
        <v>0.9</v>
      </c>
      <c r="P80" s="3">
        <v>0.02</v>
      </c>
      <c r="Q80" s="3">
        <f t="shared" si="7"/>
        <v>45</v>
      </c>
      <c r="R80" s="3">
        <f>1/Q80</f>
        <v>2.2222222222222223E-2</v>
      </c>
      <c r="V80" s="2" t="s">
        <v>157</v>
      </c>
    </row>
    <row r="81" spans="1:22" x14ac:dyDescent="0.3">
      <c r="L81" s="2" t="s">
        <v>156</v>
      </c>
      <c r="M81" s="4">
        <v>1000</v>
      </c>
      <c r="N81" s="4">
        <v>2400</v>
      </c>
      <c r="O81" s="3">
        <v>1.91</v>
      </c>
      <c r="P81" s="3">
        <v>0.19</v>
      </c>
      <c r="Q81" s="3">
        <f t="shared" si="7"/>
        <v>10.052631578947368</v>
      </c>
      <c r="R81" s="3">
        <f>1/Q81</f>
        <v>9.9476439790575924E-2</v>
      </c>
      <c r="V81" s="2" t="s">
        <v>351</v>
      </c>
    </row>
    <row r="82" spans="1:22" x14ac:dyDescent="0.3">
      <c r="L82" s="2" t="s">
        <v>6</v>
      </c>
      <c r="M82" s="4">
        <v>1000</v>
      </c>
      <c r="N82" s="4">
        <v>900</v>
      </c>
      <c r="O82" s="3">
        <v>0.57999999999999996</v>
      </c>
      <c r="P82" s="3">
        <v>0.06</v>
      </c>
      <c r="Q82" s="3">
        <f t="shared" si="7"/>
        <v>9.6666666666666661</v>
      </c>
      <c r="R82" s="3">
        <f t="shared" ref="R82:R84" si="8">1/Q82</f>
        <v>0.10344827586206898</v>
      </c>
      <c r="V82" s="2" t="s">
        <v>351</v>
      </c>
    </row>
    <row r="83" spans="1:22" x14ac:dyDescent="0.3">
      <c r="L83" s="2" t="s">
        <v>5</v>
      </c>
      <c r="M83" s="4">
        <v>1000</v>
      </c>
      <c r="N83" s="4">
        <v>2000</v>
      </c>
      <c r="O83" s="3">
        <v>1.4</v>
      </c>
      <c r="P83" s="3">
        <v>0.02</v>
      </c>
      <c r="Q83" s="3">
        <f t="shared" si="7"/>
        <v>70</v>
      </c>
      <c r="R83" s="3">
        <f t="shared" si="8"/>
        <v>1.4285714285714285E-2</v>
      </c>
      <c r="V83" s="2" t="s">
        <v>157</v>
      </c>
    </row>
    <row r="84" spans="1:22" x14ac:dyDescent="0.3">
      <c r="L84" s="18" t="s">
        <v>4</v>
      </c>
      <c r="M84" s="16">
        <v>1000</v>
      </c>
      <c r="N84" s="16">
        <v>1700</v>
      </c>
      <c r="O84" s="14">
        <v>1.47</v>
      </c>
      <c r="P84" s="14">
        <v>1.4999999999999999E-2</v>
      </c>
      <c r="Q84" s="14">
        <f t="shared" si="7"/>
        <v>98</v>
      </c>
      <c r="R84" s="14">
        <f t="shared" si="8"/>
        <v>1.020408163265306E-2</v>
      </c>
      <c r="V84" s="2" t="s">
        <v>157</v>
      </c>
    </row>
    <row r="85" spans="1:22" x14ac:dyDescent="0.3">
      <c r="L85" s="2" t="s">
        <v>2</v>
      </c>
      <c r="P85" s="3">
        <f>SUM(P79:P84)</f>
        <v>0.42499999999999999</v>
      </c>
      <c r="Q85" s="3">
        <f>1/R85</f>
        <v>0.26461687390282479</v>
      </c>
      <c r="R85" s="3">
        <f>SUM(R79:R84)</f>
        <v>3.7790484984991162</v>
      </c>
    </row>
    <row r="86" spans="1:22" s="6" customFormat="1" x14ac:dyDescent="0.3">
      <c r="A86" s="60"/>
      <c r="G86" s="8"/>
      <c r="H86" s="11"/>
      <c r="I86" s="11"/>
      <c r="J86" s="11"/>
      <c r="K86" s="20"/>
      <c r="L86" s="7" t="s">
        <v>311</v>
      </c>
      <c r="M86" s="10"/>
      <c r="N86" s="10"/>
      <c r="O86" s="8"/>
      <c r="P86" s="8"/>
      <c r="R86" s="8" t="b">
        <f>ROUND(R85,2)&gt;=ROUND(F78,2)</f>
        <v>1</v>
      </c>
      <c r="S86" s="9"/>
      <c r="T86" s="8"/>
      <c r="U86" s="8"/>
      <c r="V86" s="7"/>
    </row>
    <row r="87" spans="1:22" x14ac:dyDescent="0.3">
      <c r="A87" s="59" t="s">
        <v>161</v>
      </c>
      <c r="G87" s="1"/>
    </row>
    <row r="88" spans="1:22" x14ac:dyDescent="0.3">
      <c r="B88" s="1" t="s">
        <v>30</v>
      </c>
      <c r="C88" s="1" t="s">
        <v>162</v>
      </c>
      <c r="D88" s="36" t="s">
        <v>141</v>
      </c>
      <c r="E88" s="38">
        <v>0.26</v>
      </c>
      <c r="F88" s="39">
        <f>1/E88-0.17</f>
        <v>3.6761538461538459</v>
      </c>
      <c r="G88" s="3">
        <v>1.48</v>
      </c>
      <c r="H88" s="5" t="s">
        <v>0</v>
      </c>
      <c r="I88" s="5">
        <f>1/G88</f>
        <v>0.67567567567567566</v>
      </c>
      <c r="J88" s="5">
        <f>I88-0.17</f>
        <v>0.50567567567567562</v>
      </c>
      <c r="K88" s="2" t="s">
        <v>150</v>
      </c>
    </row>
    <row r="89" spans="1:22" x14ac:dyDescent="0.3">
      <c r="L89" s="40" t="s">
        <v>320</v>
      </c>
      <c r="M89" s="41">
        <v>1000</v>
      </c>
      <c r="N89" s="41">
        <v>1800</v>
      </c>
      <c r="O89" s="42">
        <v>0.9</v>
      </c>
      <c r="P89" s="42">
        <v>0.02</v>
      </c>
      <c r="Q89" s="42">
        <f>O89/P89</f>
        <v>45</v>
      </c>
      <c r="R89" s="42">
        <f t="shared" ref="R89:R90" si="9">1/Q89</f>
        <v>2.2222222222222223E-2</v>
      </c>
      <c r="V89" s="2" t="s">
        <v>67</v>
      </c>
    </row>
    <row r="90" spans="1:22" x14ac:dyDescent="0.3">
      <c r="L90" s="40" t="s">
        <v>321</v>
      </c>
      <c r="M90" s="41">
        <v>1030</v>
      </c>
      <c r="N90" s="41">
        <v>80</v>
      </c>
      <c r="O90" s="42">
        <v>3.4000000000000002E-2</v>
      </c>
      <c r="P90" s="42">
        <v>0.12</v>
      </c>
      <c r="Q90" s="42">
        <f>O90/P90</f>
        <v>0.28333333333333338</v>
      </c>
      <c r="R90" s="42">
        <f t="shared" si="9"/>
        <v>3.5294117647058818</v>
      </c>
      <c r="V90" s="2" t="s">
        <v>322</v>
      </c>
    </row>
    <row r="91" spans="1:22" x14ac:dyDescent="0.3">
      <c r="L91" s="2" t="s">
        <v>9</v>
      </c>
      <c r="M91" s="4">
        <v>1000</v>
      </c>
      <c r="N91" s="4">
        <v>1800</v>
      </c>
      <c r="O91" s="3">
        <v>0.9</v>
      </c>
      <c r="P91" s="3">
        <v>0.02</v>
      </c>
      <c r="Q91" s="3">
        <f>O91/P91</f>
        <v>45</v>
      </c>
      <c r="R91" s="3">
        <f>1/Q91</f>
        <v>2.2222222222222223E-2</v>
      </c>
      <c r="V91" s="2" t="s">
        <v>74</v>
      </c>
    </row>
    <row r="92" spans="1:22" x14ac:dyDescent="0.3">
      <c r="L92" s="2" t="s">
        <v>87</v>
      </c>
      <c r="M92" s="4">
        <v>1000</v>
      </c>
      <c r="N92" s="4">
        <v>1800</v>
      </c>
      <c r="O92" s="3">
        <v>0.72</v>
      </c>
      <c r="P92" s="3">
        <v>0.33</v>
      </c>
      <c r="Q92" s="3">
        <f>O92/P92</f>
        <v>2.1818181818181817</v>
      </c>
      <c r="R92" s="3">
        <f>1/Q92</f>
        <v>0.45833333333333337</v>
      </c>
      <c r="V92" s="2" t="s">
        <v>342</v>
      </c>
    </row>
    <row r="93" spans="1:22" x14ac:dyDescent="0.3">
      <c r="L93" s="18" t="s">
        <v>13</v>
      </c>
      <c r="M93" s="16">
        <v>1000</v>
      </c>
      <c r="N93" s="16">
        <v>1400</v>
      </c>
      <c r="O93" s="14">
        <v>0.7</v>
      </c>
      <c r="P93" s="14">
        <v>0.02</v>
      </c>
      <c r="Q93" s="14">
        <f>O93/P93</f>
        <v>35</v>
      </c>
      <c r="R93" s="14">
        <f>1/Q93</f>
        <v>2.8571428571428571E-2</v>
      </c>
      <c r="V93" s="2" t="s">
        <v>74</v>
      </c>
    </row>
    <row r="94" spans="1:22" x14ac:dyDescent="0.3">
      <c r="L94" s="2" t="s">
        <v>2</v>
      </c>
      <c r="P94" s="3">
        <f>SUM(P89:P93)</f>
        <v>0.51</v>
      </c>
      <c r="Q94" s="3">
        <f>1/R94</f>
        <v>0.24625926202698278</v>
      </c>
      <c r="R94" s="3">
        <f>SUM(R89:R93)</f>
        <v>4.060760971055088</v>
      </c>
    </row>
    <row r="95" spans="1:22" s="6" customFormat="1" x14ac:dyDescent="0.3">
      <c r="A95" s="60"/>
      <c r="G95" s="8"/>
      <c r="H95" s="11"/>
      <c r="I95" s="11"/>
      <c r="J95" s="11"/>
      <c r="K95" s="20"/>
      <c r="L95" s="7" t="s">
        <v>311</v>
      </c>
      <c r="M95" s="10"/>
      <c r="N95" s="10"/>
      <c r="O95" s="8"/>
      <c r="P95" s="8"/>
      <c r="R95" s="8" t="b">
        <f>ROUND(R94,2)&gt;=ROUND(F88,2)</f>
        <v>1</v>
      </c>
      <c r="S95" s="9"/>
      <c r="T95" s="8"/>
      <c r="U95" s="8"/>
      <c r="V95" s="7"/>
    </row>
    <row r="96" spans="1:22" x14ac:dyDescent="0.3">
      <c r="A96" s="61"/>
      <c r="B96" s="54" t="s">
        <v>25</v>
      </c>
      <c r="C96" s="54" t="s">
        <v>163</v>
      </c>
      <c r="D96" s="54" t="s">
        <v>164</v>
      </c>
      <c r="E96" s="54"/>
      <c r="F96" s="54"/>
      <c r="G96" s="55">
        <v>1.7</v>
      </c>
      <c r="H96" s="56" t="s">
        <v>0</v>
      </c>
      <c r="I96" s="56">
        <f>1/G96</f>
        <v>0.58823529411764708</v>
      </c>
      <c r="J96" s="56">
        <f>I96-0.17</f>
        <v>0.41823529411764704</v>
      </c>
      <c r="K96" s="57" t="s">
        <v>89</v>
      </c>
      <c r="L96" s="57"/>
      <c r="M96" s="58"/>
      <c r="N96" s="58"/>
      <c r="O96" s="55"/>
      <c r="P96" s="55"/>
      <c r="Q96" s="55"/>
      <c r="R96" s="55"/>
      <c r="S96" s="55"/>
      <c r="T96" s="55"/>
      <c r="U96" s="55"/>
      <c r="V96" s="57" t="s">
        <v>40</v>
      </c>
    </row>
    <row r="97" spans="1:22" x14ac:dyDescent="0.3">
      <c r="D97" s="36"/>
      <c r="E97" s="36"/>
      <c r="F97" s="36"/>
      <c r="K97" s="30" t="s">
        <v>88</v>
      </c>
      <c r="V97" s="12" t="s">
        <v>329</v>
      </c>
    </row>
    <row r="98" spans="1:22" x14ac:dyDescent="0.3">
      <c r="L98" s="2" t="s">
        <v>13</v>
      </c>
      <c r="M98" s="4">
        <v>1000</v>
      </c>
      <c r="N98" s="4">
        <v>1800</v>
      </c>
      <c r="O98" s="3">
        <v>0.7</v>
      </c>
      <c r="P98" s="3">
        <v>0.02</v>
      </c>
      <c r="Q98" s="3">
        <f>O98/P98</f>
        <v>35</v>
      </c>
      <c r="R98" s="3">
        <f>1/Q98</f>
        <v>2.8571428571428571E-2</v>
      </c>
      <c r="V98" s="2" t="s">
        <v>74</v>
      </c>
    </row>
    <row r="99" spans="1:22" x14ac:dyDescent="0.3">
      <c r="L99" s="2" t="s">
        <v>87</v>
      </c>
      <c r="M99" s="4">
        <v>1000</v>
      </c>
      <c r="N99" s="4">
        <v>1800</v>
      </c>
      <c r="O99" s="3">
        <v>0.72</v>
      </c>
      <c r="P99" s="3">
        <v>0.21</v>
      </c>
      <c r="Q99" s="3">
        <f>O99/P99</f>
        <v>3.4285714285714284</v>
      </c>
      <c r="R99" s="3">
        <f>1/Q99</f>
        <v>0.29166666666666669</v>
      </c>
      <c r="V99" s="2" t="s">
        <v>342</v>
      </c>
    </row>
    <row r="100" spans="1:22" x14ac:dyDescent="0.3">
      <c r="L100" s="18" t="s">
        <v>13</v>
      </c>
      <c r="M100" s="16">
        <v>1000</v>
      </c>
      <c r="N100" s="16">
        <v>1400</v>
      </c>
      <c r="O100" s="14">
        <v>0.7</v>
      </c>
      <c r="P100" s="14">
        <v>0.02</v>
      </c>
      <c r="Q100" s="14">
        <f>O100/P100</f>
        <v>35</v>
      </c>
      <c r="R100" s="14">
        <f>1/Q100</f>
        <v>2.8571428571428571E-2</v>
      </c>
      <c r="V100" s="2" t="s">
        <v>74</v>
      </c>
    </row>
    <row r="101" spans="1:22" x14ac:dyDescent="0.3">
      <c r="L101" s="2" t="s">
        <v>2</v>
      </c>
      <c r="P101" s="3">
        <f>SUM(P98:P100)</f>
        <v>0.24999999999999997</v>
      </c>
      <c r="Q101" s="3">
        <f>1/R101</f>
        <v>2.866894197952218</v>
      </c>
      <c r="R101" s="3">
        <f>SUM(R98:R100)</f>
        <v>0.34880952380952385</v>
      </c>
    </row>
    <row r="102" spans="1:22" s="6" customFormat="1" x14ac:dyDescent="0.3">
      <c r="A102" s="60"/>
      <c r="G102" s="8"/>
      <c r="H102" s="11"/>
      <c r="I102" s="11"/>
      <c r="J102" s="11"/>
      <c r="K102" s="20"/>
      <c r="L102" s="7" t="s">
        <v>1</v>
      </c>
      <c r="M102" s="10"/>
      <c r="N102" s="10"/>
      <c r="O102" s="8"/>
      <c r="P102" s="8"/>
      <c r="R102" s="8" t="b">
        <f>ROUND(R101,2)=ROUND(J96,2)</f>
        <v>0</v>
      </c>
      <c r="S102" s="9"/>
      <c r="T102" s="8"/>
      <c r="U102" s="8"/>
      <c r="V102" s="7"/>
    </row>
    <row r="103" spans="1:22" x14ac:dyDescent="0.3">
      <c r="B103" s="1" t="s">
        <v>17</v>
      </c>
      <c r="C103" s="1" t="s">
        <v>165</v>
      </c>
      <c r="D103" s="36" t="s">
        <v>166</v>
      </c>
      <c r="E103" s="38">
        <v>0.22</v>
      </c>
      <c r="F103" s="39">
        <f>1/E103-0.26</f>
        <v>4.2854545454545461</v>
      </c>
      <c r="G103" s="3">
        <v>1.65</v>
      </c>
      <c r="H103" s="5" t="s">
        <v>0</v>
      </c>
      <c r="I103" s="5">
        <f>1/G103</f>
        <v>0.60606060606060608</v>
      </c>
      <c r="J103" s="5">
        <f>I103-0.26</f>
        <v>0.34606060606060607</v>
      </c>
      <c r="K103" s="2" t="s">
        <v>63</v>
      </c>
    </row>
    <row r="104" spans="1:22" x14ac:dyDescent="0.3">
      <c r="D104" s="36"/>
      <c r="E104" s="36"/>
      <c r="F104" s="36"/>
      <c r="L104" s="40" t="s">
        <v>314</v>
      </c>
      <c r="M104" s="41">
        <v>837</v>
      </c>
      <c r="N104" s="41">
        <v>10</v>
      </c>
      <c r="O104" s="42">
        <v>4.5999999999999999E-2</v>
      </c>
      <c r="P104" s="42">
        <v>0.182</v>
      </c>
      <c r="Q104" s="42">
        <f>O104/P104</f>
        <v>0.25274725274725274</v>
      </c>
      <c r="R104" s="42">
        <f>1/Q104</f>
        <v>3.956521739130435</v>
      </c>
      <c r="V104" s="2" t="s">
        <v>315</v>
      </c>
    </row>
    <row r="105" spans="1:22" x14ac:dyDescent="0.3">
      <c r="L105" s="2" t="s">
        <v>6</v>
      </c>
      <c r="M105" s="4">
        <v>400</v>
      </c>
      <c r="N105" s="4">
        <v>1000</v>
      </c>
      <c r="O105" s="3">
        <v>0.57999999999999996</v>
      </c>
      <c r="P105" s="3">
        <v>0.02</v>
      </c>
      <c r="Q105" s="3">
        <f>O105/P105</f>
        <v>28.999999999999996</v>
      </c>
      <c r="R105" s="3">
        <f t="shared" ref="R105:R106" si="10">1/Q105</f>
        <v>3.4482758620689662E-2</v>
      </c>
      <c r="V105" s="2" t="s">
        <v>14</v>
      </c>
    </row>
    <row r="106" spans="1:22" x14ac:dyDescent="0.3">
      <c r="L106" s="2" t="s">
        <v>5</v>
      </c>
      <c r="M106" s="4">
        <v>2000</v>
      </c>
      <c r="N106" s="4">
        <v>1000</v>
      </c>
      <c r="O106" s="3">
        <v>1.4</v>
      </c>
      <c r="P106" s="3">
        <v>0.02</v>
      </c>
      <c r="Q106" s="3">
        <f t="shared" ref="Q106" si="11">O106/P106</f>
        <v>70</v>
      </c>
      <c r="R106" s="3">
        <f t="shared" si="10"/>
        <v>1.4285714285714285E-2</v>
      </c>
      <c r="V106" s="2" t="s">
        <v>14</v>
      </c>
    </row>
    <row r="107" spans="1:22" x14ac:dyDescent="0.3">
      <c r="L107" s="2" t="s">
        <v>8</v>
      </c>
      <c r="M107" s="4">
        <v>900</v>
      </c>
      <c r="N107" s="4">
        <v>1000</v>
      </c>
      <c r="O107" s="3">
        <f>S107</f>
        <v>0.56000000000000005</v>
      </c>
      <c r="P107" s="3">
        <v>0.16</v>
      </c>
      <c r="Q107" s="3">
        <f>O107/P107</f>
        <v>3.5000000000000004</v>
      </c>
      <c r="R107" s="3">
        <f>1/Q107</f>
        <v>0.2857142857142857</v>
      </c>
      <c r="S107" s="3">
        <f>P107*T107</f>
        <v>0.56000000000000005</v>
      </c>
      <c r="T107" s="3">
        <f>1/U107</f>
        <v>3.5</v>
      </c>
      <c r="U107" s="3">
        <f>0.3-R106</f>
        <v>0.2857142857142857</v>
      </c>
      <c r="V107" s="2" t="s">
        <v>14</v>
      </c>
    </row>
    <row r="108" spans="1:22" x14ac:dyDescent="0.3">
      <c r="L108" s="18" t="s">
        <v>13</v>
      </c>
      <c r="M108" s="16">
        <v>1400</v>
      </c>
      <c r="N108" s="16">
        <v>1000</v>
      </c>
      <c r="O108" s="14">
        <v>0.7</v>
      </c>
      <c r="P108" s="14">
        <v>0.01</v>
      </c>
      <c r="Q108" s="14">
        <f>O108/P108</f>
        <v>70</v>
      </c>
      <c r="R108" s="14">
        <f>1/Q108</f>
        <v>1.4285714285714285E-2</v>
      </c>
      <c r="V108" s="2" t="s">
        <v>346</v>
      </c>
    </row>
    <row r="109" spans="1:22" x14ac:dyDescent="0.3">
      <c r="L109" s="2" t="s">
        <v>2</v>
      </c>
      <c r="P109" s="3">
        <f>SUM(P104:P108)</f>
        <v>0.39200000000000002</v>
      </c>
      <c r="Q109" s="3">
        <f>1/R109</f>
        <v>0.23227237903827591</v>
      </c>
      <c r="R109" s="3">
        <f>SUM(R104:R108)</f>
        <v>4.305290212036839</v>
      </c>
    </row>
    <row r="110" spans="1:22" s="6" customFormat="1" x14ac:dyDescent="0.3">
      <c r="A110" s="60"/>
      <c r="G110" s="8"/>
      <c r="H110" s="11"/>
      <c r="I110" s="11"/>
      <c r="J110" s="11"/>
      <c r="K110" s="20"/>
      <c r="L110" s="7" t="s">
        <v>311</v>
      </c>
      <c r="M110" s="10"/>
      <c r="N110" s="10"/>
      <c r="O110" s="8"/>
      <c r="P110" s="8"/>
      <c r="R110" s="8" t="b">
        <f>ROUND(R109,2)&gt;=ROUND(F103,2)</f>
        <v>1</v>
      </c>
      <c r="S110" s="9"/>
      <c r="T110" s="8"/>
      <c r="U110" s="8"/>
      <c r="V110" s="7"/>
    </row>
    <row r="111" spans="1:22" x14ac:dyDescent="0.3">
      <c r="B111" s="1" t="s">
        <v>12</v>
      </c>
      <c r="C111" s="1" t="s">
        <v>167</v>
      </c>
      <c r="D111" s="36" t="s">
        <v>168</v>
      </c>
      <c r="E111" s="38">
        <v>0.26</v>
      </c>
      <c r="F111" s="39">
        <f>1/E111-0.26</f>
        <v>3.586153846153846</v>
      </c>
      <c r="G111" s="3">
        <v>1.3</v>
      </c>
      <c r="H111" s="5" t="s">
        <v>0</v>
      </c>
      <c r="I111" s="5">
        <f>1/G111</f>
        <v>0.76923076923076916</v>
      </c>
      <c r="J111" s="5">
        <f>I111-0.26</f>
        <v>0.50923076923076915</v>
      </c>
      <c r="K111" s="21" t="s">
        <v>61</v>
      </c>
    </row>
    <row r="112" spans="1:22" x14ac:dyDescent="0.3">
      <c r="L112" s="40" t="s">
        <v>316</v>
      </c>
      <c r="M112" s="41">
        <v>1030</v>
      </c>
      <c r="N112" s="41">
        <v>80</v>
      </c>
      <c r="O112" s="42">
        <v>3.4000000000000002E-2</v>
      </c>
      <c r="P112" s="42">
        <v>0.12</v>
      </c>
      <c r="Q112" s="42">
        <f>O112/P112</f>
        <v>0.28333333333333338</v>
      </c>
      <c r="R112" s="42">
        <f>1/Q112</f>
        <v>3.5294117647058818</v>
      </c>
      <c r="V112" s="2" t="s">
        <v>317</v>
      </c>
    </row>
    <row r="113" spans="1:22" x14ac:dyDescent="0.3">
      <c r="L113" s="2" t="s">
        <v>9</v>
      </c>
      <c r="M113" s="4">
        <v>1800</v>
      </c>
      <c r="N113" s="4">
        <v>1000</v>
      </c>
      <c r="O113" s="3">
        <v>0.9</v>
      </c>
      <c r="P113" s="3">
        <v>0.02</v>
      </c>
      <c r="Q113" s="3">
        <f>O113/P113</f>
        <v>45</v>
      </c>
      <c r="R113" s="3">
        <f t="shared" ref="R113" si="12">1/Q113</f>
        <v>2.2222222222222223E-2</v>
      </c>
      <c r="V113" s="2" t="s">
        <v>3</v>
      </c>
    </row>
    <row r="114" spans="1:22" x14ac:dyDescent="0.3">
      <c r="L114" s="2" t="s">
        <v>8</v>
      </c>
      <c r="M114" s="4">
        <v>900</v>
      </c>
      <c r="N114" s="4">
        <v>1000</v>
      </c>
      <c r="O114" s="3">
        <f>S114</f>
        <v>0.71489361702127663</v>
      </c>
      <c r="P114" s="3">
        <v>0.24</v>
      </c>
      <c r="Q114" s="3">
        <f>O114/P114</f>
        <v>2.9787234042553195</v>
      </c>
      <c r="R114" s="3">
        <f>1/Q114</f>
        <v>0.33571428571428569</v>
      </c>
      <c r="S114" s="3">
        <f>P114*T114</f>
        <v>0.71489361702127663</v>
      </c>
      <c r="T114" s="3">
        <f>1/U114</f>
        <v>2.9787234042553195</v>
      </c>
      <c r="U114" s="3">
        <f>0.35-R115</f>
        <v>0.33571428571428569</v>
      </c>
      <c r="V114" s="2" t="s">
        <v>3</v>
      </c>
    </row>
    <row r="115" spans="1:22" x14ac:dyDescent="0.3">
      <c r="L115" s="2" t="s">
        <v>5</v>
      </c>
      <c r="M115" s="4">
        <v>2000</v>
      </c>
      <c r="N115" s="4">
        <v>1000</v>
      </c>
      <c r="O115" s="3">
        <v>1.4</v>
      </c>
      <c r="P115" s="3">
        <v>0.02</v>
      </c>
      <c r="Q115" s="3">
        <f t="shared" ref="Q115" si="13">O115/P115</f>
        <v>70</v>
      </c>
      <c r="R115" s="3">
        <f t="shared" ref="R115:R117" si="14">1/Q115</f>
        <v>1.4285714285714285E-2</v>
      </c>
      <c r="V115" s="2" t="s">
        <v>3</v>
      </c>
    </row>
    <row r="116" spans="1:22" x14ac:dyDescent="0.3">
      <c r="L116" s="2" t="s">
        <v>6</v>
      </c>
      <c r="M116" s="4">
        <v>900</v>
      </c>
      <c r="N116" s="4">
        <v>1000</v>
      </c>
      <c r="O116" s="3">
        <v>0.57999999999999996</v>
      </c>
      <c r="P116" s="3">
        <v>6.5000000000000002E-2</v>
      </c>
      <c r="Q116" s="3">
        <f>O116/P116</f>
        <v>8.9230769230769216</v>
      </c>
      <c r="R116" s="3">
        <f t="shared" si="14"/>
        <v>0.1120689655172414</v>
      </c>
      <c r="V116" s="2" t="s">
        <v>347</v>
      </c>
    </row>
    <row r="117" spans="1:22" x14ac:dyDescent="0.3">
      <c r="L117" s="2" t="s">
        <v>5</v>
      </c>
      <c r="M117" s="4">
        <v>2000</v>
      </c>
      <c r="N117" s="4">
        <v>1000</v>
      </c>
      <c r="O117" s="3">
        <v>1.4</v>
      </c>
      <c r="P117" s="3">
        <v>0.02</v>
      </c>
      <c r="Q117" s="3">
        <f t="shared" ref="Q117" si="15">O117/P117</f>
        <v>70</v>
      </c>
      <c r="R117" s="3">
        <f t="shared" si="14"/>
        <v>1.4285714285714285E-2</v>
      </c>
      <c r="V117" s="2" t="s">
        <v>3</v>
      </c>
    </row>
    <row r="118" spans="1:22" x14ac:dyDescent="0.3">
      <c r="L118" s="18" t="s">
        <v>4</v>
      </c>
      <c r="M118" s="16">
        <v>1700</v>
      </c>
      <c r="N118" s="16">
        <v>1000</v>
      </c>
      <c r="O118" s="14">
        <v>1.47</v>
      </c>
      <c r="P118" s="14">
        <v>1.4999999999999999E-2</v>
      </c>
      <c r="Q118" s="14">
        <f>O118/P118</f>
        <v>98</v>
      </c>
      <c r="R118" s="14">
        <f>1/Q118</f>
        <v>1.020408163265306E-2</v>
      </c>
      <c r="V118" s="2" t="s">
        <v>3</v>
      </c>
    </row>
    <row r="119" spans="1:22" x14ac:dyDescent="0.3">
      <c r="L119" s="2" t="s">
        <v>2</v>
      </c>
      <c r="P119" s="3">
        <f>SUM(P112:P118)</f>
        <v>0.5</v>
      </c>
      <c r="Q119" s="3">
        <f>1/R119</f>
        <v>0.24763552963270583</v>
      </c>
      <c r="R119" s="3">
        <f>SUM(R112:R118)</f>
        <v>4.0381927483637128</v>
      </c>
    </row>
    <row r="120" spans="1:22" s="6" customFormat="1" x14ac:dyDescent="0.3">
      <c r="A120" s="60"/>
      <c r="G120" s="8"/>
      <c r="H120" s="11"/>
      <c r="I120" s="11"/>
      <c r="J120" s="11"/>
      <c r="K120" s="20"/>
      <c r="L120" s="7" t="s">
        <v>311</v>
      </c>
      <c r="M120" s="10"/>
      <c r="N120" s="10"/>
      <c r="O120" s="8"/>
      <c r="P120" s="8"/>
      <c r="R120" s="8" t="b">
        <f>ROUND(R119,2)&gt;=ROUND(F111,2)</f>
        <v>1</v>
      </c>
      <c r="S120" s="9"/>
      <c r="T120" s="8"/>
      <c r="U120" s="8"/>
      <c r="V120" s="7"/>
    </row>
    <row r="121" spans="1:22" x14ac:dyDescent="0.3">
      <c r="A121" s="59" t="s">
        <v>169</v>
      </c>
    </row>
    <row r="122" spans="1:22" x14ac:dyDescent="0.3">
      <c r="B122" s="1" t="s">
        <v>30</v>
      </c>
      <c r="C122" s="1" t="s">
        <v>170</v>
      </c>
      <c r="D122" s="36" t="s">
        <v>152</v>
      </c>
      <c r="E122" s="38">
        <v>0.26</v>
      </c>
      <c r="F122" s="39">
        <f>1/E122-0.17</f>
        <v>3.6761538461538459</v>
      </c>
      <c r="G122" s="3">
        <v>1.1499999999999999</v>
      </c>
      <c r="H122" s="5" t="s">
        <v>0</v>
      </c>
      <c r="I122" s="5">
        <f>1/G122</f>
        <v>0.86956521739130443</v>
      </c>
      <c r="J122" s="5">
        <f>I122-0.17</f>
        <v>0.69956521739130439</v>
      </c>
      <c r="K122" s="2" t="s">
        <v>69</v>
      </c>
    </row>
    <row r="123" spans="1:22" x14ac:dyDescent="0.3">
      <c r="L123" s="40" t="s">
        <v>320</v>
      </c>
      <c r="M123" s="41">
        <v>1000</v>
      </c>
      <c r="N123" s="41">
        <v>1800</v>
      </c>
      <c r="O123" s="42">
        <v>0.9</v>
      </c>
      <c r="P123" s="42">
        <v>0.02</v>
      </c>
      <c r="Q123" s="42">
        <f>O123/P123</f>
        <v>45</v>
      </c>
      <c r="R123" s="42">
        <f t="shared" ref="R123:R129" si="16">1/Q123</f>
        <v>2.2222222222222223E-2</v>
      </c>
      <c r="V123" s="2" t="s">
        <v>67</v>
      </c>
    </row>
    <row r="124" spans="1:22" x14ac:dyDescent="0.3">
      <c r="L124" s="40" t="s">
        <v>321</v>
      </c>
      <c r="M124" s="41">
        <v>1030</v>
      </c>
      <c r="N124" s="41">
        <v>80</v>
      </c>
      <c r="O124" s="42">
        <v>3.4000000000000002E-2</v>
      </c>
      <c r="P124" s="42">
        <v>0.12</v>
      </c>
      <c r="Q124" s="42">
        <f>O124/P124</f>
        <v>0.28333333333333338</v>
      </c>
      <c r="R124" s="42">
        <f t="shared" si="16"/>
        <v>3.5294117647058818</v>
      </c>
      <c r="V124" s="2" t="s">
        <v>322</v>
      </c>
    </row>
    <row r="125" spans="1:22" x14ac:dyDescent="0.3">
      <c r="L125" s="2" t="s">
        <v>9</v>
      </c>
      <c r="M125" s="4">
        <v>1000</v>
      </c>
      <c r="N125" s="4">
        <v>1800</v>
      </c>
      <c r="O125" s="3">
        <v>0.9</v>
      </c>
      <c r="P125" s="19">
        <v>4.4999999999999997E-3</v>
      </c>
      <c r="Q125" s="3">
        <f>O125/P125</f>
        <v>200.00000000000003</v>
      </c>
      <c r="R125" s="3">
        <f t="shared" si="16"/>
        <v>4.9999999999999992E-3</v>
      </c>
      <c r="V125" s="2" t="s">
        <v>345</v>
      </c>
    </row>
    <row r="126" spans="1:22" x14ac:dyDescent="0.3">
      <c r="L126" s="2" t="s">
        <v>55</v>
      </c>
      <c r="M126" s="4">
        <v>1000</v>
      </c>
      <c r="N126" s="4">
        <v>800</v>
      </c>
      <c r="O126" s="3">
        <f>S126</f>
        <v>0.38709677419354838</v>
      </c>
      <c r="P126" s="3">
        <v>0.12</v>
      </c>
      <c r="Q126" s="3">
        <f>O126/P126</f>
        <v>3.2258064516129035</v>
      </c>
      <c r="R126" s="3">
        <f t="shared" si="16"/>
        <v>0.31</v>
      </c>
      <c r="S126" s="3">
        <f>P126*T126</f>
        <v>0.38709677419354838</v>
      </c>
      <c r="T126" s="3">
        <f>1/U126</f>
        <v>3.2258064516129035</v>
      </c>
      <c r="U126" s="3">
        <v>0.31</v>
      </c>
      <c r="V126" s="2" t="s">
        <v>67</v>
      </c>
    </row>
    <row r="127" spans="1:22" x14ac:dyDescent="0.3">
      <c r="L127" s="2" t="s">
        <v>78</v>
      </c>
      <c r="P127" s="3">
        <v>9.0999999999999998E-2</v>
      </c>
      <c r="Q127" s="3">
        <f>T127</f>
        <v>5.5555555555555554</v>
      </c>
      <c r="R127" s="3">
        <f>U127</f>
        <v>0.18</v>
      </c>
      <c r="S127" s="3">
        <f>P127*T127</f>
        <v>0.50555555555555554</v>
      </c>
      <c r="T127" s="3">
        <f>1/U127</f>
        <v>5.5555555555555554</v>
      </c>
      <c r="U127" s="3">
        <v>0.18</v>
      </c>
      <c r="V127" s="2" t="s">
        <v>345</v>
      </c>
    </row>
    <row r="128" spans="1:22" x14ac:dyDescent="0.3">
      <c r="L128" s="2" t="s">
        <v>55</v>
      </c>
      <c r="M128" s="4">
        <v>1000</v>
      </c>
      <c r="N128" s="4">
        <v>800</v>
      </c>
      <c r="O128" s="3">
        <f>S128</f>
        <v>0.4</v>
      </c>
      <c r="P128" s="3">
        <v>0.08</v>
      </c>
      <c r="Q128" s="3">
        <f>O128/P128</f>
        <v>5</v>
      </c>
      <c r="R128" s="3">
        <f t="shared" si="16"/>
        <v>0.2</v>
      </c>
      <c r="S128" s="3">
        <f>P128*T128</f>
        <v>0.4</v>
      </c>
      <c r="T128" s="3">
        <f>1/U128</f>
        <v>5</v>
      </c>
      <c r="U128" s="3">
        <v>0.2</v>
      </c>
      <c r="V128" s="2" t="s">
        <v>67</v>
      </c>
    </row>
    <row r="129" spans="1:22" x14ac:dyDescent="0.3">
      <c r="L129" s="18" t="s">
        <v>13</v>
      </c>
      <c r="M129" s="16">
        <v>1000</v>
      </c>
      <c r="N129" s="16">
        <v>1400</v>
      </c>
      <c r="O129" s="14">
        <v>0.7</v>
      </c>
      <c r="P129" s="15">
        <v>4.4999999999999997E-3</v>
      </c>
      <c r="Q129" s="14">
        <f>O129/P129</f>
        <v>155.55555555555557</v>
      </c>
      <c r="R129" s="14">
        <f t="shared" si="16"/>
        <v>6.4285714285714276E-3</v>
      </c>
      <c r="V129" s="2" t="s">
        <v>345</v>
      </c>
    </row>
    <row r="130" spans="1:22" x14ac:dyDescent="0.3">
      <c r="L130" s="2" t="s">
        <v>2</v>
      </c>
      <c r="P130" s="3">
        <f>SUM(P123:P129)</f>
        <v>0.43999999999999995</v>
      </c>
      <c r="Q130" s="3">
        <f>1/R130</f>
        <v>0.23512468633576511</v>
      </c>
      <c r="R130" s="3">
        <f>SUM(R123:R129)</f>
        <v>4.2530625583566755</v>
      </c>
    </row>
    <row r="131" spans="1:22" s="6" customFormat="1" x14ac:dyDescent="0.3">
      <c r="A131" s="60"/>
      <c r="G131" s="8"/>
      <c r="H131" s="11"/>
      <c r="I131" s="11"/>
      <c r="J131" s="11"/>
      <c r="K131" s="20"/>
      <c r="L131" s="7" t="s">
        <v>311</v>
      </c>
      <c r="M131" s="10"/>
      <c r="N131" s="10"/>
      <c r="O131" s="8"/>
      <c r="P131" s="8"/>
      <c r="R131" s="8" t="b">
        <f>ROUND(R130,2)&gt;=ROUND(F122,2)</f>
        <v>1</v>
      </c>
      <c r="S131" s="9"/>
      <c r="T131" s="8"/>
      <c r="U131" s="8"/>
      <c r="V131" s="7"/>
    </row>
    <row r="132" spans="1:22" x14ac:dyDescent="0.3">
      <c r="A132" s="61"/>
      <c r="B132" s="54" t="s">
        <v>25</v>
      </c>
      <c r="C132" s="54" t="s">
        <v>171</v>
      </c>
      <c r="D132" s="54" t="s">
        <v>172</v>
      </c>
      <c r="E132" s="54"/>
      <c r="F132" s="54"/>
      <c r="G132" s="55">
        <v>1.52</v>
      </c>
      <c r="H132" s="56" t="s">
        <v>0</v>
      </c>
      <c r="I132" s="56">
        <f>1/G132</f>
        <v>0.65789473684210531</v>
      </c>
      <c r="J132" s="56">
        <f>I132-0.17</f>
        <v>0.48789473684210527</v>
      </c>
      <c r="K132" s="57" t="s">
        <v>173</v>
      </c>
      <c r="L132" s="57"/>
      <c r="M132" s="58"/>
      <c r="N132" s="58"/>
      <c r="O132" s="55"/>
      <c r="P132" s="55"/>
      <c r="Q132" s="55"/>
      <c r="R132" s="55"/>
      <c r="S132" s="55"/>
      <c r="T132" s="55"/>
      <c r="U132" s="55"/>
      <c r="V132" s="57" t="s">
        <v>40</v>
      </c>
    </row>
    <row r="133" spans="1:22" x14ac:dyDescent="0.3">
      <c r="D133" s="36"/>
      <c r="E133" s="36"/>
      <c r="F133" s="36"/>
      <c r="K133" s="30" t="s">
        <v>337</v>
      </c>
      <c r="V133" s="12" t="s">
        <v>329</v>
      </c>
    </row>
    <row r="134" spans="1:22" x14ac:dyDescent="0.3">
      <c r="L134" s="2" t="s">
        <v>13</v>
      </c>
      <c r="M134" s="4">
        <v>1000</v>
      </c>
      <c r="N134" s="4">
        <v>1400</v>
      </c>
      <c r="O134" s="3">
        <v>0.7</v>
      </c>
      <c r="P134" s="3">
        <v>0.01</v>
      </c>
      <c r="Q134" s="3">
        <f>O134/P134</f>
        <v>70</v>
      </c>
      <c r="R134" s="3">
        <f t="shared" ref="R134:R136" si="17">1/Q134</f>
        <v>1.4285714285714285E-2</v>
      </c>
      <c r="V134" s="2" t="s">
        <v>348</v>
      </c>
    </row>
    <row r="135" spans="1:22" x14ac:dyDescent="0.3">
      <c r="L135" s="2" t="s">
        <v>27</v>
      </c>
      <c r="M135" s="4">
        <v>1000</v>
      </c>
      <c r="N135" s="4">
        <v>1000</v>
      </c>
      <c r="O135" s="3">
        <f>S135</f>
        <v>0.4</v>
      </c>
      <c r="P135" s="3">
        <v>0.25</v>
      </c>
      <c r="Q135" s="3">
        <f>O135/P135</f>
        <v>1.6</v>
      </c>
      <c r="R135" s="3">
        <f t="shared" si="17"/>
        <v>0.625</v>
      </c>
      <c r="S135" s="3">
        <f>P135*T135</f>
        <v>0.4</v>
      </c>
      <c r="T135" s="3">
        <f>1/U135</f>
        <v>1.6</v>
      </c>
      <c r="U135" s="3">
        <v>0.625</v>
      </c>
      <c r="V135" s="2" t="s">
        <v>26</v>
      </c>
    </row>
    <row r="136" spans="1:22" x14ac:dyDescent="0.3">
      <c r="L136" s="18" t="s">
        <v>13</v>
      </c>
      <c r="M136" s="16">
        <v>1000</v>
      </c>
      <c r="N136" s="16">
        <v>1400</v>
      </c>
      <c r="O136" s="14">
        <v>0.7</v>
      </c>
      <c r="P136" s="14">
        <v>0.01</v>
      </c>
      <c r="Q136" s="14">
        <f>O136/P136</f>
        <v>70</v>
      </c>
      <c r="R136" s="14">
        <f t="shared" si="17"/>
        <v>1.4285714285714285E-2</v>
      </c>
      <c r="V136" s="2" t="s">
        <v>348</v>
      </c>
    </row>
    <row r="137" spans="1:22" x14ac:dyDescent="0.3">
      <c r="L137" s="2" t="s">
        <v>2</v>
      </c>
      <c r="P137" s="3">
        <f>SUM(P134:P136)</f>
        <v>0.27</v>
      </c>
      <c r="Q137" s="3">
        <f>1/R137</f>
        <v>1.5300546448087433</v>
      </c>
      <c r="R137" s="3">
        <f>SUM(R134:R136)</f>
        <v>0.65357142857142847</v>
      </c>
    </row>
    <row r="138" spans="1:22" s="6" customFormat="1" x14ac:dyDescent="0.3">
      <c r="A138" s="60"/>
      <c r="G138" s="8"/>
      <c r="H138" s="11"/>
      <c r="I138" s="11"/>
      <c r="J138" s="11"/>
      <c r="K138" s="20"/>
      <c r="L138" s="7" t="s">
        <v>1</v>
      </c>
      <c r="M138" s="10"/>
      <c r="N138" s="10"/>
      <c r="O138" s="8"/>
      <c r="P138" s="8"/>
      <c r="R138" s="8" t="b">
        <f>ROUND(R137,2)=ROUND(J132,2)</f>
        <v>0</v>
      </c>
      <c r="S138" s="9"/>
      <c r="T138" s="8"/>
      <c r="U138" s="8"/>
      <c r="V138" s="7"/>
    </row>
    <row r="139" spans="1:22" x14ac:dyDescent="0.3">
      <c r="B139" s="1" t="s">
        <v>17</v>
      </c>
      <c r="C139" s="1" t="s">
        <v>174</v>
      </c>
      <c r="D139" s="36" t="s">
        <v>166</v>
      </c>
      <c r="E139" s="38">
        <v>0.22</v>
      </c>
      <c r="F139" s="39">
        <f>1/E139-0.26</f>
        <v>4.2854545454545461</v>
      </c>
      <c r="G139" s="3">
        <v>1.65</v>
      </c>
      <c r="H139" s="5" t="s">
        <v>0</v>
      </c>
      <c r="I139" s="5">
        <f>1/G139</f>
        <v>0.60606060606060608</v>
      </c>
      <c r="J139" s="5">
        <f>I139-0.26</f>
        <v>0.34606060606060607</v>
      </c>
      <c r="K139" s="2" t="s">
        <v>63</v>
      </c>
    </row>
    <row r="140" spans="1:22" x14ac:dyDescent="0.3">
      <c r="D140" s="36"/>
      <c r="E140" s="36"/>
      <c r="F140" s="36"/>
      <c r="L140" s="40" t="s">
        <v>314</v>
      </c>
      <c r="M140" s="41">
        <v>837</v>
      </c>
      <c r="N140" s="41">
        <v>10</v>
      </c>
      <c r="O140" s="42">
        <v>4.5999999999999999E-2</v>
      </c>
      <c r="P140" s="42">
        <v>0.182</v>
      </c>
      <c r="Q140" s="42">
        <f>O140/P140</f>
        <v>0.25274725274725274</v>
      </c>
      <c r="R140" s="42">
        <f>1/Q140</f>
        <v>3.956521739130435</v>
      </c>
      <c r="V140" s="2" t="s">
        <v>315</v>
      </c>
    </row>
    <row r="141" spans="1:22" x14ac:dyDescent="0.3">
      <c r="L141" s="2" t="s">
        <v>6</v>
      </c>
      <c r="M141" s="4">
        <v>400</v>
      </c>
      <c r="N141" s="4">
        <v>1000</v>
      </c>
      <c r="O141" s="3">
        <v>0.57999999999999996</v>
      </c>
      <c r="P141" s="3">
        <v>0.02</v>
      </c>
      <c r="Q141" s="3">
        <f>O141/P141</f>
        <v>28.999999999999996</v>
      </c>
      <c r="R141" s="3">
        <f t="shared" ref="R141:R142" si="18">1/Q141</f>
        <v>3.4482758620689662E-2</v>
      </c>
      <c r="V141" s="2" t="s">
        <v>14</v>
      </c>
    </row>
    <row r="142" spans="1:22" x14ac:dyDescent="0.3">
      <c r="L142" s="2" t="s">
        <v>5</v>
      </c>
      <c r="M142" s="4">
        <v>2000</v>
      </c>
      <c r="N142" s="4">
        <v>1000</v>
      </c>
      <c r="O142" s="3">
        <v>1.4</v>
      </c>
      <c r="P142" s="3">
        <v>0.02</v>
      </c>
      <c r="Q142" s="3">
        <f t="shared" ref="Q142" si="19">O142/P142</f>
        <v>70</v>
      </c>
      <c r="R142" s="3">
        <f t="shared" si="18"/>
        <v>1.4285714285714285E-2</v>
      </c>
      <c r="V142" s="2" t="s">
        <v>14</v>
      </c>
    </row>
    <row r="143" spans="1:22" x14ac:dyDescent="0.3">
      <c r="L143" s="2" t="s">
        <v>8</v>
      </c>
      <c r="M143" s="4">
        <v>900</v>
      </c>
      <c r="N143" s="4">
        <v>1000</v>
      </c>
      <c r="O143" s="3">
        <f>S143</f>
        <v>0.56000000000000005</v>
      </c>
      <c r="P143" s="3">
        <v>0.16</v>
      </c>
      <c r="Q143" s="3">
        <f>O143/P143</f>
        <v>3.5000000000000004</v>
      </c>
      <c r="R143" s="3">
        <f>1/Q143</f>
        <v>0.2857142857142857</v>
      </c>
      <c r="S143" s="3">
        <f>P143*T143</f>
        <v>0.56000000000000005</v>
      </c>
      <c r="T143" s="3">
        <f>1/U143</f>
        <v>3.5</v>
      </c>
      <c r="U143" s="3">
        <f>0.3-R142</f>
        <v>0.2857142857142857</v>
      </c>
      <c r="V143" s="2" t="s">
        <v>14</v>
      </c>
    </row>
    <row r="144" spans="1:22" x14ac:dyDescent="0.3">
      <c r="L144" s="18" t="s">
        <v>13</v>
      </c>
      <c r="M144" s="16">
        <v>1400</v>
      </c>
      <c r="N144" s="16">
        <v>1000</v>
      </c>
      <c r="O144" s="14">
        <v>0.7</v>
      </c>
      <c r="P144" s="14">
        <v>0.01</v>
      </c>
      <c r="Q144" s="14">
        <f>O144/P144</f>
        <v>70</v>
      </c>
      <c r="R144" s="14">
        <f>1/Q144</f>
        <v>1.4285714285714285E-2</v>
      </c>
      <c r="V144" s="2" t="s">
        <v>346</v>
      </c>
    </row>
    <row r="145" spans="1:22" x14ac:dyDescent="0.3">
      <c r="L145" s="2" t="s">
        <v>2</v>
      </c>
      <c r="P145" s="3">
        <f>SUM(P140:P144)</f>
        <v>0.39200000000000002</v>
      </c>
      <c r="Q145" s="3">
        <f>1/R145</f>
        <v>0.23227237903827591</v>
      </c>
      <c r="R145" s="3">
        <f>SUM(R140:R144)</f>
        <v>4.305290212036839</v>
      </c>
    </row>
    <row r="146" spans="1:22" s="6" customFormat="1" x14ac:dyDescent="0.3">
      <c r="A146" s="60"/>
      <c r="G146" s="8"/>
      <c r="H146" s="11"/>
      <c r="I146" s="11"/>
      <c r="J146" s="11"/>
      <c r="K146" s="20"/>
      <c r="L146" s="7" t="s">
        <v>311</v>
      </c>
      <c r="M146" s="10"/>
      <c r="N146" s="10"/>
      <c r="O146" s="8"/>
      <c r="P146" s="8"/>
      <c r="R146" s="8" t="b">
        <f>ROUND(R145,2)&gt;=ROUND(F139,2)</f>
        <v>1</v>
      </c>
      <c r="S146" s="9"/>
      <c r="T146" s="8"/>
      <c r="U146" s="8"/>
      <c r="V146" s="7"/>
    </row>
    <row r="147" spans="1:22" x14ac:dyDescent="0.3">
      <c r="B147" s="1" t="s">
        <v>12</v>
      </c>
      <c r="C147" s="1" t="s">
        <v>175</v>
      </c>
      <c r="D147" s="36" t="s">
        <v>168</v>
      </c>
      <c r="E147" s="38">
        <v>0.26</v>
      </c>
      <c r="F147" s="39">
        <f>1/E147-0.26</f>
        <v>3.586153846153846</v>
      </c>
      <c r="G147" s="3">
        <v>1.3</v>
      </c>
      <c r="H147" s="5" t="s">
        <v>0</v>
      </c>
      <c r="I147" s="5">
        <f>1/G147</f>
        <v>0.76923076923076916</v>
      </c>
      <c r="J147" s="5">
        <f>I147-0.26</f>
        <v>0.50923076923076915</v>
      </c>
      <c r="K147" s="21" t="s">
        <v>61</v>
      </c>
    </row>
    <row r="148" spans="1:22" x14ac:dyDescent="0.3">
      <c r="L148" s="40" t="s">
        <v>316</v>
      </c>
      <c r="M148" s="41">
        <v>1030</v>
      </c>
      <c r="N148" s="41">
        <v>80</v>
      </c>
      <c r="O148" s="42">
        <v>3.4000000000000002E-2</v>
      </c>
      <c r="P148" s="42">
        <v>0.12</v>
      </c>
      <c r="Q148" s="42">
        <f>O148/P148</f>
        <v>0.28333333333333338</v>
      </c>
      <c r="R148" s="42">
        <f>1/Q148</f>
        <v>3.5294117647058818</v>
      </c>
      <c r="V148" s="2" t="s">
        <v>317</v>
      </c>
    </row>
    <row r="149" spans="1:22" x14ac:dyDescent="0.3">
      <c r="L149" s="2" t="s">
        <v>9</v>
      </c>
      <c r="M149" s="4">
        <v>1800</v>
      </c>
      <c r="N149" s="4">
        <v>1000</v>
      </c>
      <c r="O149" s="3">
        <v>0.9</v>
      </c>
      <c r="P149" s="3">
        <v>0.02</v>
      </c>
      <c r="Q149" s="3">
        <f>O149/P149</f>
        <v>45</v>
      </c>
      <c r="R149" s="3">
        <f t="shared" ref="R149" si="20">1/Q149</f>
        <v>2.2222222222222223E-2</v>
      </c>
      <c r="V149" s="2" t="s">
        <v>3</v>
      </c>
    </row>
    <row r="150" spans="1:22" x14ac:dyDescent="0.3">
      <c r="L150" s="2" t="s">
        <v>8</v>
      </c>
      <c r="M150" s="4">
        <v>900</v>
      </c>
      <c r="N150" s="4">
        <v>1000</v>
      </c>
      <c r="O150" s="3">
        <f>S150</f>
        <v>0.71489361702127663</v>
      </c>
      <c r="P150" s="3">
        <v>0.24</v>
      </c>
      <c r="Q150" s="3">
        <f>O150/P150</f>
        <v>2.9787234042553195</v>
      </c>
      <c r="R150" s="3">
        <f>1/Q150</f>
        <v>0.33571428571428569</v>
      </c>
      <c r="S150" s="3">
        <f>P150*T150</f>
        <v>0.71489361702127663</v>
      </c>
      <c r="T150" s="3">
        <f>1/U150</f>
        <v>2.9787234042553195</v>
      </c>
      <c r="U150" s="3">
        <f>0.35-R151</f>
        <v>0.33571428571428569</v>
      </c>
      <c r="V150" s="2" t="s">
        <v>3</v>
      </c>
    </row>
    <row r="151" spans="1:22" x14ac:dyDescent="0.3">
      <c r="L151" s="2" t="s">
        <v>5</v>
      </c>
      <c r="M151" s="4">
        <v>2000</v>
      </c>
      <c r="N151" s="4">
        <v>1000</v>
      </c>
      <c r="O151" s="3">
        <v>1.4</v>
      </c>
      <c r="P151" s="3">
        <v>0.02</v>
      </c>
      <c r="Q151" s="3">
        <f t="shared" ref="Q151" si="21">O151/P151</f>
        <v>70</v>
      </c>
      <c r="R151" s="3">
        <f t="shared" ref="R151:R153" si="22">1/Q151</f>
        <v>1.4285714285714285E-2</v>
      </c>
      <c r="V151" s="2" t="s">
        <v>3</v>
      </c>
    </row>
    <row r="152" spans="1:22" x14ac:dyDescent="0.3">
      <c r="L152" s="2" t="s">
        <v>6</v>
      </c>
      <c r="M152" s="4">
        <v>900</v>
      </c>
      <c r="N152" s="4">
        <v>1000</v>
      </c>
      <c r="O152" s="3">
        <v>0.57999999999999996</v>
      </c>
      <c r="P152" s="3">
        <v>6.5000000000000002E-2</v>
      </c>
      <c r="Q152" s="3">
        <f>O152/P152</f>
        <v>8.9230769230769216</v>
      </c>
      <c r="R152" s="3">
        <f t="shared" si="22"/>
        <v>0.1120689655172414</v>
      </c>
      <c r="V152" s="2" t="s">
        <v>347</v>
      </c>
    </row>
    <row r="153" spans="1:22" x14ac:dyDescent="0.3">
      <c r="L153" s="2" t="s">
        <v>5</v>
      </c>
      <c r="M153" s="4">
        <v>2000</v>
      </c>
      <c r="N153" s="4">
        <v>1000</v>
      </c>
      <c r="O153" s="3">
        <v>1.4</v>
      </c>
      <c r="P153" s="3">
        <v>0.02</v>
      </c>
      <c r="Q153" s="3">
        <f t="shared" ref="Q153" si="23">O153/P153</f>
        <v>70</v>
      </c>
      <c r="R153" s="3">
        <f t="shared" si="22"/>
        <v>1.4285714285714285E-2</v>
      </c>
      <c r="V153" s="2" t="s">
        <v>3</v>
      </c>
    </row>
    <row r="154" spans="1:22" x14ac:dyDescent="0.3">
      <c r="L154" s="18" t="s">
        <v>4</v>
      </c>
      <c r="M154" s="16">
        <v>1700</v>
      </c>
      <c r="N154" s="16">
        <v>1000</v>
      </c>
      <c r="O154" s="14">
        <v>1.47</v>
      </c>
      <c r="P154" s="14">
        <v>1.4999999999999999E-2</v>
      </c>
      <c r="Q154" s="14">
        <f>O154/P154</f>
        <v>98</v>
      </c>
      <c r="R154" s="14">
        <f>1/Q154</f>
        <v>1.020408163265306E-2</v>
      </c>
      <c r="V154" s="2" t="s">
        <v>3</v>
      </c>
    </row>
    <row r="155" spans="1:22" x14ac:dyDescent="0.3">
      <c r="L155" s="2" t="s">
        <v>2</v>
      </c>
      <c r="P155" s="3">
        <f>SUM(P148:P154)</f>
        <v>0.5</v>
      </c>
      <c r="Q155" s="3">
        <f>1/R155</f>
        <v>0.24763552963270583</v>
      </c>
      <c r="R155" s="3">
        <f>SUM(R148:R154)</f>
        <v>4.0381927483637128</v>
      </c>
    </row>
    <row r="156" spans="1:22" s="6" customFormat="1" x14ac:dyDescent="0.3">
      <c r="A156" s="60"/>
      <c r="G156" s="8"/>
      <c r="H156" s="11"/>
      <c r="I156" s="11"/>
      <c r="J156" s="11"/>
      <c r="K156" s="20"/>
      <c r="L156" s="7" t="s">
        <v>311</v>
      </c>
      <c r="M156" s="10"/>
      <c r="N156" s="10"/>
      <c r="O156" s="8"/>
      <c r="P156" s="8"/>
      <c r="R156" s="8" t="b">
        <f>ROUND(R155,2)&gt;=ROUND(F147,2)</f>
        <v>1</v>
      </c>
      <c r="S156" s="9"/>
      <c r="T156" s="8"/>
      <c r="U156" s="8"/>
      <c r="V156" s="7"/>
    </row>
    <row r="157" spans="1:22" x14ac:dyDescent="0.3">
      <c r="A157" s="59" t="s">
        <v>176</v>
      </c>
    </row>
    <row r="158" spans="1:22" x14ac:dyDescent="0.3">
      <c r="B158" s="1" t="s">
        <v>30</v>
      </c>
      <c r="C158" s="1" t="s">
        <v>177</v>
      </c>
      <c r="D158" s="36" t="s">
        <v>178</v>
      </c>
      <c r="E158" s="38">
        <v>0.26</v>
      </c>
      <c r="F158" s="39">
        <f>1/E158-0.17</f>
        <v>3.6761538461538459</v>
      </c>
      <c r="G158" s="3">
        <v>0.8</v>
      </c>
      <c r="H158" s="5" t="s">
        <v>0</v>
      </c>
      <c r="I158" s="5">
        <f>1/G158</f>
        <v>1.25</v>
      </c>
      <c r="J158" s="5">
        <f>I158-0.17</f>
        <v>1.08</v>
      </c>
      <c r="K158" s="2" t="s">
        <v>179</v>
      </c>
    </row>
    <row r="159" spans="1:22" x14ac:dyDescent="0.3">
      <c r="L159" s="40" t="s">
        <v>320</v>
      </c>
      <c r="M159" s="41">
        <v>1000</v>
      </c>
      <c r="N159" s="41">
        <v>1800</v>
      </c>
      <c r="O159" s="42">
        <v>0.9</v>
      </c>
      <c r="P159" s="42">
        <v>0.02</v>
      </c>
      <c r="Q159" s="42">
        <f t="shared" ref="Q159:Q165" si="24">O159/P159</f>
        <v>45</v>
      </c>
      <c r="R159" s="42">
        <f t="shared" ref="R159:R165" si="25">1/Q159</f>
        <v>2.2222222222222223E-2</v>
      </c>
      <c r="V159" s="2" t="s">
        <v>67</v>
      </c>
    </row>
    <row r="160" spans="1:22" x14ac:dyDescent="0.3">
      <c r="L160" s="40" t="s">
        <v>321</v>
      </c>
      <c r="M160" s="41">
        <v>1030</v>
      </c>
      <c r="N160" s="41">
        <v>80</v>
      </c>
      <c r="O160" s="42">
        <v>3.4000000000000002E-2</v>
      </c>
      <c r="P160" s="42">
        <v>0.1</v>
      </c>
      <c r="Q160" s="42">
        <f t="shared" si="24"/>
        <v>0.34</v>
      </c>
      <c r="R160" s="42">
        <f t="shared" si="25"/>
        <v>2.9411764705882351</v>
      </c>
      <c r="V160" s="2" t="s">
        <v>322</v>
      </c>
    </row>
    <row r="161" spans="1:22" x14ac:dyDescent="0.3">
      <c r="L161" s="2" t="s">
        <v>9</v>
      </c>
      <c r="M161" s="4">
        <v>1000</v>
      </c>
      <c r="N161" s="4">
        <v>1800</v>
      </c>
      <c r="O161" s="3">
        <v>0.9</v>
      </c>
      <c r="P161" s="3">
        <v>0.02</v>
      </c>
      <c r="Q161" s="3">
        <f t="shared" si="24"/>
        <v>45</v>
      </c>
      <c r="R161" s="3">
        <f t="shared" si="25"/>
        <v>2.2222222222222223E-2</v>
      </c>
      <c r="V161" s="2" t="s">
        <v>54</v>
      </c>
    </row>
    <row r="162" spans="1:22" x14ac:dyDescent="0.3">
      <c r="L162" s="2" t="s">
        <v>57</v>
      </c>
      <c r="M162" s="4">
        <v>1000</v>
      </c>
      <c r="N162" s="4">
        <v>1000</v>
      </c>
      <c r="O162" s="3">
        <f>S162</f>
        <v>0.4</v>
      </c>
      <c r="P162" s="3">
        <v>0.25</v>
      </c>
      <c r="Q162" s="3">
        <f t="shared" si="24"/>
        <v>1.6</v>
      </c>
      <c r="R162" s="3">
        <f t="shared" si="25"/>
        <v>0.625</v>
      </c>
      <c r="S162" s="3">
        <f>P162*T162</f>
        <v>0.4</v>
      </c>
      <c r="T162" s="3">
        <f>1/U162</f>
        <v>1.6</v>
      </c>
      <c r="U162" s="3">
        <v>0.625</v>
      </c>
      <c r="V162" s="2" t="s">
        <v>54</v>
      </c>
    </row>
    <row r="163" spans="1:22" x14ac:dyDescent="0.3">
      <c r="L163" s="2" t="s">
        <v>56</v>
      </c>
      <c r="M163" s="4">
        <v>570</v>
      </c>
      <c r="N163" s="4">
        <v>30</v>
      </c>
      <c r="O163" s="3">
        <v>4.4999999999999998E-2</v>
      </c>
      <c r="P163" s="3">
        <v>8.9999999999999993E-3</v>
      </c>
      <c r="Q163" s="3">
        <f t="shared" si="24"/>
        <v>5</v>
      </c>
      <c r="R163" s="3">
        <f t="shared" si="25"/>
        <v>0.2</v>
      </c>
      <c r="V163" s="2" t="s">
        <v>180</v>
      </c>
    </row>
    <row r="164" spans="1:22" x14ac:dyDescent="0.3">
      <c r="L164" s="2" t="s">
        <v>55</v>
      </c>
      <c r="M164" s="4">
        <v>1000</v>
      </c>
      <c r="N164" s="4">
        <v>800</v>
      </c>
      <c r="O164" s="3">
        <f>S164</f>
        <v>0.4</v>
      </c>
      <c r="P164" s="3">
        <v>0.08</v>
      </c>
      <c r="Q164" s="3">
        <f t="shared" si="24"/>
        <v>5</v>
      </c>
      <c r="R164" s="3">
        <f t="shared" si="25"/>
        <v>0.2</v>
      </c>
      <c r="S164" s="3">
        <f>P164*T164</f>
        <v>0.4</v>
      </c>
      <c r="T164" s="3">
        <f>1/U164</f>
        <v>5</v>
      </c>
      <c r="U164" s="3">
        <v>0.2</v>
      </c>
      <c r="V164" s="2" t="s">
        <v>54</v>
      </c>
    </row>
    <row r="165" spans="1:22" x14ac:dyDescent="0.3">
      <c r="L165" s="18" t="s">
        <v>13</v>
      </c>
      <c r="M165" s="16">
        <v>1000</v>
      </c>
      <c r="N165" s="16">
        <v>1400</v>
      </c>
      <c r="O165" s="14">
        <v>0.7</v>
      </c>
      <c r="P165" s="14">
        <v>0.02</v>
      </c>
      <c r="Q165" s="14">
        <f t="shared" si="24"/>
        <v>35</v>
      </c>
      <c r="R165" s="14">
        <f t="shared" si="25"/>
        <v>2.8571428571428571E-2</v>
      </c>
      <c r="V165" s="2" t="s">
        <v>54</v>
      </c>
    </row>
    <row r="166" spans="1:22" x14ac:dyDescent="0.3">
      <c r="L166" s="2" t="s">
        <v>2</v>
      </c>
      <c r="P166" s="3">
        <f>SUM(P159:P165)</f>
        <v>0.49900000000000005</v>
      </c>
      <c r="Q166" s="3">
        <f>1/R166</f>
        <v>0.24757424626818236</v>
      </c>
      <c r="R166" s="3">
        <f>SUM(R159:R165)</f>
        <v>4.0391923436041077</v>
      </c>
    </row>
    <row r="167" spans="1:22" s="6" customFormat="1" x14ac:dyDescent="0.3">
      <c r="A167" s="60"/>
      <c r="G167" s="8"/>
      <c r="H167" s="11"/>
      <c r="I167" s="11"/>
      <c r="J167" s="11"/>
      <c r="K167" s="20"/>
      <c r="L167" s="7" t="s">
        <v>311</v>
      </c>
      <c r="M167" s="10"/>
      <c r="N167" s="10"/>
      <c r="O167" s="8"/>
      <c r="P167" s="8"/>
      <c r="R167" s="8" t="b">
        <f>ROUND(R166,2)&gt;=ROUND(F158,2)</f>
        <v>1</v>
      </c>
      <c r="S167" s="9"/>
      <c r="T167" s="8"/>
      <c r="U167" s="8"/>
      <c r="V167" s="7"/>
    </row>
    <row r="168" spans="1:22" x14ac:dyDescent="0.3">
      <c r="A168" s="61"/>
      <c r="B168" s="54" t="s">
        <v>25</v>
      </c>
      <c r="C168" s="54" t="s">
        <v>181</v>
      </c>
      <c r="D168" s="54" t="s">
        <v>178</v>
      </c>
      <c r="E168" s="54"/>
      <c r="F168" s="54"/>
      <c r="G168" s="55">
        <v>0.75</v>
      </c>
      <c r="H168" s="56" t="s">
        <v>0</v>
      </c>
      <c r="I168" s="56">
        <f>1/G168</f>
        <v>1.3333333333333333</v>
      </c>
      <c r="J168" s="56">
        <f>I168-0.17</f>
        <v>1.1633333333333333</v>
      </c>
      <c r="K168" s="57" t="s">
        <v>179</v>
      </c>
      <c r="L168" s="57"/>
      <c r="M168" s="58"/>
      <c r="N168" s="58"/>
      <c r="O168" s="55"/>
      <c r="P168" s="55"/>
      <c r="Q168" s="55"/>
      <c r="R168" s="55"/>
      <c r="S168" s="55"/>
      <c r="T168" s="55"/>
      <c r="U168" s="55"/>
      <c r="V168" s="57" t="s">
        <v>40</v>
      </c>
    </row>
    <row r="169" spans="1:22" x14ac:dyDescent="0.3">
      <c r="D169" s="36"/>
      <c r="E169" s="36"/>
      <c r="F169" s="36"/>
      <c r="K169" s="30" t="s">
        <v>337</v>
      </c>
      <c r="V169" s="12" t="s">
        <v>329</v>
      </c>
    </row>
    <row r="170" spans="1:22" x14ac:dyDescent="0.3">
      <c r="L170" s="2" t="s">
        <v>13</v>
      </c>
      <c r="M170" s="4">
        <v>1000</v>
      </c>
      <c r="N170" s="4">
        <v>1400</v>
      </c>
      <c r="O170" s="3">
        <v>0.7</v>
      </c>
      <c r="P170" s="3">
        <v>0.01</v>
      </c>
      <c r="Q170" s="3">
        <f>O170/P170</f>
        <v>70</v>
      </c>
      <c r="R170" s="3">
        <f t="shared" ref="R170:R172" si="26">1/Q170</f>
        <v>1.4285714285714285E-2</v>
      </c>
      <c r="V170" s="2" t="s">
        <v>348</v>
      </c>
    </row>
    <row r="171" spans="1:22" x14ac:dyDescent="0.3">
      <c r="L171" s="2" t="s">
        <v>27</v>
      </c>
      <c r="M171" s="4">
        <v>1000</v>
      </c>
      <c r="N171" s="4">
        <v>1000</v>
      </c>
      <c r="O171" s="3">
        <f>S171</f>
        <v>0.4</v>
      </c>
      <c r="P171" s="3">
        <v>0.25</v>
      </c>
      <c r="Q171" s="3">
        <f>O171/P171</f>
        <v>1.6</v>
      </c>
      <c r="R171" s="3">
        <f t="shared" si="26"/>
        <v>0.625</v>
      </c>
      <c r="S171" s="3">
        <f>P171*T171</f>
        <v>0.4</v>
      </c>
      <c r="T171" s="3">
        <f>1/U171</f>
        <v>1.6</v>
      </c>
      <c r="U171" s="3">
        <v>0.625</v>
      </c>
      <c r="V171" s="2" t="s">
        <v>26</v>
      </c>
    </row>
    <row r="172" spans="1:22" x14ac:dyDescent="0.3">
      <c r="L172" s="18" t="s">
        <v>13</v>
      </c>
      <c r="M172" s="16">
        <v>1000</v>
      </c>
      <c r="N172" s="16">
        <v>1400</v>
      </c>
      <c r="O172" s="14">
        <v>0.7</v>
      </c>
      <c r="P172" s="14">
        <v>0.01</v>
      </c>
      <c r="Q172" s="14">
        <f>O172/P172</f>
        <v>70</v>
      </c>
      <c r="R172" s="14">
        <f t="shared" si="26"/>
        <v>1.4285714285714285E-2</v>
      </c>
      <c r="V172" s="2" t="s">
        <v>348</v>
      </c>
    </row>
    <row r="173" spans="1:22" x14ac:dyDescent="0.3">
      <c r="L173" s="2" t="s">
        <v>2</v>
      </c>
      <c r="P173" s="3">
        <f>SUM(P170:P172)</f>
        <v>0.27</v>
      </c>
      <c r="Q173" s="3">
        <f>1/R173</f>
        <v>1.5300546448087433</v>
      </c>
      <c r="R173" s="3">
        <f>SUM(R170:R172)</f>
        <v>0.65357142857142847</v>
      </c>
    </row>
    <row r="174" spans="1:22" s="6" customFormat="1" x14ac:dyDescent="0.3">
      <c r="A174" s="60"/>
      <c r="G174" s="8"/>
      <c r="H174" s="11"/>
      <c r="I174" s="11"/>
      <c r="J174" s="11"/>
      <c r="K174" s="20"/>
      <c r="L174" s="7" t="s">
        <v>1</v>
      </c>
      <c r="M174" s="10"/>
      <c r="N174" s="10"/>
      <c r="O174" s="8"/>
      <c r="P174" s="8"/>
      <c r="R174" s="8" t="b">
        <f>ROUND(R173,2)=ROUND(J168,2)</f>
        <v>0</v>
      </c>
      <c r="S174" s="9"/>
      <c r="T174" s="8"/>
      <c r="U174" s="8"/>
      <c r="V174" s="7"/>
    </row>
    <row r="175" spans="1:22" x14ac:dyDescent="0.3">
      <c r="B175" s="1" t="s">
        <v>17</v>
      </c>
      <c r="C175" s="1" t="s">
        <v>182</v>
      </c>
      <c r="D175" s="36" t="s">
        <v>183</v>
      </c>
      <c r="E175" s="38">
        <v>0.22</v>
      </c>
      <c r="F175" s="39">
        <f>1/E175-0.26</f>
        <v>4.2854545454545461</v>
      </c>
      <c r="G175" s="3">
        <v>0.97</v>
      </c>
      <c r="H175" s="5" t="s">
        <v>0</v>
      </c>
      <c r="I175" s="5">
        <f>1/G175</f>
        <v>1.0309278350515465</v>
      </c>
      <c r="J175" s="5">
        <f>I175-0.26</f>
        <v>0.7709278350515465</v>
      </c>
      <c r="K175" s="2" t="s">
        <v>52</v>
      </c>
    </row>
    <row r="176" spans="1:22" x14ac:dyDescent="0.3">
      <c r="D176" s="36"/>
      <c r="E176" s="36"/>
      <c r="F176" s="36"/>
      <c r="L176" s="40" t="s">
        <v>314</v>
      </c>
      <c r="M176" s="41">
        <v>837</v>
      </c>
      <c r="N176" s="41">
        <v>10</v>
      </c>
      <c r="O176" s="42">
        <v>4.5999999999999999E-2</v>
      </c>
      <c r="P176" s="42">
        <v>0.16200000000000001</v>
      </c>
      <c r="Q176" s="42">
        <f>O176/P176</f>
        <v>0.2839506172839506</v>
      </c>
      <c r="R176" s="42">
        <f>1/Q176</f>
        <v>3.5217391304347827</v>
      </c>
      <c r="V176" s="2" t="s">
        <v>315</v>
      </c>
    </row>
    <row r="177" spans="1:22" x14ac:dyDescent="0.3">
      <c r="L177" s="2" t="s">
        <v>6</v>
      </c>
      <c r="M177" s="4">
        <v>400</v>
      </c>
      <c r="N177" s="4">
        <v>1000</v>
      </c>
      <c r="O177" s="3">
        <v>0.57999999999999996</v>
      </c>
      <c r="P177" s="3">
        <v>0.02</v>
      </c>
      <c r="Q177" s="3">
        <f>O177/P177</f>
        <v>28.999999999999996</v>
      </c>
      <c r="R177" s="3">
        <f t="shared" ref="R177:R179" si="27">1/Q177</f>
        <v>3.4482758620689662E-2</v>
      </c>
      <c r="V177" s="2" t="s">
        <v>14</v>
      </c>
    </row>
    <row r="178" spans="1:22" x14ac:dyDescent="0.3">
      <c r="L178" s="2" t="s">
        <v>7</v>
      </c>
      <c r="M178" s="4">
        <v>30</v>
      </c>
      <c r="N178" s="4">
        <v>1220</v>
      </c>
      <c r="O178" s="3">
        <v>4.4999999999999998E-2</v>
      </c>
      <c r="P178" s="19">
        <v>1.8499999999999999E-2</v>
      </c>
      <c r="Q178" s="3">
        <f t="shared" ref="Q178:Q179" si="28">O178/P178</f>
        <v>2.4324324324324325</v>
      </c>
      <c r="R178" s="3">
        <f t="shared" si="27"/>
        <v>0.41111111111111109</v>
      </c>
      <c r="V178" s="2" t="s">
        <v>349</v>
      </c>
    </row>
    <row r="179" spans="1:22" x14ac:dyDescent="0.3">
      <c r="L179" s="2" t="s">
        <v>5</v>
      </c>
      <c r="M179" s="4">
        <v>2000</v>
      </c>
      <c r="N179" s="4">
        <v>1000</v>
      </c>
      <c r="O179" s="3">
        <v>1.4</v>
      </c>
      <c r="P179" s="3">
        <v>0.02</v>
      </c>
      <c r="Q179" s="3">
        <f t="shared" si="28"/>
        <v>70</v>
      </c>
      <c r="R179" s="3">
        <f t="shared" si="27"/>
        <v>1.4285714285714285E-2</v>
      </c>
      <c r="V179" s="2" t="s">
        <v>14</v>
      </c>
    </row>
    <row r="180" spans="1:22" x14ac:dyDescent="0.3">
      <c r="L180" s="2" t="s">
        <v>8</v>
      </c>
      <c r="M180" s="4">
        <v>900</v>
      </c>
      <c r="N180" s="4">
        <v>1000</v>
      </c>
      <c r="O180" s="3">
        <f>S180</f>
        <v>0.56000000000000005</v>
      </c>
      <c r="P180" s="3">
        <v>0.16</v>
      </c>
      <c r="Q180" s="3">
        <f>O180/P180</f>
        <v>3.5000000000000004</v>
      </c>
      <c r="R180" s="3">
        <f>1/Q180</f>
        <v>0.2857142857142857</v>
      </c>
      <c r="S180" s="3">
        <f>P180*T180</f>
        <v>0.56000000000000005</v>
      </c>
      <c r="T180" s="3">
        <f>1/U180</f>
        <v>3.5</v>
      </c>
      <c r="U180" s="3">
        <f>0.3-R179</f>
        <v>0.2857142857142857</v>
      </c>
      <c r="V180" s="2" t="s">
        <v>14</v>
      </c>
    </row>
    <row r="181" spans="1:22" x14ac:dyDescent="0.3">
      <c r="L181" s="18" t="s">
        <v>13</v>
      </c>
      <c r="M181" s="16">
        <v>1400</v>
      </c>
      <c r="N181" s="16">
        <v>1000</v>
      </c>
      <c r="O181" s="14">
        <v>0.7</v>
      </c>
      <c r="P181" s="14">
        <v>0.02</v>
      </c>
      <c r="Q181" s="14">
        <f>O181/P181</f>
        <v>35</v>
      </c>
      <c r="R181" s="14">
        <f>1/Q181</f>
        <v>2.8571428571428571E-2</v>
      </c>
      <c r="V181" s="2" t="s">
        <v>14</v>
      </c>
    </row>
    <row r="182" spans="1:22" x14ac:dyDescent="0.3">
      <c r="L182" s="2" t="s">
        <v>2</v>
      </c>
      <c r="P182" s="3">
        <f>SUM(P176:P181)</f>
        <v>0.40049999999999997</v>
      </c>
      <c r="Q182" s="3">
        <f>1/R182</f>
        <v>0.23277985266859522</v>
      </c>
      <c r="R182" s="3">
        <f>SUM(R176:R181)</f>
        <v>4.2959044287380115</v>
      </c>
    </row>
    <row r="183" spans="1:22" s="6" customFormat="1" x14ac:dyDescent="0.3">
      <c r="A183" s="60"/>
      <c r="G183" s="8"/>
      <c r="H183" s="11"/>
      <c r="I183" s="11"/>
      <c r="J183" s="11"/>
      <c r="K183" s="20"/>
      <c r="L183" s="7" t="s">
        <v>311</v>
      </c>
      <c r="M183" s="10"/>
      <c r="N183" s="10"/>
      <c r="O183" s="8"/>
      <c r="P183" s="8"/>
      <c r="R183" s="8" t="b">
        <f>ROUND(R182,2)&gt;=ROUND(F175,2)</f>
        <v>1</v>
      </c>
      <c r="S183" s="9"/>
      <c r="T183" s="8"/>
      <c r="U183" s="8"/>
      <c r="V183" s="7"/>
    </row>
    <row r="184" spans="1:22" x14ac:dyDescent="0.3">
      <c r="B184" s="1" t="s">
        <v>12</v>
      </c>
      <c r="C184" s="1" t="s">
        <v>184</v>
      </c>
      <c r="D184" s="36" t="s">
        <v>185</v>
      </c>
      <c r="E184" s="38">
        <v>0.26</v>
      </c>
      <c r="F184" s="39">
        <f>1/E184-0.26</f>
        <v>3.586153846153846</v>
      </c>
      <c r="G184" s="3">
        <v>1.1200000000000001</v>
      </c>
      <c r="H184" s="5" t="s">
        <v>0</v>
      </c>
      <c r="I184" s="5">
        <f>1/G184</f>
        <v>0.89285714285714279</v>
      </c>
      <c r="J184" s="5">
        <f>I184-0.26</f>
        <v>0.63285714285714278</v>
      </c>
      <c r="K184" s="21" t="s">
        <v>50</v>
      </c>
    </row>
    <row r="185" spans="1:22" x14ac:dyDescent="0.3">
      <c r="L185" s="40" t="s">
        <v>316</v>
      </c>
      <c r="M185" s="41">
        <v>1030</v>
      </c>
      <c r="N185" s="41">
        <v>80</v>
      </c>
      <c r="O185" s="42">
        <v>3.4000000000000002E-2</v>
      </c>
      <c r="P185" s="42">
        <v>0.12</v>
      </c>
      <c r="Q185" s="42">
        <f>O185/P185</f>
        <v>0.28333333333333338</v>
      </c>
      <c r="R185" s="42">
        <f>1/Q185</f>
        <v>3.5294117647058818</v>
      </c>
      <c r="V185" s="2" t="s">
        <v>317</v>
      </c>
    </row>
    <row r="186" spans="1:22" x14ac:dyDescent="0.3">
      <c r="L186" s="2" t="s">
        <v>9</v>
      </c>
      <c r="M186" s="4">
        <v>1800</v>
      </c>
      <c r="N186" s="4">
        <v>1000</v>
      </c>
      <c r="O186" s="3">
        <v>0.9</v>
      </c>
      <c r="P186" s="3">
        <v>0.02</v>
      </c>
      <c r="Q186" s="3">
        <f>O186/P186</f>
        <v>45</v>
      </c>
      <c r="R186" s="3">
        <f t="shared" ref="R186" si="29">1/Q186</f>
        <v>2.2222222222222223E-2</v>
      </c>
      <c r="V186" s="2" t="s">
        <v>3</v>
      </c>
    </row>
    <row r="187" spans="1:22" x14ac:dyDescent="0.3">
      <c r="L187" s="2" t="s">
        <v>8</v>
      </c>
      <c r="M187" s="4">
        <v>900</v>
      </c>
      <c r="N187" s="4">
        <v>1000</v>
      </c>
      <c r="O187" s="3">
        <f>S187</f>
        <v>0.56000000000000005</v>
      </c>
      <c r="P187" s="3">
        <v>0.16</v>
      </c>
      <c r="Q187" s="3">
        <f>O187/P187</f>
        <v>3.5000000000000004</v>
      </c>
      <c r="R187" s="3">
        <f>1/Q187</f>
        <v>0.2857142857142857</v>
      </c>
      <c r="S187" s="3">
        <f>P187*T187</f>
        <v>0.56000000000000005</v>
      </c>
      <c r="T187" s="3">
        <f>1/U187</f>
        <v>3.5</v>
      </c>
      <c r="U187" s="3">
        <f>0.3-R188</f>
        <v>0.2857142857142857</v>
      </c>
      <c r="V187" s="2" t="s">
        <v>3</v>
      </c>
    </row>
    <row r="188" spans="1:22" x14ac:dyDescent="0.3">
      <c r="L188" s="2" t="s">
        <v>5</v>
      </c>
      <c r="M188" s="4">
        <v>2000</v>
      </c>
      <c r="N188" s="4">
        <v>1000</v>
      </c>
      <c r="O188" s="3">
        <v>1.4</v>
      </c>
      <c r="P188" s="3">
        <v>0.02</v>
      </c>
      <c r="Q188" s="3">
        <f t="shared" ref="Q188:Q189" si="30">O188/P188</f>
        <v>70</v>
      </c>
      <c r="R188" s="3">
        <f t="shared" ref="R188:R189" si="31">1/Q188</f>
        <v>1.4285714285714285E-2</v>
      </c>
      <c r="V188" s="2" t="s">
        <v>3</v>
      </c>
    </row>
    <row r="189" spans="1:22" x14ac:dyDescent="0.3">
      <c r="L189" s="2" t="s">
        <v>7</v>
      </c>
      <c r="M189" s="4">
        <v>30</v>
      </c>
      <c r="N189" s="4">
        <v>1220</v>
      </c>
      <c r="O189" s="3">
        <v>4.4999999999999998E-2</v>
      </c>
      <c r="P189" s="3">
        <v>1.0999999999999999E-2</v>
      </c>
      <c r="Q189" s="3">
        <f t="shared" si="30"/>
        <v>4.0909090909090908</v>
      </c>
      <c r="R189" s="3">
        <f t="shared" si="31"/>
        <v>0.24444444444444444</v>
      </c>
      <c r="V189" s="2" t="s">
        <v>349</v>
      </c>
    </row>
    <row r="190" spans="1:22" x14ac:dyDescent="0.3">
      <c r="L190" s="2" t="s">
        <v>6</v>
      </c>
      <c r="M190" s="4">
        <v>400</v>
      </c>
      <c r="N190" s="4">
        <v>1000</v>
      </c>
      <c r="O190" s="3">
        <v>0.57999999999999996</v>
      </c>
      <c r="P190" s="3">
        <v>0.02</v>
      </c>
      <c r="Q190" s="3">
        <f>O190/P190</f>
        <v>28.999999999999996</v>
      </c>
      <c r="R190" s="3">
        <f>1/Q190</f>
        <v>3.4482758620689662E-2</v>
      </c>
      <c r="V190" s="2" t="s">
        <v>3</v>
      </c>
    </row>
    <row r="191" spans="1:22" x14ac:dyDescent="0.3">
      <c r="L191" s="2" t="s">
        <v>5</v>
      </c>
      <c r="M191" s="4">
        <v>2000</v>
      </c>
      <c r="N191" s="4">
        <v>1000</v>
      </c>
      <c r="O191" s="3">
        <v>1.4</v>
      </c>
      <c r="P191" s="3">
        <v>0.02</v>
      </c>
      <c r="Q191" s="3">
        <f>O191/P191</f>
        <v>70</v>
      </c>
      <c r="R191" s="3">
        <f>1/Q191</f>
        <v>1.4285714285714285E-2</v>
      </c>
      <c r="V191" s="2" t="s">
        <v>3</v>
      </c>
    </row>
    <row r="192" spans="1:22" x14ac:dyDescent="0.3">
      <c r="L192" s="18" t="s">
        <v>4</v>
      </c>
      <c r="M192" s="16">
        <v>1700</v>
      </c>
      <c r="N192" s="16">
        <v>1000</v>
      </c>
      <c r="O192" s="14">
        <v>1.47</v>
      </c>
      <c r="P192" s="14">
        <v>1.4999999999999999E-2</v>
      </c>
      <c r="Q192" s="14">
        <f>O192/P192</f>
        <v>98</v>
      </c>
      <c r="R192" s="14">
        <f>1/Q192</f>
        <v>1.020408163265306E-2</v>
      </c>
      <c r="V192" s="2" t="s">
        <v>3</v>
      </c>
    </row>
    <row r="193" spans="1:22" x14ac:dyDescent="0.3">
      <c r="L193" s="2" t="s">
        <v>2</v>
      </c>
      <c r="P193" s="3">
        <f>SUM(P185:P192)</f>
        <v>0.38600000000000007</v>
      </c>
      <c r="Q193" s="3">
        <f>1/R193</f>
        <v>0.2406709336156565</v>
      </c>
      <c r="R193" s="3">
        <f>SUM(R185:R192)</f>
        <v>4.1550509859116049</v>
      </c>
    </row>
    <row r="194" spans="1:22" s="6" customFormat="1" x14ac:dyDescent="0.3">
      <c r="A194" s="60"/>
      <c r="G194" s="8"/>
      <c r="H194" s="11"/>
      <c r="I194" s="11"/>
      <c r="J194" s="11"/>
      <c r="K194" s="20"/>
      <c r="L194" s="7" t="s">
        <v>311</v>
      </c>
      <c r="M194" s="10"/>
      <c r="N194" s="10"/>
      <c r="O194" s="8"/>
      <c r="P194" s="8"/>
      <c r="R194" s="8" t="b">
        <f>ROUND(R193,2)&gt;=ROUND(F184,2)</f>
        <v>1</v>
      </c>
      <c r="S194" s="9"/>
      <c r="T194" s="8"/>
      <c r="U194" s="8"/>
      <c r="V194" s="7"/>
    </row>
    <row r="195" spans="1:22" x14ac:dyDescent="0.3">
      <c r="A195" s="59" t="s">
        <v>186</v>
      </c>
    </row>
    <row r="196" spans="1:22" x14ac:dyDescent="0.3">
      <c r="B196" s="1" t="s">
        <v>30</v>
      </c>
      <c r="C196" s="1" t="s">
        <v>187</v>
      </c>
      <c r="D196" s="36" t="s">
        <v>188</v>
      </c>
      <c r="E196" s="38">
        <v>0.26</v>
      </c>
      <c r="F196" s="39">
        <f>1/E196-0.17</f>
        <v>3.6761538461538459</v>
      </c>
      <c r="G196" s="3">
        <v>0.6</v>
      </c>
      <c r="H196" s="5" t="s">
        <v>0</v>
      </c>
      <c r="I196" s="5">
        <f>1/G196</f>
        <v>1.6666666666666667</v>
      </c>
      <c r="J196" s="5">
        <f>I196-0.17</f>
        <v>1.4966666666666668</v>
      </c>
      <c r="K196" s="2" t="s">
        <v>44</v>
      </c>
    </row>
    <row r="197" spans="1:22" x14ac:dyDescent="0.3">
      <c r="L197" s="40" t="s">
        <v>320</v>
      </c>
      <c r="M197" s="41">
        <v>1000</v>
      </c>
      <c r="N197" s="41">
        <v>1800</v>
      </c>
      <c r="O197" s="42">
        <v>0.9</v>
      </c>
      <c r="P197" s="42">
        <v>0.02</v>
      </c>
      <c r="Q197" s="42">
        <f t="shared" ref="Q197:Q202" si="32">O197/P197</f>
        <v>45</v>
      </c>
      <c r="R197" s="42">
        <f t="shared" ref="R197:R202" si="33">1/Q197</f>
        <v>2.2222222222222223E-2</v>
      </c>
      <c r="V197" s="2" t="s">
        <v>67</v>
      </c>
    </row>
    <row r="198" spans="1:22" x14ac:dyDescent="0.3">
      <c r="L198" s="40" t="s">
        <v>321</v>
      </c>
      <c r="M198" s="41">
        <v>1030</v>
      </c>
      <c r="N198" s="41">
        <v>80</v>
      </c>
      <c r="O198" s="42">
        <v>3.4000000000000002E-2</v>
      </c>
      <c r="P198" s="42">
        <v>0.08</v>
      </c>
      <c r="Q198" s="42">
        <f t="shared" si="32"/>
        <v>0.42500000000000004</v>
      </c>
      <c r="R198" s="42">
        <f t="shared" si="33"/>
        <v>2.3529411764705879</v>
      </c>
      <c r="V198" s="2" t="s">
        <v>322</v>
      </c>
    </row>
    <row r="199" spans="1:22" x14ac:dyDescent="0.3">
      <c r="L199" s="2" t="s">
        <v>9</v>
      </c>
      <c r="M199" s="4">
        <v>1000</v>
      </c>
      <c r="N199" s="4">
        <v>1800</v>
      </c>
      <c r="O199" s="3">
        <v>0.9</v>
      </c>
      <c r="P199" s="3">
        <v>0.02</v>
      </c>
      <c r="Q199" s="3">
        <f t="shared" si="32"/>
        <v>45</v>
      </c>
      <c r="R199" s="3">
        <f t="shared" si="33"/>
        <v>2.2222222222222223E-2</v>
      </c>
      <c r="V199" s="2" t="s">
        <v>19</v>
      </c>
    </row>
    <row r="200" spans="1:22" x14ac:dyDescent="0.3">
      <c r="L200" s="2" t="s">
        <v>189</v>
      </c>
      <c r="M200" s="4">
        <v>1000</v>
      </c>
      <c r="N200" s="4">
        <v>1400</v>
      </c>
      <c r="O200" s="3">
        <v>0.57999999999999996</v>
      </c>
      <c r="P200" s="3">
        <v>0.22500000000000001</v>
      </c>
      <c r="Q200" s="3">
        <f t="shared" si="32"/>
        <v>2.5777777777777775</v>
      </c>
      <c r="R200" s="3">
        <f t="shared" si="33"/>
        <v>0.38793103448275867</v>
      </c>
      <c r="V200" s="2" t="s">
        <v>350</v>
      </c>
    </row>
    <row r="201" spans="1:22" x14ac:dyDescent="0.3">
      <c r="L201" s="2" t="s">
        <v>43</v>
      </c>
      <c r="M201" s="4">
        <v>670</v>
      </c>
      <c r="N201" s="4">
        <v>30</v>
      </c>
      <c r="O201" s="3">
        <v>0.04</v>
      </c>
      <c r="P201" s="3">
        <v>4.2999999999999997E-2</v>
      </c>
      <c r="Q201" s="3">
        <f t="shared" si="32"/>
        <v>0.93023255813953498</v>
      </c>
      <c r="R201" s="3">
        <f>1/Q201</f>
        <v>1.075</v>
      </c>
      <c r="V201" s="2" t="s">
        <v>350</v>
      </c>
    </row>
    <row r="202" spans="1:22" x14ac:dyDescent="0.3">
      <c r="L202" s="18" t="s">
        <v>13</v>
      </c>
      <c r="M202" s="16">
        <v>1000</v>
      </c>
      <c r="N202" s="16">
        <v>1400</v>
      </c>
      <c r="O202" s="14">
        <v>0.7</v>
      </c>
      <c r="P202" s="14">
        <v>0.01</v>
      </c>
      <c r="Q202" s="14">
        <f t="shared" si="32"/>
        <v>70</v>
      </c>
      <c r="R202" s="14">
        <f t="shared" si="33"/>
        <v>1.4285714285714285E-2</v>
      </c>
      <c r="V202" s="2" t="s">
        <v>19</v>
      </c>
    </row>
    <row r="203" spans="1:22" x14ac:dyDescent="0.3">
      <c r="L203" s="2" t="s">
        <v>2</v>
      </c>
      <c r="P203" s="3">
        <f>SUM(P197:P202)</f>
        <v>0.39800000000000002</v>
      </c>
      <c r="Q203" s="3">
        <f>1/R203</f>
        <v>0.25809099994993406</v>
      </c>
      <c r="R203" s="3">
        <f>SUM(R197:R202)</f>
        <v>3.8746023696835055</v>
      </c>
    </row>
    <row r="204" spans="1:22" s="6" customFormat="1" x14ac:dyDescent="0.3">
      <c r="A204" s="60"/>
      <c r="G204" s="8"/>
      <c r="H204" s="11"/>
      <c r="I204" s="11"/>
      <c r="J204" s="11"/>
      <c r="K204" s="20"/>
      <c r="L204" s="7" t="s">
        <v>311</v>
      </c>
      <c r="M204" s="10"/>
      <c r="N204" s="10"/>
      <c r="O204" s="8"/>
      <c r="P204" s="8"/>
      <c r="R204" s="8" t="b">
        <f>ROUND(R203,2)&gt;=ROUND(F196,2)</f>
        <v>1</v>
      </c>
      <c r="S204" s="9"/>
      <c r="T204" s="8"/>
      <c r="U204" s="8"/>
      <c r="V204" s="7"/>
    </row>
    <row r="205" spans="1:22" x14ac:dyDescent="0.3">
      <c r="A205" s="61"/>
      <c r="B205" s="54" t="s">
        <v>25</v>
      </c>
      <c r="C205" s="54" t="s">
        <v>190</v>
      </c>
      <c r="D205" s="54" t="s">
        <v>191</v>
      </c>
      <c r="E205" s="54"/>
      <c r="F205" s="54"/>
      <c r="G205" s="55">
        <v>0.59</v>
      </c>
      <c r="H205" s="56" t="s">
        <v>0</v>
      </c>
      <c r="I205" s="56">
        <f>1/G205</f>
        <v>1.6949152542372883</v>
      </c>
      <c r="J205" s="56">
        <f>I205-0.17</f>
        <v>1.5249152542372884</v>
      </c>
      <c r="K205" s="57" t="s">
        <v>44</v>
      </c>
      <c r="L205" s="57"/>
      <c r="M205" s="58"/>
      <c r="N205" s="58"/>
      <c r="O205" s="55"/>
      <c r="P205" s="55"/>
      <c r="Q205" s="55"/>
      <c r="R205" s="55"/>
      <c r="S205" s="55"/>
      <c r="T205" s="55"/>
      <c r="U205" s="55"/>
      <c r="V205" s="57" t="s">
        <v>40</v>
      </c>
    </row>
    <row r="206" spans="1:22" x14ac:dyDescent="0.3">
      <c r="D206" s="36"/>
      <c r="E206" s="36"/>
      <c r="F206" s="36"/>
      <c r="K206" s="30" t="s">
        <v>336</v>
      </c>
      <c r="V206" s="12" t="s">
        <v>329</v>
      </c>
    </row>
    <row r="207" spans="1:22" x14ac:dyDescent="0.3">
      <c r="L207" s="2" t="s">
        <v>13</v>
      </c>
      <c r="M207" s="4">
        <v>1000</v>
      </c>
      <c r="N207" s="4">
        <v>1400</v>
      </c>
      <c r="O207" s="3">
        <v>0.7</v>
      </c>
      <c r="P207" s="3">
        <v>0.01</v>
      </c>
      <c r="Q207" s="3">
        <f>O207/P207</f>
        <v>70</v>
      </c>
      <c r="R207" s="3">
        <f>1/Q207</f>
        <v>1.4285714285714285E-2</v>
      </c>
      <c r="V207" s="2" t="s">
        <v>37</v>
      </c>
    </row>
    <row r="208" spans="1:22" x14ac:dyDescent="0.3">
      <c r="L208" s="2" t="s">
        <v>189</v>
      </c>
      <c r="M208" s="4">
        <v>1000</v>
      </c>
      <c r="N208" s="4">
        <v>1400</v>
      </c>
      <c r="O208" s="3">
        <v>0.57999999999999996</v>
      </c>
      <c r="P208" s="3">
        <v>0.28000000000000003</v>
      </c>
      <c r="Q208" s="3">
        <f>O208/P208</f>
        <v>2.0714285714285712</v>
      </c>
      <c r="R208" s="3">
        <f>1/Q208</f>
        <v>0.48275862068965525</v>
      </c>
      <c r="V208" s="2" t="s">
        <v>37</v>
      </c>
    </row>
    <row r="209" spans="1:22" x14ac:dyDescent="0.3">
      <c r="L209" s="18" t="s">
        <v>13</v>
      </c>
      <c r="M209" s="16">
        <v>1000</v>
      </c>
      <c r="N209" s="16">
        <v>1400</v>
      </c>
      <c r="O209" s="14">
        <v>0.7</v>
      </c>
      <c r="P209" s="14">
        <v>0.01</v>
      </c>
      <c r="Q209" s="14">
        <f>O209/P209</f>
        <v>70</v>
      </c>
      <c r="R209" s="14">
        <f>1/Q209</f>
        <v>1.4285714285714285E-2</v>
      </c>
      <c r="V209" s="2" t="s">
        <v>37</v>
      </c>
    </row>
    <row r="210" spans="1:22" x14ac:dyDescent="0.3">
      <c r="L210" s="2" t="s">
        <v>2</v>
      </c>
      <c r="P210" s="3">
        <f>SUM(P207:P209)</f>
        <v>0.30000000000000004</v>
      </c>
      <c r="Q210" s="3">
        <f>1/R210</f>
        <v>1.9556840077071287</v>
      </c>
      <c r="R210" s="3">
        <f>SUM(R207:R209)</f>
        <v>0.51133004926108383</v>
      </c>
    </row>
    <row r="211" spans="1:22" s="6" customFormat="1" x14ac:dyDescent="0.3">
      <c r="A211" s="60"/>
      <c r="G211" s="8"/>
      <c r="H211" s="11"/>
      <c r="I211" s="11"/>
      <c r="J211" s="11"/>
      <c r="K211" s="20"/>
      <c r="L211" s="7" t="s">
        <v>1</v>
      </c>
      <c r="M211" s="10"/>
      <c r="N211" s="10"/>
      <c r="O211" s="8"/>
      <c r="P211" s="8"/>
      <c r="R211" s="8" t="b">
        <f>ROUND(R210,2)=ROUND(J205,2)</f>
        <v>0</v>
      </c>
      <c r="S211" s="9"/>
      <c r="T211" s="8"/>
      <c r="U211" s="8"/>
      <c r="V211" s="7"/>
    </row>
    <row r="212" spans="1:22" x14ac:dyDescent="0.3">
      <c r="B212" s="1" t="s">
        <v>17</v>
      </c>
      <c r="C212" s="1" t="s">
        <v>192</v>
      </c>
      <c r="D212" s="36" t="s">
        <v>193</v>
      </c>
      <c r="E212" s="38">
        <v>0.22</v>
      </c>
      <c r="F212" s="39">
        <f>1/E212-0.26</f>
        <v>4.2854545454545461</v>
      </c>
      <c r="G212" s="3">
        <v>0.69</v>
      </c>
      <c r="H212" s="5" t="s">
        <v>0</v>
      </c>
      <c r="I212" s="5">
        <f>1/G212</f>
        <v>1.4492753623188408</v>
      </c>
      <c r="J212" s="5">
        <f>I212-0.26</f>
        <v>1.1892753623188408</v>
      </c>
      <c r="K212" s="2" t="s">
        <v>35</v>
      </c>
    </row>
    <row r="213" spans="1:22" x14ac:dyDescent="0.3">
      <c r="D213" s="36"/>
      <c r="E213" s="36"/>
      <c r="F213" s="36"/>
      <c r="L213" s="40" t="s">
        <v>314</v>
      </c>
      <c r="M213" s="41">
        <v>837</v>
      </c>
      <c r="N213" s="41">
        <v>10</v>
      </c>
      <c r="O213" s="42">
        <v>4.5999999999999999E-2</v>
      </c>
      <c r="P213" s="42">
        <v>0.14299999999999999</v>
      </c>
      <c r="Q213" s="42">
        <f>O213/P213</f>
        <v>0.32167832167832172</v>
      </c>
      <c r="R213" s="42">
        <f>1/Q213</f>
        <v>3.1086956521739126</v>
      </c>
      <c r="V213" s="2" t="s">
        <v>315</v>
      </c>
    </row>
    <row r="214" spans="1:22" x14ac:dyDescent="0.3">
      <c r="L214" s="2" t="s">
        <v>6</v>
      </c>
      <c r="M214" s="4">
        <v>400</v>
      </c>
      <c r="N214" s="4">
        <v>1000</v>
      </c>
      <c r="O214" s="3">
        <v>0.57999999999999996</v>
      </c>
      <c r="P214" s="3">
        <v>0.02</v>
      </c>
      <c r="Q214" s="3">
        <f>O214/P214</f>
        <v>28.999999999999996</v>
      </c>
      <c r="R214" s="3">
        <f t="shared" ref="R214:R216" si="34">1/Q214</f>
        <v>3.4482758620689662E-2</v>
      </c>
      <c r="V214" s="2" t="s">
        <v>14</v>
      </c>
    </row>
    <row r="215" spans="1:22" x14ac:dyDescent="0.3">
      <c r="L215" s="2" t="s">
        <v>7</v>
      </c>
      <c r="M215" s="4">
        <v>30</v>
      </c>
      <c r="N215" s="4">
        <v>1220</v>
      </c>
      <c r="O215" s="3">
        <v>4.4999999999999998E-2</v>
      </c>
      <c r="P215" s="3">
        <v>3.6999999999999998E-2</v>
      </c>
      <c r="Q215" s="3">
        <f t="shared" ref="Q215:Q216" si="35">O215/P215</f>
        <v>1.2162162162162162</v>
      </c>
      <c r="R215" s="3">
        <f t="shared" si="34"/>
        <v>0.82222222222222219</v>
      </c>
      <c r="V215" s="2" t="s">
        <v>349</v>
      </c>
    </row>
    <row r="216" spans="1:22" x14ac:dyDescent="0.3">
      <c r="L216" s="2" t="s">
        <v>5</v>
      </c>
      <c r="M216" s="4">
        <v>2000</v>
      </c>
      <c r="N216" s="4">
        <v>1000</v>
      </c>
      <c r="O216" s="3">
        <v>1.4</v>
      </c>
      <c r="P216" s="3">
        <v>0.02</v>
      </c>
      <c r="Q216" s="3">
        <f t="shared" si="35"/>
        <v>70</v>
      </c>
      <c r="R216" s="3">
        <f t="shared" si="34"/>
        <v>1.4285714285714285E-2</v>
      </c>
      <c r="V216" s="2" t="s">
        <v>14</v>
      </c>
    </row>
    <row r="217" spans="1:22" x14ac:dyDescent="0.3">
      <c r="L217" s="2" t="s">
        <v>8</v>
      </c>
      <c r="M217" s="4">
        <v>900</v>
      </c>
      <c r="N217" s="4">
        <v>1000</v>
      </c>
      <c r="O217" s="3">
        <f>S217</f>
        <v>0.56000000000000005</v>
      </c>
      <c r="P217" s="3">
        <v>0.16</v>
      </c>
      <c r="Q217" s="3">
        <f>O217/P217</f>
        <v>3.5000000000000004</v>
      </c>
      <c r="R217" s="3">
        <f>1/Q217</f>
        <v>0.2857142857142857</v>
      </c>
      <c r="S217" s="3">
        <f>P217*T217</f>
        <v>0.56000000000000005</v>
      </c>
      <c r="T217" s="3">
        <f>1/U217</f>
        <v>3.5</v>
      </c>
      <c r="U217" s="3">
        <f>0.3-R216</f>
        <v>0.2857142857142857</v>
      </c>
      <c r="V217" s="2" t="s">
        <v>14</v>
      </c>
    </row>
    <row r="218" spans="1:22" x14ac:dyDescent="0.3">
      <c r="L218" s="18" t="s">
        <v>13</v>
      </c>
      <c r="M218" s="16">
        <v>1400</v>
      </c>
      <c r="N218" s="16">
        <v>1000</v>
      </c>
      <c r="O218" s="14">
        <v>0.7</v>
      </c>
      <c r="P218" s="14">
        <v>0.02</v>
      </c>
      <c r="Q218" s="14">
        <f>O218/P218</f>
        <v>35</v>
      </c>
      <c r="R218" s="14">
        <f>1/Q218</f>
        <v>2.8571428571428571E-2</v>
      </c>
      <c r="V218" s="2" t="s">
        <v>14</v>
      </c>
    </row>
    <row r="219" spans="1:22" x14ac:dyDescent="0.3">
      <c r="L219" s="2" t="s">
        <v>2</v>
      </c>
      <c r="P219" s="3">
        <f>SUM(P213:P218)</f>
        <v>0.4</v>
      </c>
      <c r="Q219" s="3">
        <f>1/R219</f>
        <v>0.23288460792409543</v>
      </c>
      <c r="R219" s="3">
        <f>SUM(R213:R218)</f>
        <v>4.2939720615882528</v>
      </c>
    </row>
    <row r="220" spans="1:22" s="6" customFormat="1" x14ac:dyDescent="0.3">
      <c r="A220" s="60"/>
      <c r="G220" s="8"/>
      <c r="H220" s="11"/>
      <c r="I220" s="11"/>
      <c r="J220" s="11"/>
      <c r="K220" s="20"/>
      <c r="L220" s="7" t="s">
        <v>311</v>
      </c>
      <c r="M220" s="10"/>
      <c r="N220" s="10"/>
      <c r="O220" s="8"/>
      <c r="P220" s="8"/>
      <c r="R220" s="8" t="b">
        <f>ROUND(R219,2)&gt;=ROUND(F212,2)</f>
        <v>1</v>
      </c>
      <c r="S220" s="9"/>
      <c r="T220" s="8"/>
      <c r="U220" s="8"/>
      <c r="V220" s="7"/>
    </row>
    <row r="221" spans="1:22" x14ac:dyDescent="0.3">
      <c r="B221" s="1" t="s">
        <v>12</v>
      </c>
      <c r="C221" s="1" t="s">
        <v>194</v>
      </c>
      <c r="D221" s="36" t="s">
        <v>195</v>
      </c>
      <c r="E221" s="38">
        <v>0.26</v>
      </c>
      <c r="F221" s="39">
        <f>1/E221-0.26</f>
        <v>3.586153846153846</v>
      </c>
      <c r="G221" s="3">
        <v>0.77</v>
      </c>
      <c r="H221" s="5" t="s">
        <v>0</v>
      </c>
      <c r="I221" s="5">
        <f>1/G221</f>
        <v>1.2987012987012987</v>
      </c>
      <c r="J221" s="5">
        <f>I221-0.26</f>
        <v>1.0387012987012987</v>
      </c>
      <c r="K221" s="21" t="s">
        <v>33</v>
      </c>
    </row>
    <row r="222" spans="1:22" x14ac:dyDescent="0.3">
      <c r="L222" s="40" t="s">
        <v>316</v>
      </c>
      <c r="M222" s="41">
        <v>1030</v>
      </c>
      <c r="N222" s="41">
        <v>80</v>
      </c>
      <c r="O222" s="42">
        <v>3.4000000000000002E-2</v>
      </c>
      <c r="P222" s="42">
        <v>0.1</v>
      </c>
      <c r="Q222" s="42">
        <f>O222/P222</f>
        <v>0.34</v>
      </c>
      <c r="R222" s="42">
        <f>1/Q222</f>
        <v>2.9411764705882351</v>
      </c>
      <c r="V222" s="2" t="s">
        <v>317</v>
      </c>
    </row>
    <row r="223" spans="1:22" x14ac:dyDescent="0.3">
      <c r="L223" s="2" t="s">
        <v>9</v>
      </c>
      <c r="M223" s="4">
        <v>1800</v>
      </c>
      <c r="N223" s="4">
        <v>1000</v>
      </c>
      <c r="O223" s="3">
        <v>0.9</v>
      </c>
      <c r="P223" s="3">
        <v>0.02</v>
      </c>
      <c r="Q223" s="3">
        <f>O223/P223</f>
        <v>45</v>
      </c>
      <c r="R223" s="3">
        <f t="shared" ref="R223" si="36">1/Q223</f>
        <v>2.2222222222222223E-2</v>
      </c>
      <c r="V223" s="2" t="s">
        <v>3</v>
      </c>
    </row>
    <row r="224" spans="1:22" x14ac:dyDescent="0.3">
      <c r="L224" s="2" t="s">
        <v>8</v>
      </c>
      <c r="M224" s="4">
        <v>900</v>
      </c>
      <c r="N224" s="4">
        <v>1000</v>
      </c>
      <c r="O224" s="3">
        <f>S224</f>
        <v>0.56000000000000005</v>
      </c>
      <c r="P224" s="3">
        <v>0.16</v>
      </c>
      <c r="Q224" s="3">
        <f>O224/P224</f>
        <v>3.5000000000000004</v>
      </c>
      <c r="R224" s="3">
        <f>1/Q224</f>
        <v>0.2857142857142857</v>
      </c>
      <c r="S224" s="3">
        <f>P224*T224</f>
        <v>0.56000000000000005</v>
      </c>
      <c r="T224" s="3">
        <f>1/U224</f>
        <v>3.5</v>
      </c>
      <c r="U224" s="3">
        <f>0.3-R225</f>
        <v>0.2857142857142857</v>
      </c>
      <c r="V224" s="2" t="s">
        <v>3</v>
      </c>
    </row>
    <row r="225" spans="1:22" x14ac:dyDescent="0.3">
      <c r="L225" s="2" t="s">
        <v>5</v>
      </c>
      <c r="M225" s="4">
        <v>2000</v>
      </c>
      <c r="N225" s="4">
        <v>1000</v>
      </c>
      <c r="O225" s="3">
        <v>1.4</v>
      </c>
      <c r="P225" s="3">
        <v>0.02</v>
      </c>
      <c r="Q225" s="3">
        <f t="shared" ref="Q225:Q226" si="37">O225/P225</f>
        <v>70</v>
      </c>
      <c r="R225" s="3">
        <f t="shared" ref="R225:R226" si="38">1/Q225</f>
        <v>1.4285714285714285E-2</v>
      </c>
      <c r="V225" s="2" t="s">
        <v>3</v>
      </c>
    </row>
    <row r="226" spans="1:22" x14ac:dyDescent="0.3">
      <c r="L226" s="2" t="s">
        <v>7</v>
      </c>
      <c r="M226" s="4">
        <v>30</v>
      </c>
      <c r="N226" s="4">
        <v>1220</v>
      </c>
      <c r="O226" s="3">
        <v>4.4999999999999998E-2</v>
      </c>
      <c r="P226" s="19">
        <v>2.9600000000000001E-2</v>
      </c>
      <c r="Q226" s="3">
        <f t="shared" si="37"/>
        <v>1.5202702702702702</v>
      </c>
      <c r="R226" s="3">
        <f t="shared" si="38"/>
        <v>0.65777777777777779</v>
      </c>
      <c r="V226" s="2" t="s">
        <v>349</v>
      </c>
    </row>
    <row r="227" spans="1:22" x14ac:dyDescent="0.3">
      <c r="L227" s="2" t="s">
        <v>6</v>
      </c>
      <c r="M227" s="4">
        <v>400</v>
      </c>
      <c r="N227" s="4">
        <v>1000</v>
      </c>
      <c r="O227" s="3">
        <v>0.57999999999999996</v>
      </c>
      <c r="P227" s="3">
        <v>0.02</v>
      </c>
      <c r="Q227" s="3">
        <f>O227/P227</f>
        <v>28.999999999999996</v>
      </c>
      <c r="R227" s="3">
        <f>1/Q227</f>
        <v>3.4482758620689662E-2</v>
      </c>
      <c r="V227" s="2" t="s">
        <v>3</v>
      </c>
    </row>
    <row r="228" spans="1:22" x14ac:dyDescent="0.3">
      <c r="L228" s="2" t="s">
        <v>5</v>
      </c>
      <c r="M228" s="4">
        <v>2000</v>
      </c>
      <c r="N228" s="4">
        <v>1000</v>
      </c>
      <c r="O228" s="3">
        <v>1.4</v>
      </c>
      <c r="P228" s="3">
        <v>0.02</v>
      </c>
      <c r="Q228" s="3">
        <f>O228/P228</f>
        <v>70</v>
      </c>
      <c r="R228" s="3">
        <f>1/Q228</f>
        <v>1.4285714285714285E-2</v>
      </c>
      <c r="V228" s="2" t="s">
        <v>3</v>
      </c>
    </row>
    <row r="229" spans="1:22" x14ac:dyDescent="0.3">
      <c r="L229" s="18" t="s">
        <v>4</v>
      </c>
      <c r="M229" s="16">
        <v>1700</v>
      </c>
      <c r="N229" s="16">
        <v>1000</v>
      </c>
      <c r="O229" s="14">
        <v>1.47</v>
      </c>
      <c r="P229" s="14">
        <v>1.4999999999999999E-2</v>
      </c>
      <c r="Q229" s="14">
        <f>O229/P229</f>
        <v>98</v>
      </c>
      <c r="R229" s="14">
        <f>1/Q229</f>
        <v>1.020408163265306E-2</v>
      </c>
      <c r="V229" s="2" t="s">
        <v>3</v>
      </c>
    </row>
    <row r="230" spans="1:22" x14ac:dyDescent="0.3">
      <c r="L230" s="2" t="s">
        <v>2</v>
      </c>
      <c r="P230" s="3">
        <f>SUM(P222:P229)</f>
        <v>0.38460000000000011</v>
      </c>
      <c r="Q230" s="3">
        <f>1/R230</f>
        <v>0.25124687384488531</v>
      </c>
      <c r="R230" s="3">
        <f>SUM(R222:R229)</f>
        <v>3.9801490251272917</v>
      </c>
    </row>
    <row r="231" spans="1:22" s="6" customFormat="1" x14ac:dyDescent="0.3">
      <c r="A231" s="60"/>
      <c r="G231" s="8"/>
      <c r="H231" s="11"/>
      <c r="I231" s="11"/>
      <c r="J231" s="11"/>
      <c r="K231" s="20"/>
      <c r="L231" s="7" t="s">
        <v>311</v>
      </c>
      <c r="M231" s="10"/>
      <c r="N231" s="10"/>
      <c r="O231" s="8"/>
      <c r="P231" s="8"/>
      <c r="R231" s="8" t="b">
        <f>ROUND(R230,2)&gt;=ROUND(F221,2)</f>
        <v>1</v>
      </c>
      <c r="S231" s="9"/>
      <c r="T231" s="8"/>
      <c r="U231" s="8"/>
      <c r="V231" s="7"/>
    </row>
    <row r="232" spans="1:22" x14ac:dyDescent="0.3">
      <c r="A232" s="59" t="s">
        <v>196</v>
      </c>
    </row>
    <row r="233" spans="1:22" x14ac:dyDescent="0.3">
      <c r="B233" s="1" t="s">
        <v>30</v>
      </c>
      <c r="C233" s="1" t="s">
        <v>197</v>
      </c>
      <c r="D233" s="36" t="s">
        <v>198</v>
      </c>
      <c r="E233" s="38">
        <v>0.26</v>
      </c>
      <c r="F233" s="39">
        <f>1/E233-0.17</f>
        <v>3.6761538461538459</v>
      </c>
      <c r="G233" s="3">
        <v>0.34</v>
      </c>
      <c r="H233" s="5" t="s">
        <v>0</v>
      </c>
      <c r="I233" s="5">
        <f>1/G233</f>
        <v>2.9411764705882351</v>
      </c>
      <c r="J233" s="5">
        <f>I233-0.17</f>
        <v>2.7711764705882351</v>
      </c>
      <c r="K233" s="2" t="s">
        <v>28</v>
      </c>
    </row>
    <row r="234" spans="1:22" x14ac:dyDescent="0.3">
      <c r="L234" s="40" t="s">
        <v>320</v>
      </c>
      <c r="M234" s="41">
        <v>1000</v>
      </c>
      <c r="N234" s="41">
        <v>1800</v>
      </c>
      <c r="O234" s="42">
        <v>0.9</v>
      </c>
      <c r="P234" s="42">
        <v>0.02</v>
      </c>
      <c r="Q234" s="42">
        <f t="shared" ref="Q234:Q239" si="39">O234/P234</f>
        <v>45</v>
      </c>
      <c r="R234" s="42">
        <f t="shared" ref="R234:R239" si="40">1/Q234</f>
        <v>2.2222222222222223E-2</v>
      </c>
      <c r="V234" s="2" t="s">
        <v>67</v>
      </c>
    </row>
    <row r="235" spans="1:22" x14ac:dyDescent="0.3">
      <c r="L235" s="40" t="s">
        <v>321</v>
      </c>
      <c r="M235" s="41">
        <v>1030</v>
      </c>
      <c r="N235" s="41">
        <v>80</v>
      </c>
      <c r="O235" s="42">
        <v>3.4000000000000002E-2</v>
      </c>
      <c r="P235" s="42">
        <v>0.03</v>
      </c>
      <c r="Q235" s="42">
        <f t="shared" si="39"/>
        <v>1.1333333333333335</v>
      </c>
      <c r="R235" s="42">
        <f t="shared" si="40"/>
        <v>0.88235294117647045</v>
      </c>
      <c r="V235" s="2" t="s">
        <v>322</v>
      </c>
    </row>
    <row r="236" spans="1:22" x14ac:dyDescent="0.3">
      <c r="L236" s="2" t="s">
        <v>9</v>
      </c>
      <c r="M236" s="4">
        <v>1000</v>
      </c>
      <c r="N236" s="4">
        <v>1800</v>
      </c>
      <c r="O236" s="3">
        <v>0.9</v>
      </c>
      <c r="P236" s="3">
        <v>0.02</v>
      </c>
      <c r="Q236" s="3">
        <f t="shared" si="39"/>
        <v>45</v>
      </c>
      <c r="R236" s="3">
        <f t="shared" si="40"/>
        <v>2.2222222222222223E-2</v>
      </c>
      <c r="V236" s="2" t="s">
        <v>26</v>
      </c>
    </row>
    <row r="237" spans="1:22" x14ac:dyDescent="0.3">
      <c r="L237" s="2" t="s">
        <v>7</v>
      </c>
      <c r="M237" s="4">
        <v>1220</v>
      </c>
      <c r="N237" s="4">
        <v>30</v>
      </c>
      <c r="O237" s="3">
        <v>4.4999999999999998E-2</v>
      </c>
      <c r="P237" s="19">
        <v>9.4299999999999995E-2</v>
      </c>
      <c r="Q237" s="3">
        <f t="shared" si="39"/>
        <v>0.47720042417815484</v>
      </c>
      <c r="R237" s="3">
        <f t="shared" si="40"/>
        <v>2.0955555555555554</v>
      </c>
      <c r="V237" s="2" t="s">
        <v>352</v>
      </c>
    </row>
    <row r="238" spans="1:22" x14ac:dyDescent="0.3">
      <c r="L238" s="2" t="s">
        <v>27</v>
      </c>
      <c r="M238" s="4">
        <v>1000</v>
      </c>
      <c r="N238" s="4">
        <v>1000</v>
      </c>
      <c r="O238" s="3">
        <f>S238</f>
        <v>0.4</v>
      </c>
      <c r="P238" s="3">
        <v>0.25</v>
      </c>
      <c r="Q238" s="3">
        <f t="shared" si="39"/>
        <v>1.6</v>
      </c>
      <c r="R238" s="3">
        <f t="shared" si="40"/>
        <v>0.625</v>
      </c>
      <c r="S238" s="3">
        <f>P238*T238</f>
        <v>0.4</v>
      </c>
      <c r="T238" s="3">
        <f>1/U238</f>
        <v>1.6</v>
      </c>
      <c r="U238" s="3">
        <v>0.625</v>
      </c>
      <c r="V238" s="2" t="s">
        <v>26</v>
      </c>
    </row>
    <row r="239" spans="1:22" x14ac:dyDescent="0.3">
      <c r="L239" s="18" t="s">
        <v>13</v>
      </c>
      <c r="M239" s="16">
        <v>1000</v>
      </c>
      <c r="N239" s="16">
        <v>1400</v>
      </c>
      <c r="O239" s="14">
        <v>0.7</v>
      </c>
      <c r="P239" s="14">
        <v>0.02</v>
      </c>
      <c r="Q239" s="14">
        <f t="shared" si="39"/>
        <v>35</v>
      </c>
      <c r="R239" s="14">
        <f t="shared" si="40"/>
        <v>2.8571428571428571E-2</v>
      </c>
      <c r="V239" s="2" t="s">
        <v>26</v>
      </c>
    </row>
    <row r="240" spans="1:22" x14ac:dyDescent="0.3">
      <c r="L240" s="2" t="s">
        <v>2</v>
      </c>
      <c r="P240" s="3">
        <f>SUM(P234:P239)</f>
        <v>0.43430000000000002</v>
      </c>
      <c r="Q240" s="3">
        <f>1/R240</f>
        <v>0.27204041743344731</v>
      </c>
      <c r="R240" s="3">
        <f>SUM(R234:R239)</f>
        <v>3.6759243697478987</v>
      </c>
    </row>
    <row r="241" spans="1:22" s="6" customFormat="1" x14ac:dyDescent="0.3">
      <c r="A241" s="60"/>
      <c r="G241" s="8"/>
      <c r="H241" s="11"/>
      <c r="I241" s="11"/>
      <c r="J241" s="11"/>
      <c r="K241" s="20"/>
      <c r="L241" s="7" t="s">
        <v>311</v>
      </c>
      <c r="M241" s="10"/>
      <c r="N241" s="10"/>
      <c r="O241" s="8"/>
      <c r="P241" s="8"/>
      <c r="R241" s="8" t="b">
        <f>ROUND(R240,2)&gt;=ROUND(F233,2)</f>
        <v>1</v>
      </c>
      <c r="S241" s="9"/>
      <c r="T241" s="8"/>
      <c r="U241" s="8"/>
      <c r="V241" s="7"/>
    </row>
    <row r="242" spans="1:22" x14ac:dyDescent="0.3">
      <c r="A242" s="61"/>
      <c r="B242" s="54" t="s">
        <v>25</v>
      </c>
      <c r="C242" s="54" t="s">
        <v>199</v>
      </c>
      <c r="D242" s="54" t="s">
        <v>200</v>
      </c>
      <c r="E242" s="54"/>
      <c r="F242" s="54"/>
      <c r="G242" s="55">
        <v>0.34</v>
      </c>
      <c r="H242" s="56" t="s">
        <v>0</v>
      </c>
      <c r="I242" s="56">
        <f>1/G242</f>
        <v>2.9411764705882351</v>
      </c>
      <c r="J242" s="56">
        <f>I242-0.17</f>
        <v>2.7711764705882351</v>
      </c>
      <c r="K242" s="57" t="s">
        <v>23</v>
      </c>
      <c r="L242" s="57"/>
      <c r="M242" s="58"/>
      <c r="N242" s="58"/>
      <c r="O242" s="55"/>
      <c r="P242" s="55"/>
      <c r="Q242" s="55"/>
      <c r="R242" s="55"/>
      <c r="S242" s="55"/>
      <c r="T242" s="55"/>
      <c r="U242" s="55"/>
      <c r="V242" s="57" t="s">
        <v>22</v>
      </c>
    </row>
    <row r="243" spans="1:22" x14ac:dyDescent="0.3">
      <c r="D243" s="36"/>
      <c r="E243" s="36"/>
      <c r="F243" s="36"/>
      <c r="K243" s="30" t="s">
        <v>21</v>
      </c>
      <c r="V243" s="12" t="s">
        <v>329</v>
      </c>
    </row>
    <row r="244" spans="1:22" x14ac:dyDescent="0.3">
      <c r="L244" s="2" t="s">
        <v>13</v>
      </c>
      <c r="M244" s="4">
        <v>1000</v>
      </c>
      <c r="N244" s="4">
        <v>1400</v>
      </c>
      <c r="O244" s="3">
        <v>0.7</v>
      </c>
      <c r="P244" s="3">
        <v>0.01</v>
      </c>
      <c r="Q244" s="3">
        <f>O244/P244</f>
        <v>70</v>
      </c>
      <c r="R244" s="3">
        <f>1/Q244</f>
        <v>1.4285714285714285E-2</v>
      </c>
      <c r="V244" s="2" t="s">
        <v>37</v>
      </c>
    </row>
    <row r="245" spans="1:22" x14ac:dyDescent="0.3">
      <c r="L245" s="2" t="s">
        <v>20</v>
      </c>
      <c r="M245" s="4">
        <v>1000</v>
      </c>
      <c r="N245" s="4">
        <v>1400</v>
      </c>
      <c r="O245" s="3">
        <v>0.57999999999999996</v>
      </c>
      <c r="P245" s="3">
        <v>0.22</v>
      </c>
      <c r="Q245" s="3">
        <f>O245/P245</f>
        <v>2.6363636363636362</v>
      </c>
      <c r="R245" s="3">
        <f t="shared" ref="R245" si="41">1/Q245</f>
        <v>0.37931034482758624</v>
      </c>
      <c r="V245" s="2" t="s">
        <v>37</v>
      </c>
    </row>
    <row r="246" spans="1:22" x14ac:dyDescent="0.3">
      <c r="L246" s="18" t="s">
        <v>13</v>
      </c>
      <c r="M246" s="16">
        <v>1000</v>
      </c>
      <c r="N246" s="16">
        <v>1400</v>
      </c>
      <c r="O246" s="14">
        <v>0.7</v>
      </c>
      <c r="P246" s="14">
        <v>0.01</v>
      </c>
      <c r="Q246" s="14">
        <f>O246/P246</f>
        <v>70</v>
      </c>
      <c r="R246" s="14">
        <f>1/Q246</f>
        <v>1.4285714285714285E-2</v>
      </c>
      <c r="V246" s="2" t="s">
        <v>37</v>
      </c>
    </row>
    <row r="247" spans="1:22" x14ac:dyDescent="0.3">
      <c r="L247" s="2" t="s">
        <v>2</v>
      </c>
      <c r="P247" s="3">
        <f>SUM(P244:P246)</f>
        <v>0.24000000000000002</v>
      </c>
      <c r="Q247" s="3">
        <f>1/R247</f>
        <v>2.4516908212560384</v>
      </c>
      <c r="R247" s="3">
        <f>SUM(R244:R246)</f>
        <v>0.40788177339901482</v>
      </c>
    </row>
    <row r="248" spans="1:22" s="6" customFormat="1" x14ac:dyDescent="0.3">
      <c r="A248" s="60"/>
      <c r="G248" s="8"/>
      <c r="H248" s="11"/>
      <c r="I248" s="11"/>
      <c r="J248" s="11"/>
      <c r="K248" s="20"/>
      <c r="L248" s="7" t="s">
        <v>1</v>
      </c>
      <c r="M248" s="10"/>
      <c r="N248" s="10"/>
      <c r="O248" s="8"/>
      <c r="P248" s="8"/>
      <c r="R248" s="8" t="b">
        <f>ROUND(R247,2)=ROUND(J242,2)</f>
        <v>0</v>
      </c>
      <c r="S248" s="9"/>
      <c r="T248" s="8"/>
      <c r="U248" s="8"/>
      <c r="V248" s="7"/>
    </row>
    <row r="249" spans="1:22" x14ac:dyDescent="0.3">
      <c r="B249" s="1" t="s">
        <v>17</v>
      </c>
      <c r="C249" s="1" t="s">
        <v>201</v>
      </c>
      <c r="D249" s="36" t="s">
        <v>202</v>
      </c>
      <c r="E249" s="38">
        <v>0.22</v>
      </c>
      <c r="F249" s="39">
        <f>1/E249-0.26</f>
        <v>4.2854545454545461</v>
      </c>
      <c r="G249" s="3">
        <v>0.3</v>
      </c>
      <c r="H249" s="5" t="s">
        <v>0</v>
      </c>
      <c r="I249" s="5">
        <f>1/G249</f>
        <v>3.3333333333333335</v>
      </c>
      <c r="J249" s="5">
        <f>I249-0.26</f>
        <v>3.0733333333333333</v>
      </c>
      <c r="K249" s="2" t="s">
        <v>15</v>
      </c>
    </row>
    <row r="250" spans="1:22" x14ac:dyDescent="0.3">
      <c r="D250" s="36"/>
      <c r="E250" s="36"/>
      <c r="F250" s="36"/>
      <c r="L250" s="40" t="s">
        <v>314</v>
      </c>
      <c r="M250" s="41">
        <v>837</v>
      </c>
      <c r="N250" s="41">
        <v>10</v>
      </c>
      <c r="O250" s="42">
        <v>4.5999999999999999E-2</v>
      </c>
      <c r="P250" s="42">
        <v>5.6000000000000001E-2</v>
      </c>
      <c r="Q250" s="42">
        <f>O250/P250</f>
        <v>0.8214285714285714</v>
      </c>
      <c r="R250" s="42">
        <f>1/Q250</f>
        <v>1.2173913043478262</v>
      </c>
      <c r="V250" s="2" t="s">
        <v>315</v>
      </c>
    </row>
    <row r="251" spans="1:22" x14ac:dyDescent="0.3">
      <c r="L251" s="2" t="s">
        <v>6</v>
      </c>
      <c r="M251" s="4">
        <v>400</v>
      </c>
      <c r="N251" s="4">
        <v>1000</v>
      </c>
      <c r="O251" s="3">
        <v>0.57999999999999996</v>
      </c>
      <c r="P251" s="3">
        <v>0.02</v>
      </c>
      <c r="Q251" s="3">
        <f>O251/P251</f>
        <v>28.999999999999996</v>
      </c>
      <c r="R251" s="3">
        <f t="shared" ref="R251:R253" si="42">1/Q251</f>
        <v>3.4482758620689662E-2</v>
      </c>
      <c r="V251" s="2" t="s">
        <v>14</v>
      </c>
    </row>
    <row r="252" spans="1:22" x14ac:dyDescent="0.3">
      <c r="L252" s="2" t="s">
        <v>7</v>
      </c>
      <c r="M252" s="4">
        <v>30</v>
      </c>
      <c r="N252" s="4">
        <v>1220</v>
      </c>
      <c r="O252" s="3">
        <v>4.4999999999999998E-2</v>
      </c>
      <c r="P252" s="3">
        <v>0.122</v>
      </c>
      <c r="Q252" s="3">
        <f t="shared" ref="Q252:Q253" si="43">O252/P252</f>
        <v>0.36885245901639346</v>
      </c>
      <c r="R252" s="3">
        <f t="shared" si="42"/>
        <v>2.7111111111111108</v>
      </c>
      <c r="V252" s="2" t="s">
        <v>349</v>
      </c>
    </row>
    <row r="253" spans="1:22" x14ac:dyDescent="0.3">
      <c r="L253" s="2" t="s">
        <v>5</v>
      </c>
      <c r="M253" s="4">
        <v>2000</v>
      </c>
      <c r="N253" s="4">
        <v>1000</v>
      </c>
      <c r="O253" s="3">
        <v>1.4</v>
      </c>
      <c r="P253" s="3">
        <v>0.02</v>
      </c>
      <c r="Q253" s="3">
        <f t="shared" si="43"/>
        <v>70</v>
      </c>
      <c r="R253" s="3">
        <f t="shared" si="42"/>
        <v>1.4285714285714285E-2</v>
      </c>
      <c r="V253" s="2" t="s">
        <v>14</v>
      </c>
    </row>
    <row r="254" spans="1:22" x14ac:dyDescent="0.3">
      <c r="L254" s="2" t="s">
        <v>8</v>
      </c>
      <c r="M254" s="4">
        <v>900</v>
      </c>
      <c r="N254" s="4">
        <v>1000</v>
      </c>
      <c r="O254" s="3">
        <f>S254</f>
        <v>0.56000000000000005</v>
      </c>
      <c r="P254" s="3">
        <v>0.16</v>
      </c>
      <c r="Q254" s="3">
        <f>O254/P254</f>
        <v>3.5000000000000004</v>
      </c>
      <c r="R254" s="3">
        <f>1/Q254</f>
        <v>0.2857142857142857</v>
      </c>
      <c r="S254" s="3">
        <f>P254*T254</f>
        <v>0.56000000000000005</v>
      </c>
      <c r="T254" s="3">
        <f>1/U254</f>
        <v>3.5</v>
      </c>
      <c r="U254" s="3">
        <f>0.3-R253</f>
        <v>0.2857142857142857</v>
      </c>
      <c r="V254" s="2" t="s">
        <v>14</v>
      </c>
    </row>
    <row r="255" spans="1:22" x14ac:dyDescent="0.3">
      <c r="L255" s="18" t="s">
        <v>13</v>
      </c>
      <c r="M255" s="16">
        <v>1400</v>
      </c>
      <c r="N255" s="16">
        <v>1000</v>
      </c>
      <c r="O255" s="14">
        <v>0.7</v>
      </c>
      <c r="P255" s="14">
        <v>0.02</v>
      </c>
      <c r="Q255" s="14">
        <f>O255/P255</f>
        <v>35</v>
      </c>
      <c r="R255" s="14">
        <f>1/Q255</f>
        <v>2.8571428571428571E-2</v>
      </c>
      <c r="V255" s="2" t="s">
        <v>346</v>
      </c>
    </row>
    <row r="256" spans="1:22" x14ac:dyDescent="0.3">
      <c r="L256" s="2" t="s">
        <v>2</v>
      </c>
      <c r="P256" s="3">
        <f>SUM(P250:P255)</f>
        <v>0.39800000000000002</v>
      </c>
      <c r="Q256" s="3">
        <f>1/R256</f>
        <v>0.23301568465443578</v>
      </c>
      <c r="R256" s="3">
        <f>SUM(R250:R255)</f>
        <v>4.2915566026510552</v>
      </c>
    </row>
    <row r="257" spans="1:22" s="6" customFormat="1" x14ac:dyDescent="0.3">
      <c r="A257" s="60"/>
      <c r="G257" s="8"/>
      <c r="H257" s="11"/>
      <c r="I257" s="11"/>
      <c r="J257" s="11"/>
      <c r="K257" s="20"/>
      <c r="L257" s="7" t="s">
        <v>311</v>
      </c>
      <c r="M257" s="10"/>
      <c r="N257" s="10"/>
      <c r="O257" s="8"/>
      <c r="P257" s="8"/>
      <c r="R257" s="8" t="b">
        <f>ROUND(R256,2)&gt;=ROUND(F249,2)</f>
        <v>1</v>
      </c>
      <c r="S257" s="9"/>
      <c r="T257" s="8"/>
      <c r="U257" s="8"/>
      <c r="V257" s="7"/>
    </row>
    <row r="258" spans="1:22" x14ac:dyDescent="0.3">
      <c r="B258" s="1" t="s">
        <v>12</v>
      </c>
      <c r="C258" s="1" t="s">
        <v>203</v>
      </c>
      <c r="D258" s="36" t="s">
        <v>204</v>
      </c>
      <c r="E258" s="38">
        <v>0.26</v>
      </c>
      <c r="F258" s="39">
        <f>1/E258-0.26</f>
        <v>3.586153846153846</v>
      </c>
      <c r="G258" s="3">
        <v>0.33</v>
      </c>
      <c r="H258" s="5" t="s">
        <v>0</v>
      </c>
      <c r="I258" s="5">
        <f>1/G258</f>
        <v>3.0303030303030303</v>
      </c>
      <c r="J258" s="5">
        <f>I258-0.26</f>
        <v>2.7703030303030305</v>
      </c>
      <c r="K258" s="21" t="s">
        <v>10</v>
      </c>
    </row>
    <row r="259" spans="1:22" x14ac:dyDescent="0.3">
      <c r="L259" s="40" t="s">
        <v>316</v>
      </c>
      <c r="M259" s="41">
        <v>1030</v>
      </c>
      <c r="N259" s="41">
        <v>80</v>
      </c>
      <c r="O259" s="42">
        <v>3.4000000000000002E-2</v>
      </c>
      <c r="P259" s="42">
        <v>0.04</v>
      </c>
      <c r="Q259" s="42">
        <f>O259/P259</f>
        <v>0.85000000000000009</v>
      </c>
      <c r="R259" s="42">
        <f>1/Q259</f>
        <v>1.1764705882352939</v>
      </c>
      <c r="V259" s="2" t="s">
        <v>317</v>
      </c>
    </row>
    <row r="260" spans="1:22" x14ac:dyDescent="0.3">
      <c r="L260" s="2" t="s">
        <v>9</v>
      </c>
      <c r="M260" s="4">
        <v>1800</v>
      </c>
      <c r="N260" s="4">
        <v>1000</v>
      </c>
      <c r="O260" s="3">
        <v>0.9</v>
      </c>
      <c r="P260" s="3">
        <v>0.02</v>
      </c>
      <c r="Q260" s="3">
        <f>O260/P260</f>
        <v>45</v>
      </c>
      <c r="R260" s="3">
        <f t="shared" ref="R260" si="44">1/Q260</f>
        <v>2.2222222222222223E-2</v>
      </c>
      <c r="V260" s="2" t="s">
        <v>3</v>
      </c>
    </row>
    <row r="261" spans="1:22" x14ac:dyDescent="0.3">
      <c r="L261" s="2" t="s">
        <v>8</v>
      </c>
      <c r="M261" s="4">
        <v>900</v>
      </c>
      <c r="N261" s="4">
        <v>1000</v>
      </c>
      <c r="O261" s="3">
        <f>S261</f>
        <v>0.56000000000000005</v>
      </c>
      <c r="P261" s="3">
        <v>0.16</v>
      </c>
      <c r="Q261" s="3">
        <f>O261/P261</f>
        <v>3.5000000000000004</v>
      </c>
      <c r="R261" s="3">
        <f>1/Q261</f>
        <v>0.2857142857142857</v>
      </c>
      <c r="S261" s="3">
        <f>P261*T261</f>
        <v>0.56000000000000005</v>
      </c>
      <c r="T261" s="3">
        <f>1/U261</f>
        <v>3.5</v>
      </c>
      <c r="U261" s="3">
        <f>0.3-R262</f>
        <v>0.2857142857142857</v>
      </c>
      <c r="V261" s="2" t="s">
        <v>3</v>
      </c>
    </row>
    <row r="262" spans="1:22" x14ac:dyDescent="0.3">
      <c r="L262" s="2" t="s">
        <v>5</v>
      </c>
      <c r="M262" s="4">
        <v>2000</v>
      </c>
      <c r="N262" s="4">
        <v>1000</v>
      </c>
      <c r="O262" s="3">
        <v>1.4</v>
      </c>
      <c r="P262" s="3">
        <v>0.02</v>
      </c>
      <c r="Q262" s="3">
        <f t="shared" ref="Q262:Q263" si="45">O262/P262</f>
        <v>70</v>
      </c>
      <c r="R262" s="3">
        <f t="shared" ref="R262:R263" si="46">1/Q262</f>
        <v>1.4285714285714285E-2</v>
      </c>
      <c r="V262" s="2" t="s">
        <v>3</v>
      </c>
    </row>
    <row r="263" spans="1:22" x14ac:dyDescent="0.3">
      <c r="L263" s="2" t="s">
        <v>7</v>
      </c>
      <c r="M263" s="4">
        <v>30</v>
      </c>
      <c r="N263" s="4">
        <v>1220</v>
      </c>
      <c r="O263" s="3">
        <v>4.4999999999999998E-2</v>
      </c>
      <c r="P263" s="19">
        <v>0.1075</v>
      </c>
      <c r="Q263" s="3">
        <f t="shared" si="45"/>
        <v>0.41860465116279066</v>
      </c>
      <c r="R263" s="3">
        <f t="shared" si="46"/>
        <v>2.3888888888888893</v>
      </c>
      <c r="V263" s="2" t="s">
        <v>349</v>
      </c>
    </row>
    <row r="264" spans="1:22" x14ac:dyDescent="0.3">
      <c r="L264" s="2" t="s">
        <v>6</v>
      </c>
      <c r="M264" s="4">
        <v>400</v>
      </c>
      <c r="N264" s="4">
        <v>1000</v>
      </c>
      <c r="O264" s="3">
        <v>0.57999999999999996</v>
      </c>
      <c r="P264" s="3">
        <v>0.02</v>
      </c>
      <c r="Q264" s="3">
        <f>O264/P264</f>
        <v>28.999999999999996</v>
      </c>
      <c r="R264" s="3">
        <f>1/Q264</f>
        <v>3.4482758620689662E-2</v>
      </c>
      <c r="V264" s="2" t="s">
        <v>3</v>
      </c>
    </row>
    <row r="265" spans="1:22" x14ac:dyDescent="0.3">
      <c r="L265" s="2" t="s">
        <v>5</v>
      </c>
      <c r="M265" s="4">
        <v>2000</v>
      </c>
      <c r="N265" s="4">
        <v>1000</v>
      </c>
      <c r="O265" s="3">
        <v>1.4</v>
      </c>
      <c r="P265" s="3">
        <v>0.02</v>
      </c>
      <c r="Q265" s="3">
        <f>O265/P265</f>
        <v>70</v>
      </c>
      <c r="R265" s="3">
        <f>1/Q265</f>
        <v>1.4285714285714285E-2</v>
      </c>
      <c r="V265" s="2" t="s">
        <v>3</v>
      </c>
    </row>
    <row r="266" spans="1:22" x14ac:dyDescent="0.3">
      <c r="L266" s="18" t="s">
        <v>4</v>
      </c>
      <c r="M266" s="16">
        <v>1700</v>
      </c>
      <c r="N266" s="16">
        <v>1000</v>
      </c>
      <c r="O266" s="14">
        <v>1.47</v>
      </c>
      <c r="P266" s="14">
        <v>1.4999999999999999E-2</v>
      </c>
      <c r="Q266" s="14">
        <f>O266/P266</f>
        <v>98</v>
      </c>
      <c r="R266" s="14">
        <f>1/Q266</f>
        <v>1.020408163265306E-2</v>
      </c>
      <c r="V266" s="2" t="s">
        <v>3</v>
      </c>
    </row>
    <row r="267" spans="1:22" x14ac:dyDescent="0.3">
      <c r="L267" s="2" t="s">
        <v>2</v>
      </c>
      <c r="P267" s="3">
        <f>SUM(P259:P266)</f>
        <v>0.40250000000000002</v>
      </c>
      <c r="Q267" s="3">
        <f>1/R267</f>
        <v>0.25338559555224155</v>
      </c>
      <c r="R267" s="3">
        <f>SUM(R259:R266)</f>
        <v>3.9465542538854619</v>
      </c>
    </row>
    <row r="268" spans="1:22" s="6" customFormat="1" x14ac:dyDescent="0.3">
      <c r="A268" s="60"/>
      <c r="G268" s="8"/>
      <c r="H268" s="11"/>
      <c r="I268" s="11"/>
      <c r="J268" s="11"/>
      <c r="K268" s="20"/>
      <c r="L268" s="7" t="s">
        <v>311</v>
      </c>
      <c r="M268" s="10"/>
      <c r="N268" s="10"/>
      <c r="O268" s="8"/>
      <c r="P268" s="8"/>
      <c r="R268" s="8" t="b">
        <f>ROUND(R267,2)&gt;=ROUND(F258,2)</f>
        <v>1</v>
      </c>
      <c r="S268" s="9"/>
      <c r="T268" s="8"/>
      <c r="U268" s="8"/>
      <c r="V268" s="7"/>
    </row>
  </sheetData>
  <conditionalFormatting sqref="P16 Q1:Q9 Q104 Q112 Q121:Q130 Q157:Q166 Q184:Q193 Q195:Q203 Q221:Q230 Q140:Q145">
    <cfRule type="containsText" dxfId="461" priority="82" operator="containsText" text="FALSE">
      <formula>NOT(ISERROR(SEARCH("FALSE",P1)))</formula>
    </cfRule>
    <cfRule type="containsText" dxfId="460" priority="83" operator="containsText" text="CLOSE">
      <formula>NOT(ISERROR(SEARCH("CLOSE",P1)))</formula>
    </cfRule>
    <cfRule type="cellIs" dxfId="459" priority="84" operator="equal">
      <formula>TRUE</formula>
    </cfRule>
  </conditionalFormatting>
  <conditionalFormatting sqref="P24">
    <cfRule type="containsText" dxfId="458" priority="85" operator="containsText" text="FALSE">
      <formula>NOT(ISERROR(SEARCH("FALSE",P24)))</formula>
    </cfRule>
    <cfRule type="containsText" dxfId="457" priority="86" operator="containsText" text="CLOSE">
      <formula>NOT(ISERROR(SEARCH("CLOSE",P24)))</formula>
    </cfRule>
    <cfRule type="cellIs" dxfId="456" priority="87" operator="equal">
      <formula>TRUE</formula>
    </cfRule>
  </conditionalFormatting>
  <conditionalFormatting sqref="P46">
    <cfRule type="containsText" dxfId="455" priority="88" operator="containsText" text="FALSE">
      <formula>NOT(ISERROR(SEARCH("FALSE",P46)))</formula>
    </cfRule>
    <cfRule type="containsText" dxfId="454" priority="89" operator="containsText" text="CLOSE">
      <formula>NOT(ISERROR(SEARCH("CLOSE",P46)))</formula>
    </cfRule>
    <cfRule type="cellIs" dxfId="453" priority="90" operator="equal">
      <formula>TRUE</formula>
    </cfRule>
  </conditionalFormatting>
  <conditionalFormatting sqref="P54">
    <cfRule type="containsText" dxfId="452" priority="91" operator="containsText" text="FALSE">
      <formula>NOT(ISERROR(SEARCH("FALSE",P54)))</formula>
    </cfRule>
    <cfRule type="containsText" dxfId="451" priority="92" operator="containsText" text="CLOSE">
      <formula>NOT(ISERROR(SEARCH("CLOSE",P54)))</formula>
    </cfRule>
    <cfRule type="cellIs" dxfId="450" priority="93" operator="equal">
      <formula>TRUE</formula>
    </cfRule>
  </conditionalFormatting>
  <conditionalFormatting sqref="P76">
    <cfRule type="containsText" dxfId="449" priority="94" operator="containsText" text="FALSE">
      <formula>NOT(ISERROR(SEARCH("FALSE",P76)))</formula>
    </cfRule>
    <cfRule type="containsText" dxfId="448" priority="95" operator="containsText" text="CLOSE">
      <formula>NOT(ISERROR(SEARCH("CLOSE",P76)))</formula>
    </cfRule>
    <cfRule type="cellIs" dxfId="447" priority="96" operator="equal">
      <formula>TRUE</formula>
    </cfRule>
  </conditionalFormatting>
  <conditionalFormatting sqref="P85">
    <cfRule type="containsText" dxfId="446" priority="97" operator="containsText" text="FALSE">
      <formula>NOT(ISERROR(SEARCH("FALSE",P85)))</formula>
    </cfRule>
    <cfRule type="containsText" dxfId="445" priority="98" operator="containsText" text="CLOSE">
      <formula>NOT(ISERROR(SEARCH("CLOSE",P85)))</formula>
    </cfRule>
    <cfRule type="cellIs" dxfId="444" priority="99" operator="equal">
      <formula>TRUE</formula>
    </cfRule>
  </conditionalFormatting>
  <conditionalFormatting sqref="P94">
    <cfRule type="containsText" dxfId="443" priority="100" operator="containsText" text="FALSE">
      <formula>NOT(ISERROR(SEARCH("FALSE",P94)))</formula>
    </cfRule>
    <cfRule type="containsText" dxfId="442" priority="101" operator="containsText" text="CLOSE">
      <formula>NOT(ISERROR(SEARCH("CLOSE",P94)))</formula>
    </cfRule>
    <cfRule type="cellIs" dxfId="441" priority="102" operator="equal">
      <formula>TRUE</formula>
    </cfRule>
  </conditionalFormatting>
  <conditionalFormatting sqref="P109">
    <cfRule type="containsText" dxfId="440" priority="103" operator="containsText" text="FALSE">
      <formula>NOT(ISERROR(SEARCH("FALSE",P109)))</formula>
    </cfRule>
    <cfRule type="containsText" dxfId="439" priority="104" operator="containsText" text="CLOSE">
      <formula>NOT(ISERROR(SEARCH("CLOSE",P109)))</formula>
    </cfRule>
    <cfRule type="cellIs" dxfId="438" priority="105" operator="equal">
      <formula>TRUE</formula>
    </cfRule>
  </conditionalFormatting>
  <conditionalFormatting sqref="P119">
    <cfRule type="containsText" dxfId="437" priority="106" operator="containsText" text="FALSE">
      <formula>NOT(ISERROR(SEARCH("FALSE",P119)))</formula>
    </cfRule>
    <cfRule type="containsText" dxfId="436" priority="107" operator="containsText" text="CLOSE">
      <formula>NOT(ISERROR(SEARCH("CLOSE",P119)))</formula>
    </cfRule>
    <cfRule type="cellIs" dxfId="435" priority="108" operator="equal">
      <formula>TRUE</formula>
    </cfRule>
  </conditionalFormatting>
  <conditionalFormatting sqref="P155">
    <cfRule type="containsText" dxfId="434" priority="109" operator="containsText" text="FALSE">
      <formula>NOT(ISERROR(SEARCH("FALSE",P155)))</formula>
    </cfRule>
    <cfRule type="containsText" dxfId="433" priority="110" operator="containsText" text="CLOSE">
      <formula>NOT(ISERROR(SEARCH("CLOSE",P155)))</formula>
    </cfRule>
    <cfRule type="cellIs" dxfId="432" priority="111" operator="equal">
      <formula>TRUE</formula>
    </cfRule>
  </conditionalFormatting>
  <conditionalFormatting sqref="Q12">
    <cfRule type="containsText" dxfId="431" priority="184" operator="containsText" text="FALSE">
      <formula>NOT(ISERROR(SEARCH("FALSE",Q12)))</formula>
    </cfRule>
    <cfRule type="containsText" dxfId="430" priority="185" operator="containsText" text="CLOSE">
      <formula>NOT(ISERROR(SEARCH("CLOSE",Q12)))</formula>
    </cfRule>
    <cfRule type="cellIs" dxfId="429" priority="186" operator="equal">
      <formula>TRUE</formula>
    </cfRule>
  </conditionalFormatting>
  <conditionalFormatting sqref="Q19 Q175:Q182 Q72:Q73 Q212:Q219">
    <cfRule type="containsText" dxfId="428" priority="230" operator="containsText" text="FALSE">
      <formula>NOT(ISERROR(SEARCH("FALSE",Q19)))</formula>
    </cfRule>
    <cfRule type="containsText" dxfId="427" priority="231" operator="containsText" text="CLOSE">
      <formula>NOT(ISERROR(SEARCH("CLOSE",Q19)))</formula>
    </cfRule>
  </conditionalFormatting>
  <conditionalFormatting sqref="Q19:Q24 Q11:R11 Q26:R29 Q42 Q34:R41 Q65:R72 Q87:R88 Q96:R103 Q132:Q139 Q168:Q175 Q205:Q212 Q232:Q240 Q242:Q256 Q269:Q1048576 Q56:R60 Q148">
    <cfRule type="cellIs" dxfId="426" priority="232" operator="equal">
      <formula>TRUE</formula>
    </cfRule>
  </conditionalFormatting>
  <conditionalFormatting sqref="Q30:Q32">
    <cfRule type="containsText" dxfId="425" priority="220" operator="containsText" text="FALSE">
      <formula>NOT(ISERROR(SEARCH("FALSE",Q30)))</formula>
    </cfRule>
    <cfRule type="containsText" dxfId="424" priority="221" operator="containsText" text="CLOSE">
      <formula>NOT(ISERROR(SEARCH("CLOSE",Q30)))</formula>
    </cfRule>
    <cfRule type="cellIs" dxfId="423" priority="222" operator="equal">
      <formula>TRUE</formula>
    </cfRule>
  </conditionalFormatting>
  <conditionalFormatting sqref="Q65:Q70 Q96:Q101 Q111 Q168:Q173 Q205:Q210 Q236:Q240 Q242:Q247 Q11:R11 Q26:R29 Q34:Q39 Q41 R34:R41 R65:R72 Q87:R88 Q103 R96:R103 Q132:Q139 Q232:Q233 Q249 Q269:Q1048576 Q56:R60">
    <cfRule type="containsText" dxfId="422" priority="297" operator="containsText" text="CLOSE">
      <formula>NOT(ISERROR(SEARCH("CLOSE",Q11)))</formula>
    </cfRule>
  </conditionalFormatting>
  <conditionalFormatting sqref="Q111 Q232:Q233 Q236:Q240 Q242:Q247">
    <cfRule type="cellIs" dxfId="421" priority="299" operator="equal">
      <formula>TRUE</formula>
    </cfRule>
  </conditionalFormatting>
  <conditionalFormatting sqref="Q111 Q236:Q240 Q242:Q247 Q65:Q70 Q96:Q101 Q168:Q173 Q205:Q210 Q11:R11 Q26:R29 Q34:Q39 Q41 R34:R41 R65:R72 Q87:R88 Q103 R96:R103 Q132:Q139 Q232:Q233 Q249 Q269:Q1048576 Q56:R60">
    <cfRule type="containsText" dxfId="420" priority="296" operator="containsText" text="FALSE">
      <formula>NOT(ISERROR(SEARCH("FALSE",Q11)))</formula>
    </cfRule>
  </conditionalFormatting>
  <conditionalFormatting sqref="Q42">
    <cfRule type="containsText" dxfId="419" priority="180" operator="containsText" text="FALSE">
      <formula>NOT(ISERROR(SEARCH("FALSE",Q42)))</formula>
    </cfRule>
    <cfRule type="containsText" dxfId="418" priority="181" operator="containsText" text="CLOSE">
      <formula>NOT(ISERROR(SEARCH("CLOSE",Q42)))</formula>
    </cfRule>
  </conditionalFormatting>
  <conditionalFormatting sqref="Q49">
    <cfRule type="containsText" dxfId="417" priority="207" operator="containsText" text="FALSE">
      <formula>NOT(ISERROR(SEARCH("FALSE",Q49)))</formula>
    </cfRule>
    <cfRule type="containsText" dxfId="416" priority="208" operator="containsText" text="CLOSE">
      <formula>NOT(ISERROR(SEARCH("CLOSE",Q49)))</formula>
    </cfRule>
    <cfRule type="cellIs" dxfId="415" priority="209" operator="equal">
      <formula>TRUE</formula>
    </cfRule>
  </conditionalFormatting>
  <conditionalFormatting sqref="Q61:Q63">
    <cfRule type="containsText" dxfId="414" priority="197" operator="containsText" text="FALSE">
      <formula>NOT(ISERROR(SEARCH("FALSE",Q61)))</formula>
    </cfRule>
    <cfRule type="containsText" dxfId="413" priority="198" operator="containsText" text="CLOSE">
      <formula>NOT(ISERROR(SEARCH("CLOSE",Q61)))</formula>
    </cfRule>
    <cfRule type="cellIs" dxfId="412" priority="199" operator="equal">
      <formula>TRUE</formula>
    </cfRule>
  </conditionalFormatting>
  <conditionalFormatting sqref="Q73">
    <cfRule type="cellIs" dxfId="411" priority="178" operator="equal">
      <formula>TRUE</formula>
    </cfRule>
  </conditionalFormatting>
  <conditionalFormatting sqref="Q79">
    <cfRule type="containsText" dxfId="410" priority="154" operator="containsText" text="FALSE">
      <formula>NOT(ISERROR(SEARCH("FALSE",Q79)))</formula>
    </cfRule>
    <cfRule type="containsText" dxfId="409" priority="155" operator="containsText" text="CLOSE">
      <formula>NOT(ISERROR(SEARCH("CLOSE",Q79)))</formula>
    </cfRule>
    <cfRule type="cellIs" dxfId="408" priority="156" operator="equal">
      <formula>TRUE</formula>
    </cfRule>
  </conditionalFormatting>
  <conditionalFormatting sqref="Q89:Q90">
    <cfRule type="containsText" dxfId="407" priority="168" operator="containsText" text="FALSE">
      <formula>NOT(ISERROR(SEARCH("FALSE",Q89)))</formula>
    </cfRule>
    <cfRule type="containsText" dxfId="406" priority="169" operator="containsText" text="CLOSE">
      <formula>NOT(ISERROR(SEARCH("CLOSE",Q89)))</formula>
    </cfRule>
    <cfRule type="cellIs" dxfId="405" priority="170" operator="equal">
      <formula>TRUE</formula>
    </cfRule>
  </conditionalFormatting>
  <conditionalFormatting sqref="Q148:Q155">
    <cfRule type="containsText" dxfId="404" priority="118" operator="containsText" text="FALSE">
      <formula>NOT(ISERROR(SEARCH("FALSE",Q148)))</formula>
    </cfRule>
    <cfRule type="containsText" dxfId="403" priority="119" operator="containsText" text="CLOSE">
      <formula>NOT(ISERROR(SEARCH("CLOSE",Q148)))</formula>
    </cfRule>
  </conditionalFormatting>
  <conditionalFormatting sqref="Q176:Q182">
    <cfRule type="cellIs" dxfId="402" priority="72" operator="equal">
      <formula>TRUE</formula>
    </cfRule>
  </conditionalFormatting>
  <conditionalFormatting sqref="Q213:Q219">
    <cfRule type="cellIs" dxfId="401" priority="45" operator="equal">
      <formula>TRUE</formula>
    </cfRule>
  </conditionalFormatting>
  <conditionalFormatting sqref="Q234:Q235">
    <cfRule type="containsText" dxfId="400" priority="25" operator="containsText" text="FALSE">
      <formula>NOT(ISERROR(SEARCH("FALSE",Q234)))</formula>
    </cfRule>
    <cfRule type="containsText" dxfId="399" priority="26" operator="containsText" text="CLOSE">
      <formula>NOT(ISERROR(SEARCH("CLOSE",Q234)))</formula>
    </cfRule>
  </conditionalFormatting>
  <conditionalFormatting sqref="Q250:Q256">
    <cfRule type="containsText" dxfId="398" priority="16" operator="containsText" text="FALSE">
      <formula>NOT(ISERROR(SEARCH("FALSE",Q250)))</formula>
    </cfRule>
    <cfRule type="containsText" dxfId="397" priority="17" operator="containsText" text="CLOSE">
      <formula>NOT(ISERROR(SEARCH("CLOSE",Q250)))</formula>
    </cfRule>
  </conditionalFormatting>
  <conditionalFormatting sqref="Q258:Q267">
    <cfRule type="containsText" dxfId="396" priority="2" operator="containsText" text="FALSE">
      <formula>NOT(ISERROR(SEARCH("FALSE",Q258)))</formula>
    </cfRule>
    <cfRule type="containsText" dxfId="395" priority="3" operator="containsText" text="CLOSE">
      <formula>NOT(ISERROR(SEARCH("CLOSE",Q258)))</formula>
    </cfRule>
    <cfRule type="cellIs" dxfId="394" priority="4" operator="equal">
      <formula>TRUE</formula>
    </cfRule>
  </conditionalFormatting>
  <conditionalFormatting sqref="Q13:R16 Q18:R18 Q20:R24 Q48:R48 Q74:R76 Q78:R78 Q80:R85 Q91:R94 Q105:R109 Q147:R147 Q149:R155 Q50:R54 Q113:R119">
    <cfRule type="cellIs" dxfId="393" priority="295" operator="equal">
      <formula>TRUE</formula>
    </cfRule>
  </conditionalFormatting>
  <conditionalFormatting sqref="Q13:R16 Q18:R18 Q20:R24 Q48:R48 Q74:R76 Q78:R78 Q80:R85 Q91:R94 Q105:R109 Q147:R147 Q149:R155">
    <cfRule type="containsText" dxfId="392" priority="294" operator="containsText" text="CLOSE">
      <formula>NOT(ISERROR(SEARCH("CLOSE",Q13)))</formula>
    </cfRule>
  </conditionalFormatting>
  <conditionalFormatting sqref="Q43:R46">
    <cfRule type="containsText" dxfId="391" priority="287" operator="containsText" text="FALSE">
      <formula>NOT(ISERROR(SEARCH("FALSE",Q43)))</formula>
    </cfRule>
    <cfRule type="containsText" dxfId="390" priority="288" operator="containsText" text="CLOSE">
      <formula>NOT(ISERROR(SEARCH("CLOSE",Q43)))</formula>
    </cfRule>
    <cfRule type="cellIs" dxfId="389" priority="289" operator="equal">
      <formula>TRUE</formula>
    </cfRule>
  </conditionalFormatting>
  <conditionalFormatting sqref="Q50:R54">
    <cfRule type="containsText" dxfId="388" priority="284" operator="containsText" text="FALSE">
      <formula>NOT(ISERROR(SEARCH("FALSE",Q50)))</formula>
    </cfRule>
    <cfRule type="containsText" dxfId="387" priority="285" operator="containsText" text="CLOSE">
      <formula>NOT(ISERROR(SEARCH("CLOSE",Q50)))</formula>
    </cfRule>
  </conditionalFormatting>
  <conditionalFormatting sqref="Q113:R119">
    <cfRule type="containsText" dxfId="386" priority="276" operator="containsText" text="FALSE">
      <formula>NOT(ISERROR(SEARCH("FALSE",Q113)))</formula>
    </cfRule>
    <cfRule type="containsText" dxfId="385" priority="277" operator="containsText" text="CLOSE">
      <formula>NOT(ISERROR(SEARCH("CLOSE",Q113)))</formula>
    </cfRule>
  </conditionalFormatting>
  <conditionalFormatting sqref="R10">
    <cfRule type="containsText" dxfId="384" priority="238" operator="containsText" text="FALSE">
      <formula>NOT(ISERROR(SEARCH("FALSE",R10)))</formula>
    </cfRule>
    <cfRule type="containsText" dxfId="383" priority="239" operator="containsText" text="CLOSE">
      <formula>NOT(ISERROR(SEARCH("CLOSE",R10)))</formula>
    </cfRule>
    <cfRule type="cellIs" dxfId="382" priority="240" operator="equal">
      <formula>TRUE</formula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ntainsText" dxfId="381" priority="233" operator="containsText" text="FALSE">
      <formula>NOT(ISERROR(SEARCH("FALSE",R17)))</formula>
    </cfRule>
    <cfRule type="containsText" dxfId="380" priority="234" operator="containsText" text="CLOSE">
      <formula>NOT(ISERROR(SEARCH("CLOSE",R17)))</formula>
    </cfRule>
    <cfRule type="cellIs" dxfId="379" priority="235" operator="equal">
      <formula>TRUE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ntainsText" dxfId="378" priority="224" operator="containsText" text="FALSE">
      <formula>NOT(ISERROR(SEARCH("FALSE",R25)))</formula>
    </cfRule>
    <cfRule type="containsText" dxfId="377" priority="225" operator="containsText" text="CLOSE">
      <formula>NOT(ISERROR(SEARCH("CLOSE",R25)))</formula>
    </cfRule>
    <cfRule type="cellIs" dxfId="376" priority="226" operator="equal">
      <formula>TRUE</formula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ntainsText" dxfId="375" priority="215" operator="containsText" text="FALSE">
      <formula>NOT(ISERROR(SEARCH("FALSE",R33)))</formula>
    </cfRule>
    <cfRule type="containsText" dxfId="374" priority="216" operator="containsText" text="CLOSE">
      <formula>NOT(ISERROR(SEARCH("CLOSE",R33)))</formula>
    </cfRule>
    <cfRule type="cellIs" dxfId="373" priority="217" operator="equal">
      <formula>TRUE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4 Q147:R147 Q149:R155 Q13:R16 Q18:R18 Q48:R48 Q74:R76 Q78:R78 Q80:R85 Q91:R94 Q105:R109">
    <cfRule type="containsText" dxfId="372" priority="293" operator="containsText" text="FALSE">
      <formula>NOT(ISERROR(SEARCH("FALSE",Q13)))</formula>
    </cfRule>
  </conditionalFormatting>
  <conditionalFormatting sqref="R4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ntainsText" dxfId="371" priority="210" operator="containsText" text="FALSE">
      <formula>NOT(ISERROR(SEARCH("FALSE",R47)))</formula>
    </cfRule>
    <cfRule type="containsText" dxfId="370" priority="211" operator="containsText" text="CLOSE">
      <formula>NOT(ISERROR(SEARCH("CLOSE",R47)))</formula>
    </cfRule>
    <cfRule type="cellIs" dxfId="369" priority="212" operator="equal">
      <formula>TRUE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ntainsText" dxfId="368" priority="201" operator="containsText" text="FALSE">
      <formula>NOT(ISERROR(SEARCH("FALSE",R55)))</formula>
    </cfRule>
    <cfRule type="containsText" dxfId="367" priority="202" operator="containsText" text="CLOSE">
      <formula>NOT(ISERROR(SEARCH("CLOSE",R55)))</formula>
    </cfRule>
    <cfRule type="cellIs" dxfId="366" priority="203" operator="equal">
      <formula>TRUE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ntainsText" dxfId="365" priority="192" operator="containsText" text="FALSE">
      <formula>NOT(ISERROR(SEARCH("FALSE",R64)))</formula>
    </cfRule>
    <cfRule type="containsText" dxfId="364" priority="193" operator="containsText" text="CLOSE">
      <formula>NOT(ISERROR(SEARCH("CLOSE",R64)))</formula>
    </cfRule>
    <cfRule type="cellIs" dxfId="363" priority="194" operator="equal">
      <formula>TRUE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ntainsText" dxfId="362" priority="187" operator="containsText" text="FALSE">
      <formula>NOT(ISERROR(SEARCH("FALSE",R77)))</formula>
    </cfRule>
    <cfRule type="containsText" dxfId="361" priority="188" operator="containsText" text="CLOSE">
      <formula>NOT(ISERROR(SEARCH("CLOSE",R77)))</formula>
    </cfRule>
    <cfRule type="cellIs" dxfId="360" priority="189" operator="equal">
      <formula>TRUE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ntainsText" dxfId="359" priority="148" operator="containsText" text="FALSE">
      <formula>NOT(ISERROR(SEARCH("FALSE",R86)))</formula>
    </cfRule>
    <cfRule type="containsText" dxfId="358" priority="149" operator="containsText" text="CLOSE">
      <formula>NOT(ISERROR(SEARCH("CLOSE",R86)))</formula>
    </cfRule>
    <cfRule type="cellIs" dxfId="357" priority="150" operator="equal">
      <formula>TRUE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ntainsText" dxfId="356" priority="162" operator="containsText" text="FALSE">
      <formula>NOT(ISERROR(SEARCH("FALSE",R95)))</formula>
    </cfRule>
    <cfRule type="containsText" dxfId="355" priority="163" operator="containsText" text="CLOSE">
      <formula>NOT(ISERROR(SEARCH("CLOSE",R95)))</formula>
    </cfRule>
    <cfRule type="cellIs" dxfId="354" priority="164" operator="equal">
      <formula>TRUE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:R111">
    <cfRule type="containsText" dxfId="353" priority="157" operator="containsText" text="FALSE">
      <formula>NOT(ISERROR(SEARCH("FALSE",R110)))</formula>
    </cfRule>
    <cfRule type="containsText" dxfId="352" priority="158" operator="containsText" text="CLOSE">
      <formula>NOT(ISERROR(SEARCH("CLOSE",R110)))</formula>
    </cfRule>
    <cfRule type="cellIs" dxfId="351" priority="159" operator="equal">
      <formula>TRUE</formula>
    </cfRule>
  </conditionalFormatting>
  <conditionalFormatting sqref="R120">
    <cfRule type="containsText" dxfId="350" priority="139" operator="containsText" text="FALSE">
      <formula>NOT(ISERROR(SEARCH("FALSE",R120)))</formula>
    </cfRule>
    <cfRule type="containsText" dxfId="349" priority="140" operator="containsText" text="CLOSE">
      <formula>NOT(ISERROR(SEARCH("CLOSE",R120)))</formula>
    </cfRule>
    <cfRule type="cellIs" dxfId="348" priority="141" operator="equal">
      <formula>TRUE</formula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1">
    <cfRule type="containsText" dxfId="347" priority="130" operator="containsText" text="FALSE">
      <formula>NOT(ISERROR(SEARCH("FALSE",R131)))</formula>
    </cfRule>
    <cfRule type="containsText" dxfId="346" priority="131" operator="containsText" text="CLOSE">
      <formula>NOT(ISERROR(SEARCH("CLOSE",R131)))</formula>
    </cfRule>
    <cfRule type="cellIs" dxfId="345" priority="132" operator="equal">
      <formula>TRUE</formula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8">
    <cfRule type="containsText" dxfId="344" priority="270" operator="containsText" text="FALSE">
      <formula>NOT(ISERROR(SEARCH("FALSE",R138)))</formula>
    </cfRule>
    <cfRule type="containsText" dxfId="343" priority="271" operator="containsText" text="CLOSE">
      <formula>NOT(ISERROR(SEARCH("CLOSE",R138)))</formula>
    </cfRule>
    <cfRule type="cellIs" dxfId="342" priority="272" operator="equal">
      <formula>TRUE</formula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6">
    <cfRule type="containsText" dxfId="341" priority="121" operator="containsText" text="FALSE">
      <formula>NOT(ISERROR(SEARCH("FALSE",R146)))</formula>
    </cfRule>
    <cfRule type="containsText" dxfId="340" priority="122" operator="containsText" text="CLOSE">
      <formula>NOT(ISERROR(SEARCH("CLOSE",R146)))</formula>
    </cfRule>
    <cfRule type="cellIs" dxfId="339" priority="123" operator="equal">
      <formula>TRUE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ntainsText" dxfId="338" priority="112" operator="containsText" text="FALSE">
      <formula>NOT(ISERROR(SEARCH("FALSE",R156)))</formula>
    </cfRule>
    <cfRule type="containsText" dxfId="337" priority="113" operator="containsText" text="CLOSE">
      <formula>NOT(ISERROR(SEARCH("CLOSE",R156)))</formula>
    </cfRule>
    <cfRule type="cellIs" dxfId="336" priority="114" operator="equal">
      <formula>TRUE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ntainsText" dxfId="335" priority="73" operator="containsText" text="FALSE">
      <formula>NOT(ISERROR(SEARCH("FALSE",R167)))</formula>
    </cfRule>
    <cfRule type="containsText" dxfId="334" priority="74" operator="containsText" text="CLOSE">
      <formula>NOT(ISERROR(SEARCH("CLOSE",R167)))</formula>
    </cfRule>
    <cfRule type="cellIs" dxfId="333" priority="75" operator="equal">
      <formula>TRUE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4">
    <cfRule type="containsText" dxfId="332" priority="265" operator="containsText" text="FALSE">
      <formula>NOT(ISERROR(SEARCH("FALSE",R174)))</formula>
    </cfRule>
    <cfRule type="containsText" dxfId="331" priority="266" operator="containsText" text="CLOSE">
      <formula>NOT(ISERROR(SEARCH("CLOSE",R174)))</formula>
    </cfRule>
    <cfRule type="cellIs" dxfId="330" priority="267" operator="equal">
      <formula>TRUE</formula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3">
    <cfRule type="containsText" dxfId="329" priority="64" operator="containsText" text="FALSE">
      <formula>NOT(ISERROR(SEARCH("FALSE",R183)))</formula>
    </cfRule>
    <cfRule type="containsText" dxfId="328" priority="65" operator="containsText" text="CLOSE">
      <formula>NOT(ISERROR(SEARCH("CLOSE",R183)))</formula>
    </cfRule>
    <cfRule type="cellIs" dxfId="327" priority="66" operator="equal">
      <formula>TRUE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4">
    <cfRule type="containsText" dxfId="326" priority="55" operator="containsText" text="FALSE">
      <formula>NOT(ISERROR(SEARCH("FALSE",R194)))</formula>
    </cfRule>
    <cfRule type="containsText" dxfId="325" priority="56" operator="containsText" text="CLOSE">
      <formula>NOT(ISERROR(SEARCH("CLOSE",R194)))</formula>
    </cfRule>
    <cfRule type="cellIs" dxfId="324" priority="57" operator="equal">
      <formula>TRUE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4">
    <cfRule type="containsText" dxfId="323" priority="46" operator="containsText" text="FALSE">
      <formula>NOT(ISERROR(SEARCH("FALSE",R204)))</formula>
    </cfRule>
    <cfRule type="containsText" dxfId="322" priority="47" operator="containsText" text="CLOSE">
      <formula>NOT(ISERROR(SEARCH("CLOSE",R204)))</formula>
    </cfRule>
    <cfRule type="cellIs" dxfId="321" priority="48" operator="equal">
      <formula>TRUE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1">
    <cfRule type="containsText" dxfId="320" priority="258" operator="containsText" text="FALSE">
      <formula>NOT(ISERROR(SEARCH("FALSE",R211)))</formula>
    </cfRule>
    <cfRule type="containsText" dxfId="319" priority="259" operator="containsText" text="CLOSE">
      <formula>NOT(ISERROR(SEARCH("CLOSE",R211)))</formula>
    </cfRule>
    <cfRule type="cellIs" dxfId="318" priority="260" operator="equal">
      <formula>TRUE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0">
    <cfRule type="containsText" dxfId="317" priority="37" operator="containsText" text="FALSE">
      <formula>NOT(ISERROR(SEARCH("FALSE",R220)))</formula>
    </cfRule>
    <cfRule type="containsText" dxfId="316" priority="38" operator="containsText" text="CLOSE">
      <formula>NOT(ISERROR(SEARCH("CLOSE",R220)))</formula>
    </cfRule>
    <cfRule type="cellIs" dxfId="315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1">
    <cfRule type="containsText" dxfId="314" priority="28" operator="containsText" text="FALSE">
      <formula>NOT(ISERROR(SEARCH("FALSE",R231)))</formula>
    </cfRule>
    <cfRule type="containsText" dxfId="313" priority="29" operator="containsText" text="CLOSE">
      <formula>NOT(ISERROR(SEARCH("CLOSE",R231)))</formula>
    </cfRule>
    <cfRule type="cellIs" dxfId="312" priority="30" operator="equal">
      <formula>TRUE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1">
    <cfRule type="containsText" dxfId="311" priority="19" operator="containsText" text="FALSE">
      <formula>NOT(ISERROR(SEARCH("FALSE",R241)))</formula>
    </cfRule>
    <cfRule type="containsText" dxfId="310" priority="20" operator="containsText" text="CLOSE">
      <formula>NOT(ISERROR(SEARCH("CLOSE",R241)))</formula>
    </cfRule>
    <cfRule type="cellIs" dxfId="309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8">
    <cfRule type="containsText" dxfId="308" priority="251" operator="containsText" text="FALSE">
      <formula>NOT(ISERROR(SEARCH("FALSE",R248)))</formula>
    </cfRule>
    <cfRule type="containsText" dxfId="307" priority="252" operator="containsText" text="CLOSE">
      <formula>NOT(ISERROR(SEARCH("CLOSE",R248)))</formula>
    </cfRule>
    <cfRule type="cellIs" dxfId="306" priority="253" operator="equal">
      <formula>TRUE</formula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7">
    <cfRule type="containsText" dxfId="305" priority="10" operator="containsText" text="FALSE">
      <formula>NOT(ISERROR(SEARCH("FALSE",R257)))</formula>
    </cfRule>
    <cfRule type="containsText" dxfId="304" priority="11" operator="containsText" text="CLOSE">
      <formula>NOT(ISERROR(SEARCH("CLOSE",R257)))</formula>
    </cfRule>
    <cfRule type="cellIs" dxfId="303" priority="12" operator="equal">
      <formula>TRUE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8">
    <cfRule type="containsText" dxfId="302" priority="5" operator="containsText" text="FALSE">
      <formula>NOT(ISERROR(SEARCH("FALSE",R268)))</formula>
    </cfRule>
    <cfRule type="containsText" dxfId="301" priority="6" operator="containsText" text="CLOSE">
      <formula>NOT(ISERROR(SEARCH("CLOSE",R268)))</formula>
    </cfRule>
    <cfRule type="cellIs" dxfId="300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ellIs" dxfId="299" priority="298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ADF8-58ED-4B3E-A5E4-69FB8BA111F4}">
  <dimension ref="A1:V213"/>
  <sheetViews>
    <sheetView zoomScaleNormal="100" workbookViewId="0">
      <pane ySplit="1" topLeftCell="A190" activePane="bottomLeft" state="frozen"/>
      <selection activeCell="B1" sqref="B1"/>
      <selection pane="bottomLeft" activeCell="D188" sqref="D188"/>
    </sheetView>
  </sheetViews>
  <sheetFormatPr defaultColWidth="8.85546875" defaultRowHeight="16.5" x14ac:dyDescent="0.3"/>
  <cols>
    <col min="1" max="1" width="9.42578125" style="59" customWidth="1"/>
    <col min="2" max="2" width="16.28515625" style="1" customWidth="1"/>
    <col min="3" max="3" width="8.85546875" style="1"/>
    <col min="4" max="4" width="19" style="1" customWidth="1"/>
    <col min="5" max="5" width="7.85546875" style="1" customWidth="1"/>
    <col min="6" max="6" width="6.85546875" style="1" customWidth="1"/>
    <col min="7" max="7" width="8.85546875" style="3" customWidth="1"/>
    <col min="8" max="9" width="8.140625" style="5" customWidth="1"/>
    <col min="10" max="10" width="10.140625" style="5" customWidth="1"/>
    <col min="11" max="11" width="10.42578125" style="2" customWidth="1"/>
    <col min="12" max="12" width="20.7109375" style="2" customWidth="1"/>
    <col min="13" max="14" width="8.85546875" style="4"/>
    <col min="15" max="15" width="11.7109375" style="3" customWidth="1"/>
    <col min="16" max="18" width="8.85546875" style="3"/>
    <col min="19" max="19" width="11.140625" style="3" customWidth="1"/>
    <col min="20" max="21" width="8.85546875" style="3"/>
    <col min="22" max="22" width="29.28515625" style="2" customWidth="1"/>
    <col min="23" max="16384" width="8.85546875" style="1"/>
  </cols>
  <sheetData>
    <row r="1" spans="1:22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49" t="s">
        <v>332</v>
      </c>
      <c r="F1" s="50" t="s">
        <v>333</v>
      </c>
      <c r="G1" s="51" t="s">
        <v>126</v>
      </c>
      <c r="H1" s="50" t="s">
        <v>339</v>
      </c>
      <c r="I1" s="51" t="s">
        <v>125</v>
      </c>
      <c r="J1" s="50" t="s">
        <v>340</v>
      </c>
      <c r="K1" s="49" t="s">
        <v>124</v>
      </c>
      <c r="L1" s="49" t="s">
        <v>123</v>
      </c>
      <c r="M1" s="52" t="s">
        <v>367</v>
      </c>
      <c r="N1" s="52" t="s">
        <v>122</v>
      </c>
      <c r="O1" s="51" t="s">
        <v>121</v>
      </c>
      <c r="P1" s="51" t="s">
        <v>120</v>
      </c>
      <c r="Q1" s="51" t="s">
        <v>118</v>
      </c>
      <c r="R1" s="51" t="s">
        <v>129</v>
      </c>
      <c r="S1" s="51" t="s">
        <v>119</v>
      </c>
      <c r="T1" s="50" t="s">
        <v>118</v>
      </c>
      <c r="U1" s="51" t="s">
        <v>117</v>
      </c>
      <c r="V1" s="53" t="s">
        <v>328</v>
      </c>
    </row>
    <row r="2" spans="1:22" x14ac:dyDescent="0.3">
      <c r="A2" s="59" t="s">
        <v>205</v>
      </c>
    </row>
    <row r="3" spans="1:22" x14ac:dyDescent="0.3">
      <c r="B3" s="1" t="s">
        <v>30</v>
      </c>
      <c r="C3" s="1" t="s">
        <v>206</v>
      </c>
      <c r="D3" s="1" t="s">
        <v>207</v>
      </c>
      <c r="E3" s="38">
        <v>0.26</v>
      </c>
      <c r="F3" s="39">
        <f>1/E3-0.17</f>
        <v>3.6761538461538459</v>
      </c>
      <c r="G3" s="3">
        <v>1.61</v>
      </c>
      <c r="H3" s="5" t="s">
        <v>0</v>
      </c>
      <c r="I3" s="5">
        <f>1/G3</f>
        <v>0.6211180124223602</v>
      </c>
      <c r="J3" s="5">
        <f>I3-0.17</f>
        <v>0.45111801242236016</v>
      </c>
      <c r="K3" s="2" t="s">
        <v>208</v>
      </c>
    </row>
    <row r="4" spans="1:22" x14ac:dyDescent="0.3">
      <c r="L4" s="2" t="s">
        <v>9</v>
      </c>
      <c r="M4" s="4">
        <v>1000</v>
      </c>
      <c r="N4" s="4">
        <v>1800</v>
      </c>
      <c r="O4" s="3">
        <v>0.9</v>
      </c>
      <c r="P4" s="3">
        <v>0.02</v>
      </c>
      <c r="Q4" s="3">
        <f>O4/P4</f>
        <v>45</v>
      </c>
      <c r="R4" s="3">
        <f>1/Q4</f>
        <v>2.2222222222222223E-2</v>
      </c>
      <c r="V4" s="2" t="s">
        <v>112</v>
      </c>
    </row>
    <row r="5" spans="1:22" x14ac:dyDescent="0.3">
      <c r="L5" s="2" t="s">
        <v>113</v>
      </c>
      <c r="M5" s="4">
        <v>1000</v>
      </c>
      <c r="N5" s="4">
        <v>2000</v>
      </c>
      <c r="O5" s="3">
        <v>0.9</v>
      </c>
      <c r="P5" s="3">
        <v>0.36</v>
      </c>
      <c r="Q5" s="3">
        <f>O5/P5</f>
        <v>2.5</v>
      </c>
      <c r="R5" s="3">
        <f>1/Q5</f>
        <v>0.4</v>
      </c>
      <c r="V5" s="2" t="s">
        <v>112</v>
      </c>
    </row>
    <row r="6" spans="1:22" x14ac:dyDescent="0.3">
      <c r="L6" s="2" t="s">
        <v>13</v>
      </c>
      <c r="M6" s="4">
        <v>1000</v>
      </c>
      <c r="N6" s="4">
        <v>1400</v>
      </c>
      <c r="O6" s="3">
        <v>0.7</v>
      </c>
      <c r="P6" s="3">
        <v>0.02</v>
      </c>
      <c r="Q6" s="3">
        <f>O6/P6</f>
        <v>35</v>
      </c>
      <c r="R6" s="3">
        <f>1/Q6</f>
        <v>2.8571428571428571E-2</v>
      </c>
      <c r="V6" s="2" t="s">
        <v>112</v>
      </c>
    </row>
    <row r="7" spans="1:22" x14ac:dyDescent="0.3">
      <c r="L7" s="40" t="s">
        <v>307</v>
      </c>
      <c r="M7" s="41">
        <v>1030</v>
      </c>
      <c r="N7" s="41">
        <v>70</v>
      </c>
      <c r="O7" s="42">
        <v>3.3000000000000002E-2</v>
      </c>
      <c r="P7" s="42">
        <v>0.12</v>
      </c>
      <c r="Q7" s="42">
        <f>O7/P7</f>
        <v>0.27500000000000002</v>
      </c>
      <c r="R7" s="42">
        <f>1/Q7</f>
        <v>3.6363636363636362</v>
      </c>
      <c r="V7" s="2" t="s">
        <v>308</v>
      </c>
    </row>
    <row r="8" spans="1:22" x14ac:dyDescent="0.3">
      <c r="L8" s="43" t="s">
        <v>309</v>
      </c>
      <c r="M8" s="44">
        <v>1090</v>
      </c>
      <c r="N8" s="44">
        <v>772</v>
      </c>
      <c r="O8" s="45">
        <v>0.16</v>
      </c>
      <c r="P8" s="46">
        <v>1.2500000000000001E-2</v>
      </c>
      <c r="Q8" s="45">
        <f>O8/P8</f>
        <v>12.799999999999999</v>
      </c>
      <c r="R8" s="45">
        <f>1/Q8</f>
        <v>7.8125E-2</v>
      </c>
      <c r="V8" s="2" t="s">
        <v>310</v>
      </c>
    </row>
    <row r="9" spans="1:22" x14ac:dyDescent="0.3">
      <c r="L9" s="2" t="s">
        <v>2</v>
      </c>
      <c r="P9" s="3">
        <f>SUM(P4:P8)</f>
        <v>0.53249999999999997</v>
      </c>
      <c r="Q9" s="3">
        <f>1/R9</f>
        <v>0.24007976676233339</v>
      </c>
      <c r="R9" s="3">
        <f>SUM(R4:R8)</f>
        <v>4.1652822871572868</v>
      </c>
    </row>
    <row r="10" spans="1:22" s="6" customFormat="1" x14ac:dyDescent="0.3">
      <c r="A10" s="60"/>
      <c r="G10" s="8"/>
      <c r="H10" s="11"/>
      <c r="I10" s="11"/>
      <c r="J10" s="11"/>
      <c r="K10" s="20"/>
      <c r="L10" s="7" t="s">
        <v>311</v>
      </c>
      <c r="M10" s="10"/>
      <c r="N10" s="10"/>
      <c r="O10" s="8"/>
      <c r="P10" s="8"/>
      <c r="R10" s="8" t="b">
        <f>ROUND(R9,2)&gt;=ROUND(F3,2)</f>
        <v>1</v>
      </c>
      <c r="S10" s="9"/>
      <c r="T10" s="8"/>
      <c r="U10" s="8"/>
      <c r="V10" s="7"/>
    </row>
    <row r="11" spans="1:22" x14ac:dyDescent="0.3">
      <c r="B11" s="1" t="s">
        <v>209</v>
      </c>
      <c r="C11" s="1" t="s">
        <v>210</v>
      </c>
      <c r="D11" s="36" t="s">
        <v>211</v>
      </c>
      <c r="E11" s="38">
        <v>0.22</v>
      </c>
      <c r="F11" s="39">
        <f>1/E11-0.14</f>
        <v>4.4054545454545462</v>
      </c>
      <c r="G11" s="3">
        <v>1.8</v>
      </c>
      <c r="H11" s="5" t="s">
        <v>0</v>
      </c>
      <c r="I11" s="5">
        <f>1/G11</f>
        <v>0.55555555555555558</v>
      </c>
      <c r="J11" s="5">
        <f>I11-0.14</f>
        <v>0.41555555555555557</v>
      </c>
      <c r="K11" s="2" t="s">
        <v>212</v>
      </c>
    </row>
    <row r="12" spans="1:22" x14ac:dyDescent="0.3">
      <c r="L12" s="40" t="s">
        <v>326</v>
      </c>
      <c r="M12" s="41">
        <v>1030</v>
      </c>
      <c r="N12" s="41">
        <v>140</v>
      </c>
      <c r="O12" s="42">
        <v>3.5999999999999997E-2</v>
      </c>
      <c r="P12" s="42">
        <v>0.16</v>
      </c>
      <c r="Q12" s="42">
        <f>O12/P12</f>
        <v>0.22499999999999998</v>
      </c>
      <c r="R12" s="42">
        <f>1/Q12</f>
        <v>4.4444444444444446</v>
      </c>
      <c r="V12" s="2" t="s">
        <v>327</v>
      </c>
    </row>
    <row r="13" spans="1:22" x14ac:dyDescent="0.3">
      <c r="L13" s="18" t="s">
        <v>213</v>
      </c>
      <c r="M13" s="16">
        <v>1600</v>
      </c>
      <c r="N13" s="16">
        <v>550</v>
      </c>
      <c r="O13" s="17">
        <v>0.15</v>
      </c>
      <c r="P13" s="17">
        <v>6.3E-2</v>
      </c>
      <c r="Q13" s="14">
        <f>O13/P13</f>
        <v>2.3809523809523809</v>
      </c>
      <c r="R13" s="14">
        <f>1/Q13</f>
        <v>0.42</v>
      </c>
      <c r="S13" s="1"/>
      <c r="T13" s="1"/>
      <c r="U13" s="1"/>
      <c r="V13" s="2" t="s">
        <v>214</v>
      </c>
    </row>
    <row r="14" spans="1:22" x14ac:dyDescent="0.3">
      <c r="L14" s="2" t="s">
        <v>2</v>
      </c>
      <c r="P14" s="3">
        <f>SUM(P12:P13)</f>
        <v>0.223</v>
      </c>
      <c r="Q14" s="3">
        <f>1/R14</f>
        <v>0.2055733211512106</v>
      </c>
      <c r="R14" s="3">
        <f>SUM(R12:R13)</f>
        <v>4.8644444444444446</v>
      </c>
    </row>
    <row r="15" spans="1:22" s="6" customFormat="1" x14ac:dyDescent="0.3">
      <c r="A15" s="60"/>
      <c r="G15" s="8"/>
      <c r="H15" s="11"/>
      <c r="I15" s="11"/>
      <c r="J15" s="11"/>
      <c r="K15" s="20"/>
      <c r="L15" s="7" t="s">
        <v>311</v>
      </c>
      <c r="M15" s="10"/>
      <c r="N15" s="10"/>
      <c r="O15" s="8"/>
      <c r="P15" s="8"/>
      <c r="R15" s="8" t="b">
        <f>ROUND(R14,2)&gt;=ROUND(F11,2)</f>
        <v>1</v>
      </c>
      <c r="S15" s="9"/>
      <c r="T15" s="8"/>
      <c r="U15" s="8"/>
      <c r="V15" s="7"/>
    </row>
    <row r="16" spans="1:22" x14ac:dyDescent="0.3">
      <c r="B16" s="1" t="s">
        <v>12</v>
      </c>
      <c r="C16" s="1" t="s">
        <v>215</v>
      </c>
      <c r="D16" s="36" t="s">
        <v>137</v>
      </c>
      <c r="E16" s="38">
        <v>0.26</v>
      </c>
      <c r="F16" s="39">
        <f>1/E16-0.26</f>
        <v>3.586153846153846</v>
      </c>
      <c r="G16" s="3">
        <v>1.58</v>
      </c>
      <c r="H16" s="5" t="s">
        <v>0</v>
      </c>
      <c r="I16" s="5">
        <f>1/G16</f>
        <v>0.63291139240506322</v>
      </c>
      <c r="J16" s="5">
        <f>I16-0.26</f>
        <v>0.37291139240506321</v>
      </c>
      <c r="K16" s="2" t="s">
        <v>138</v>
      </c>
    </row>
    <row r="17" spans="1:22" x14ac:dyDescent="0.3">
      <c r="L17" s="40" t="s">
        <v>316</v>
      </c>
      <c r="M17" s="41">
        <v>1030</v>
      </c>
      <c r="N17" s="41">
        <v>80</v>
      </c>
      <c r="O17" s="42">
        <v>3.4000000000000002E-2</v>
      </c>
      <c r="P17" s="42">
        <v>0.12</v>
      </c>
      <c r="Q17" s="42">
        <f>O17/P17</f>
        <v>0.28333333333333338</v>
      </c>
      <c r="R17" s="42">
        <f>1/Q17</f>
        <v>3.5294117647058818</v>
      </c>
      <c r="V17" s="2" t="s">
        <v>317</v>
      </c>
    </row>
    <row r="18" spans="1:22" x14ac:dyDescent="0.3">
      <c r="L18" s="2" t="s">
        <v>9</v>
      </c>
      <c r="M18" s="4">
        <v>1800</v>
      </c>
      <c r="N18" s="4">
        <v>1000</v>
      </c>
      <c r="O18" s="3">
        <v>0.9</v>
      </c>
      <c r="P18" s="3">
        <v>0.02</v>
      </c>
      <c r="Q18" s="3">
        <f>O18/P18</f>
        <v>45</v>
      </c>
      <c r="R18" s="3">
        <f t="shared" ref="R18" si="0">1/Q18</f>
        <v>2.2222222222222223E-2</v>
      </c>
      <c r="V18" s="2" t="s">
        <v>81</v>
      </c>
    </row>
    <row r="19" spans="1:22" x14ac:dyDescent="0.3">
      <c r="L19" s="2" t="s">
        <v>96</v>
      </c>
      <c r="M19" s="4">
        <v>1800</v>
      </c>
      <c r="N19" s="4">
        <v>1000</v>
      </c>
      <c r="O19" s="3">
        <v>0.72</v>
      </c>
      <c r="P19" s="3">
        <v>0.23300000000000001</v>
      </c>
      <c r="Q19" s="3">
        <f>O19/P19</f>
        <v>3.0901287553648067</v>
      </c>
      <c r="R19" s="3">
        <f>1/Q19</f>
        <v>0.32361111111111113</v>
      </c>
      <c r="V19" s="2" t="s">
        <v>342</v>
      </c>
    </row>
    <row r="20" spans="1:22" x14ac:dyDescent="0.3">
      <c r="L20" s="2" t="s">
        <v>5</v>
      </c>
      <c r="M20" s="4">
        <v>2000</v>
      </c>
      <c r="N20" s="4">
        <v>1000</v>
      </c>
      <c r="O20" s="3">
        <v>1.4</v>
      </c>
      <c r="P20" s="3">
        <v>0.02</v>
      </c>
      <c r="Q20" s="3">
        <f>O20/P20</f>
        <v>70</v>
      </c>
      <c r="R20" s="3">
        <f>1/Q20</f>
        <v>1.4285714285714285E-2</v>
      </c>
      <c r="V20" s="2" t="s">
        <v>81</v>
      </c>
    </row>
    <row r="21" spans="1:22" x14ac:dyDescent="0.3">
      <c r="L21" s="18" t="s">
        <v>4</v>
      </c>
      <c r="M21" s="16">
        <v>1700</v>
      </c>
      <c r="N21" s="16">
        <v>1000</v>
      </c>
      <c r="O21" s="14">
        <v>1.47</v>
      </c>
      <c r="P21" s="14">
        <v>1.4999999999999999E-2</v>
      </c>
      <c r="Q21" s="14">
        <f>O21/P21</f>
        <v>98</v>
      </c>
      <c r="R21" s="14">
        <f t="shared" ref="R21" si="1">1/Q21</f>
        <v>1.020408163265306E-2</v>
      </c>
      <c r="V21" s="2" t="s">
        <v>81</v>
      </c>
    </row>
    <row r="22" spans="1:22" x14ac:dyDescent="0.3">
      <c r="L22" s="2" t="s">
        <v>2</v>
      </c>
      <c r="P22" s="3">
        <f>SUM(P17:P21)</f>
        <v>0.40800000000000003</v>
      </c>
      <c r="Q22" s="3">
        <f>1/R22</f>
        <v>0.25642768731521809</v>
      </c>
      <c r="R22" s="3">
        <f>SUM(R17:R21)</f>
        <v>3.8997348939575822</v>
      </c>
    </row>
    <row r="23" spans="1:22" s="6" customFormat="1" x14ac:dyDescent="0.3">
      <c r="A23" s="60"/>
      <c r="G23" s="8"/>
      <c r="H23" s="11"/>
      <c r="I23" s="11"/>
      <c r="J23" s="11"/>
      <c r="K23" s="20"/>
      <c r="L23" s="7" t="s">
        <v>311</v>
      </c>
      <c r="M23" s="10"/>
      <c r="N23" s="10"/>
      <c r="O23" s="8"/>
      <c r="P23" s="8"/>
      <c r="R23" s="8" t="b">
        <f>ROUND(R22,2)&gt;=ROUND(F16,2)</f>
        <v>1</v>
      </c>
      <c r="S23" s="9"/>
      <c r="T23" s="8"/>
      <c r="U23" s="8"/>
      <c r="V23" s="7"/>
    </row>
    <row r="24" spans="1:22" x14ac:dyDescent="0.3">
      <c r="A24" s="59" t="s">
        <v>365</v>
      </c>
      <c r="B24" s="1" t="s">
        <v>30</v>
      </c>
      <c r="C24" s="1" t="s">
        <v>216</v>
      </c>
      <c r="D24" s="1" t="s">
        <v>207</v>
      </c>
      <c r="E24" s="38">
        <v>0.26</v>
      </c>
      <c r="F24" s="39">
        <f>1/E24-0.17</f>
        <v>3.6761538461538459</v>
      </c>
      <c r="G24" s="3">
        <v>1.61</v>
      </c>
      <c r="H24" s="5" t="s">
        <v>0</v>
      </c>
      <c r="I24" s="5">
        <f>1/G24</f>
        <v>0.6211180124223602</v>
      </c>
      <c r="J24" s="5">
        <f>I24-0.17</f>
        <v>0.45111801242236016</v>
      </c>
      <c r="K24" s="2" t="s">
        <v>208</v>
      </c>
    </row>
    <row r="25" spans="1:22" x14ac:dyDescent="0.3">
      <c r="L25" s="2" t="s">
        <v>9</v>
      </c>
      <c r="M25" s="4">
        <v>1000</v>
      </c>
      <c r="N25" s="4">
        <v>1800</v>
      </c>
      <c r="O25" s="3">
        <v>0.9</v>
      </c>
      <c r="P25" s="3">
        <v>0.02</v>
      </c>
      <c r="Q25" s="3">
        <f>O25/P25</f>
        <v>45</v>
      </c>
      <c r="R25" s="3">
        <f>1/Q25</f>
        <v>2.2222222222222223E-2</v>
      </c>
      <c r="V25" s="2" t="s">
        <v>112</v>
      </c>
    </row>
    <row r="26" spans="1:22" x14ac:dyDescent="0.3">
      <c r="L26" s="2" t="s">
        <v>113</v>
      </c>
      <c r="M26" s="4">
        <v>1000</v>
      </c>
      <c r="N26" s="4">
        <v>2000</v>
      </c>
      <c r="O26" s="3">
        <v>0.9</v>
      </c>
      <c r="P26" s="3">
        <v>0.36</v>
      </c>
      <c r="Q26" s="3">
        <f>O26/P26</f>
        <v>2.5</v>
      </c>
      <c r="R26" s="3">
        <f>1/Q26</f>
        <v>0.4</v>
      </c>
      <c r="V26" s="2" t="s">
        <v>112</v>
      </c>
    </row>
    <row r="27" spans="1:22" x14ac:dyDescent="0.3">
      <c r="L27" s="2" t="s">
        <v>13</v>
      </c>
      <c r="M27" s="4">
        <v>1000</v>
      </c>
      <c r="N27" s="4">
        <v>1400</v>
      </c>
      <c r="O27" s="3">
        <v>0.7</v>
      </c>
      <c r="P27" s="3">
        <v>0.02</v>
      </c>
      <c r="Q27" s="3">
        <f>O27/P27</f>
        <v>35</v>
      </c>
      <c r="R27" s="3">
        <f>1/Q27</f>
        <v>2.8571428571428571E-2</v>
      </c>
      <c r="V27" s="2" t="s">
        <v>112</v>
      </c>
    </row>
    <row r="28" spans="1:22" x14ac:dyDescent="0.3">
      <c r="L28" s="40" t="s">
        <v>307</v>
      </c>
      <c r="M28" s="41">
        <v>1030</v>
      </c>
      <c r="N28" s="41">
        <v>70</v>
      </c>
      <c r="O28" s="42">
        <v>3.3000000000000002E-2</v>
      </c>
      <c r="P28" s="42">
        <v>0.12</v>
      </c>
      <c r="Q28" s="42">
        <f>O28/P28</f>
        <v>0.27500000000000002</v>
      </c>
      <c r="R28" s="42">
        <f>1/Q28</f>
        <v>3.6363636363636362</v>
      </c>
      <c r="V28" s="2" t="s">
        <v>308</v>
      </c>
    </row>
    <row r="29" spans="1:22" x14ac:dyDescent="0.3">
      <c r="L29" s="43" t="s">
        <v>309</v>
      </c>
      <c r="M29" s="44">
        <v>1090</v>
      </c>
      <c r="N29" s="44">
        <v>772</v>
      </c>
      <c r="O29" s="45">
        <v>0.16</v>
      </c>
      <c r="P29" s="46">
        <v>1.2500000000000001E-2</v>
      </c>
      <c r="Q29" s="45">
        <f>O29/P29</f>
        <v>12.799999999999999</v>
      </c>
      <c r="R29" s="45">
        <f>1/Q29</f>
        <v>7.8125E-2</v>
      </c>
      <c r="V29" s="2" t="s">
        <v>310</v>
      </c>
    </row>
    <row r="30" spans="1:22" x14ac:dyDescent="0.3">
      <c r="L30" s="2" t="s">
        <v>2</v>
      </c>
      <c r="P30" s="3">
        <f>SUM(P25:P29)</f>
        <v>0.53249999999999997</v>
      </c>
      <c r="Q30" s="3">
        <f>1/R30</f>
        <v>0.24007976676233339</v>
      </c>
      <c r="R30" s="3">
        <f>SUM(R25:R29)</f>
        <v>4.1652822871572868</v>
      </c>
    </row>
    <row r="31" spans="1:22" s="6" customFormat="1" x14ac:dyDescent="0.3">
      <c r="A31" s="60"/>
      <c r="G31" s="8"/>
      <c r="H31" s="11"/>
      <c r="I31" s="11"/>
      <c r="J31" s="11"/>
      <c r="K31" s="20"/>
      <c r="L31" s="7" t="s">
        <v>311</v>
      </c>
      <c r="M31" s="10"/>
      <c r="N31" s="10"/>
      <c r="O31" s="8"/>
      <c r="P31" s="8"/>
      <c r="R31" s="8" t="b">
        <f>ROUND(R30,2)&gt;=ROUND(F24,2)</f>
        <v>1</v>
      </c>
      <c r="S31" s="9"/>
      <c r="T31" s="8"/>
      <c r="U31" s="8"/>
      <c r="V31" s="7"/>
    </row>
    <row r="32" spans="1:22" x14ac:dyDescent="0.3">
      <c r="B32" s="1" t="s">
        <v>209</v>
      </c>
      <c r="C32" s="1" t="s">
        <v>217</v>
      </c>
      <c r="D32" s="36" t="s">
        <v>211</v>
      </c>
      <c r="E32" s="38">
        <v>0.22</v>
      </c>
      <c r="F32" s="39">
        <f>1/E32-0.14</f>
        <v>4.4054545454545462</v>
      </c>
      <c r="G32" s="3">
        <v>1.8</v>
      </c>
      <c r="H32" s="5" t="s">
        <v>0</v>
      </c>
      <c r="I32" s="5">
        <f>1/G32</f>
        <v>0.55555555555555558</v>
      </c>
      <c r="J32" s="5">
        <f>I32-0.14</f>
        <v>0.41555555555555557</v>
      </c>
      <c r="K32" s="2" t="s">
        <v>212</v>
      </c>
    </row>
    <row r="33" spans="1:22" x14ac:dyDescent="0.3">
      <c r="L33" s="40" t="s">
        <v>326</v>
      </c>
      <c r="M33" s="41">
        <v>1030</v>
      </c>
      <c r="N33" s="41">
        <v>140</v>
      </c>
      <c r="O33" s="42">
        <v>3.5999999999999997E-2</v>
      </c>
      <c r="P33" s="42">
        <v>0.16</v>
      </c>
      <c r="Q33" s="42">
        <f>O33/P33</f>
        <v>0.22499999999999998</v>
      </c>
      <c r="R33" s="42">
        <f>1/Q33</f>
        <v>4.4444444444444446</v>
      </c>
      <c r="V33" s="2" t="s">
        <v>327</v>
      </c>
    </row>
    <row r="34" spans="1:22" x14ac:dyDescent="0.3">
      <c r="L34" s="18" t="s">
        <v>213</v>
      </c>
      <c r="M34" s="16">
        <v>1600</v>
      </c>
      <c r="N34" s="16">
        <v>550</v>
      </c>
      <c r="O34" s="17">
        <v>0.15</v>
      </c>
      <c r="P34" s="17">
        <v>6.3E-2</v>
      </c>
      <c r="Q34" s="14">
        <f>O34/P34</f>
        <v>2.3809523809523809</v>
      </c>
      <c r="R34" s="14">
        <f>1/Q34</f>
        <v>0.42</v>
      </c>
      <c r="S34" s="1"/>
      <c r="T34" s="1"/>
      <c r="U34" s="1"/>
      <c r="V34" s="2" t="s">
        <v>214</v>
      </c>
    </row>
    <row r="35" spans="1:22" x14ac:dyDescent="0.3">
      <c r="L35" s="2" t="s">
        <v>2</v>
      </c>
      <c r="P35" s="3">
        <f>SUM(P33:P34)</f>
        <v>0.223</v>
      </c>
      <c r="Q35" s="3">
        <f>1/R35</f>
        <v>0.2055733211512106</v>
      </c>
      <c r="R35" s="3">
        <f>SUM(R33:R34)</f>
        <v>4.8644444444444446</v>
      </c>
    </row>
    <row r="36" spans="1:22" s="6" customFormat="1" x14ac:dyDescent="0.3">
      <c r="A36" s="60"/>
      <c r="G36" s="8"/>
      <c r="H36" s="11"/>
      <c r="I36" s="11"/>
      <c r="J36" s="11"/>
      <c r="K36" s="20"/>
      <c r="L36" s="7" t="s">
        <v>311</v>
      </c>
      <c r="M36" s="10"/>
      <c r="N36" s="10"/>
      <c r="O36" s="8"/>
      <c r="P36" s="8"/>
      <c r="R36" s="8" t="b">
        <f>ROUND(R35,2)&gt;=ROUND(F32,2)</f>
        <v>1</v>
      </c>
      <c r="S36" s="9"/>
      <c r="T36" s="8"/>
      <c r="U36" s="8"/>
      <c r="V36" s="7"/>
    </row>
    <row r="37" spans="1:22" x14ac:dyDescent="0.3">
      <c r="B37" s="1" t="s">
        <v>12</v>
      </c>
      <c r="C37" s="1" t="s">
        <v>218</v>
      </c>
      <c r="D37" s="36" t="s">
        <v>219</v>
      </c>
      <c r="E37" s="38">
        <v>0.26</v>
      </c>
      <c r="F37" s="39">
        <f>1/E37-0.26</f>
        <v>3.586153846153846</v>
      </c>
      <c r="G37" s="3">
        <v>2</v>
      </c>
      <c r="H37" s="5" t="s">
        <v>0</v>
      </c>
      <c r="I37" s="5">
        <f>1/G37</f>
        <v>0.5</v>
      </c>
      <c r="J37" s="5">
        <f>I37-0.26</f>
        <v>0.24</v>
      </c>
      <c r="K37" s="2" t="s">
        <v>220</v>
      </c>
      <c r="V37" s="24" t="s">
        <v>378</v>
      </c>
    </row>
    <row r="38" spans="1:22" x14ac:dyDescent="0.3">
      <c r="L38" s="2" t="s">
        <v>222</v>
      </c>
      <c r="M38" s="4">
        <v>1000</v>
      </c>
      <c r="N38" s="4">
        <v>1700</v>
      </c>
      <c r="O38" s="3">
        <v>1.2</v>
      </c>
      <c r="P38" s="3">
        <v>0.14699999999999999</v>
      </c>
      <c r="Q38" s="3">
        <f t="shared" ref="Q38:Q39" si="2">O38/P38</f>
        <v>8.1632653061224492</v>
      </c>
      <c r="R38" s="3">
        <f t="shared" ref="R38:R41" si="3">1/Q38</f>
        <v>0.1225</v>
      </c>
      <c r="V38" s="2" t="s">
        <v>353</v>
      </c>
    </row>
    <row r="39" spans="1:22" x14ac:dyDescent="0.3">
      <c r="L39" s="2" t="s">
        <v>223</v>
      </c>
      <c r="M39" s="4">
        <v>1000</v>
      </c>
      <c r="N39" s="4">
        <v>2000</v>
      </c>
      <c r="O39" s="3">
        <v>1.1599999999999999</v>
      </c>
      <c r="P39" s="3">
        <v>0.1</v>
      </c>
      <c r="Q39" s="3">
        <f t="shared" si="2"/>
        <v>11.599999999999998</v>
      </c>
      <c r="R39" s="3">
        <f t="shared" si="3"/>
        <v>8.6206896551724158E-2</v>
      </c>
      <c r="V39" s="2" t="s">
        <v>224</v>
      </c>
    </row>
    <row r="40" spans="1:22" x14ac:dyDescent="0.3">
      <c r="B40" s="24"/>
      <c r="L40" s="2" t="s">
        <v>5</v>
      </c>
      <c r="M40" s="4">
        <v>1000</v>
      </c>
      <c r="N40" s="4">
        <v>2000</v>
      </c>
      <c r="O40" s="3">
        <v>1.4</v>
      </c>
      <c r="P40" s="3">
        <v>0.03</v>
      </c>
      <c r="Q40" s="3">
        <f>O40/P40</f>
        <v>46.666666666666664</v>
      </c>
      <c r="R40" s="3">
        <f t="shared" si="3"/>
        <v>2.1428571428571429E-2</v>
      </c>
      <c r="V40" s="2" t="s">
        <v>224</v>
      </c>
    </row>
    <row r="41" spans="1:22" x14ac:dyDescent="0.3">
      <c r="L41" s="18" t="s">
        <v>4</v>
      </c>
      <c r="M41" s="16">
        <v>1000</v>
      </c>
      <c r="N41" s="16">
        <v>1700</v>
      </c>
      <c r="O41" s="14">
        <v>1.47</v>
      </c>
      <c r="P41" s="14">
        <v>1.4999999999999999E-2</v>
      </c>
      <c r="Q41" s="14">
        <f>O41/P41</f>
        <v>98</v>
      </c>
      <c r="R41" s="14">
        <f t="shared" si="3"/>
        <v>1.020408163265306E-2</v>
      </c>
      <c r="V41" s="2" t="s">
        <v>224</v>
      </c>
    </row>
    <row r="42" spans="1:22" x14ac:dyDescent="0.3">
      <c r="L42" s="2" t="s">
        <v>2</v>
      </c>
      <c r="P42" s="3">
        <f>SUM(P38:P41)</f>
        <v>0.29200000000000004</v>
      </c>
      <c r="Q42" s="3">
        <f>1/R42</f>
        <v>4.1607800364544056</v>
      </c>
      <c r="R42" s="3">
        <f>SUM(R38:R41)</f>
        <v>0.24033954961294865</v>
      </c>
    </row>
    <row r="43" spans="1:22" s="6" customFormat="1" x14ac:dyDescent="0.3">
      <c r="A43" s="60"/>
      <c r="G43" s="8"/>
      <c r="H43" s="11"/>
      <c r="I43" s="11"/>
      <c r="J43" s="11"/>
      <c r="K43" s="20"/>
      <c r="L43" s="7" t="s">
        <v>311</v>
      </c>
      <c r="M43" s="10"/>
      <c r="N43" s="10"/>
      <c r="O43" s="8"/>
      <c r="P43" s="8"/>
      <c r="R43" s="8" t="b">
        <f>ROUND(R42,2)&gt;=ROUND(F37,2)</f>
        <v>0</v>
      </c>
      <c r="S43" s="9"/>
      <c r="T43" s="8"/>
      <c r="U43" s="8"/>
      <c r="V43" s="7"/>
    </row>
    <row r="44" spans="1:22" x14ac:dyDescent="0.3">
      <c r="A44" s="59" t="s">
        <v>225</v>
      </c>
    </row>
    <row r="45" spans="1:22" x14ac:dyDescent="0.3">
      <c r="B45" s="1" t="s">
        <v>30</v>
      </c>
      <c r="C45" s="1" t="s">
        <v>226</v>
      </c>
      <c r="D45" s="36" t="s">
        <v>164</v>
      </c>
      <c r="E45" s="38">
        <v>0.26</v>
      </c>
      <c r="F45" s="39">
        <f>1/E45-0.17</f>
        <v>3.6761538461538459</v>
      </c>
      <c r="G45" s="3">
        <v>2.0099999999999998</v>
      </c>
      <c r="H45" s="5" t="s">
        <v>0</v>
      </c>
      <c r="I45" s="5">
        <f>1/G45</f>
        <v>0.49751243781094534</v>
      </c>
      <c r="J45" s="5">
        <f>I45-0.17</f>
        <v>0.3275124378109453</v>
      </c>
      <c r="K45" s="2" t="s">
        <v>89</v>
      </c>
    </row>
    <row r="46" spans="1:22" x14ac:dyDescent="0.3">
      <c r="L46" s="2" t="s">
        <v>9</v>
      </c>
      <c r="M46" s="4">
        <v>1000</v>
      </c>
      <c r="N46" s="4">
        <v>1800</v>
      </c>
      <c r="O46" s="3">
        <v>0.9</v>
      </c>
      <c r="P46" s="3">
        <v>0.02</v>
      </c>
      <c r="Q46" s="3">
        <f>O46/P46</f>
        <v>45</v>
      </c>
      <c r="R46" s="3">
        <f>1/Q46</f>
        <v>2.2222222222222223E-2</v>
      </c>
      <c r="V46" s="2" t="s">
        <v>74</v>
      </c>
    </row>
    <row r="47" spans="1:22" x14ac:dyDescent="0.3">
      <c r="L47" s="2" t="s">
        <v>87</v>
      </c>
      <c r="M47" s="4">
        <v>1000</v>
      </c>
      <c r="N47" s="4">
        <v>1800</v>
      </c>
      <c r="O47" s="3">
        <v>0.72</v>
      </c>
      <c r="P47" s="3">
        <v>0.2</v>
      </c>
      <c r="Q47" s="3">
        <f>O47/P47</f>
        <v>3.5999999999999996</v>
      </c>
      <c r="R47" s="3">
        <f>1/Q47</f>
        <v>0.27777777777777779</v>
      </c>
      <c r="V47" s="2" t="s">
        <v>342</v>
      </c>
    </row>
    <row r="48" spans="1:22" x14ac:dyDescent="0.3">
      <c r="L48" s="2" t="s">
        <v>13</v>
      </c>
      <c r="M48" s="4">
        <v>1000</v>
      </c>
      <c r="N48" s="4">
        <v>1400</v>
      </c>
      <c r="O48" s="3">
        <v>0.7</v>
      </c>
      <c r="P48" s="3">
        <v>0.02</v>
      </c>
      <c r="Q48" s="3">
        <f>O48/P48</f>
        <v>35</v>
      </c>
      <c r="R48" s="3">
        <f>1/Q48</f>
        <v>2.8571428571428571E-2</v>
      </c>
      <c r="V48" s="2" t="s">
        <v>74</v>
      </c>
    </row>
    <row r="49" spans="1:22" x14ac:dyDescent="0.3">
      <c r="L49" s="40" t="s">
        <v>307</v>
      </c>
      <c r="M49" s="41">
        <v>1030</v>
      </c>
      <c r="N49" s="41">
        <v>70</v>
      </c>
      <c r="O49" s="42">
        <v>3.3000000000000002E-2</v>
      </c>
      <c r="P49" s="42">
        <v>0.12</v>
      </c>
      <c r="Q49" s="42">
        <f>O49/P49</f>
        <v>0.27500000000000002</v>
      </c>
      <c r="R49" s="42">
        <f>1/Q49</f>
        <v>3.6363636363636362</v>
      </c>
      <c r="V49" s="2" t="s">
        <v>308</v>
      </c>
    </row>
    <row r="50" spans="1:22" x14ac:dyDescent="0.3">
      <c r="L50" s="43" t="s">
        <v>309</v>
      </c>
      <c r="M50" s="44">
        <v>1090</v>
      </c>
      <c r="N50" s="44">
        <v>772</v>
      </c>
      <c r="O50" s="45">
        <v>0.16</v>
      </c>
      <c r="P50" s="46">
        <v>1.2500000000000001E-2</v>
      </c>
      <c r="Q50" s="45">
        <f>O50/P50</f>
        <v>12.799999999999999</v>
      </c>
      <c r="R50" s="45">
        <f>1/Q50</f>
        <v>7.8125E-2</v>
      </c>
      <c r="V50" s="2" t="s">
        <v>310</v>
      </c>
    </row>
    <row r="51" spans="1:22" x14ac:dyDescent="0.3">
      <c r="L51" s="2" t="s">
        <v>2</v>
      </c>
      <c r="P51" s="3">
        <f>SUM(P46:P50)</f>
        <v>0.3725</v>
      </c>
      <c r="Q51" s="3">
        <f>1/R51</f>
        <v>0.24733740877927343</v>
      </c>
      <c r="R51" s="3">
        <f>SUM(R46:R50)</f>
        <v>4.043060064935065</v>
      </c>
    </row>
    <row r="52" spans="1:22" s="6" customFormat="1" x14ac:dyDescent="0.3">
      <c r="A52" s="60"/>
      <c r="G52" s="8"/>
      <c r="H52" s="11"/>
      <c r="I52" s="11"/>
      <c r="J52" s="11"/>
      <c r="K52" s="20"/>
      <c r="L52" s="7" t="s">
        <v>311</v>
      </c>
      <c r="M52" s="10"/>
      <c r="N52" s="10"/>
      <c r="O52" s="8"/>
      <c r="P52" s="8"/>
      <c r="R52" s="8" t="b">
        <f>ROUND(R51,2)&gt;=ROUND(F45,2)</f>
        <v>1</v>
      </c>
      <c r="S52" s="9"/>
      <c r="T52" s="8"/>
      <c r="U52" s="8"/>
      <c r="V52" s="7"/>
    </row>
    <row r="53" spans="1:22" x14ac:dyDescent="0.3">
      <c r="B53" s="1" t="s">
        <v>227</v>
      </c>
      <c r="C53" s="1" t="s">
        <v>228</v>
      </c>
      <c r="D53" s="36" t="s">
        <v>229</v>
      </c>
      <c r="E53" s="38">
        <v>0.22</v>
      </c>
      <c r="F53" s="39">
        <f>1/E53-0.26</f>
        <v>4.2854545454545461</v>
      </c>
      <c r="G53" s="3">
        <v>2.48</v>
      </c>
      <c r="H53" s="5" t="s">
        <v>0</v>
      </c>
      <c r="I53" s="5">
        <f>1/G53</f>
        <v>0.40322580645161293</v>
      </c>
      <c r="J53" s="5">
        <f>I53-0.26</f>
        <v>0.14322580645161292</v>
      </c>
      <c r="K53" s="2" t="s">
        <v>85</v>
      </c>
      <c r="V53" s="2" t="s">
        <v>377</v>
      </c>
    </row>
    <row r="54" spans="1:22" x14ac:dyDescent="0.3">
      <c r="D54" s="36"/>
      <c r="E54" s="36"/>
      <c r="F54" s="36"/>
      <c r="L54" s="40" t="s">
        <v>314</v>
      </c>
      <c r="M54" s="41">
        <v>837</v>
      </c>
      <c r="N54" s="41">
        <v>10</v>
      </c>
      <c r="O54" s="42">
        <v>4.5999999999999999E-2</v>
      </c>
      <c r="P54" s="42">
        <v>0.192</v>
      </c>
      <c r="Q54" s="42">
        <f>O54/P54</f>
        <v>0.23958333333333331</v>
      </c>
      <c r="R54" s="42">
        <f>1/Q54</f>
        <v>4.1739130434782608</v>
      </c>
      <c r="V54" s="2" t="s">
        <v>315</v>
      </c>
    </row>
    <row r="55" spans="1:22" ht="17.25" thickBot="1" x14ac:dyDescent="0.35">
      <c r="L55" s="2" t="s">
        <v>5</v>
      </c>
      <c r="M55" s="4">
        <v>2000</v>
      </c>
      <c r="N55" s="4">
        <v>1000</v>
      </c>
      <c r="O55" s="3">
        <v>1.4</v>
      </c>
      <c r="P55" s="3">
        <v>0.02</v>
      </c>
      <c r="Q55" s="3">
        <f>O55/P55</f>
        <v>70</v>
      </c>
      <c r="R55" s="3">
        <f>1/Q55</f>
        <v>1.4285714285714285E-2</v>
      </c>
      <c r="V55" s="2" t="s">
        <v>81</v>
      </c>
    </row>
    <row r="56" spans="1:22" ht="17.25" thickBot="1" x14ac:dyDescent="0.35">
      <c r="L56" s="2" t="s">
        <v>82</v>
      </c>
      <c r="M56" s="4">
        <v>900</v>
      </c>
      <c r="N56" s="4">
        <v>1000</v>
      </c>
      <c r="O56" s="35">
        <v>0.6</v>
      </c>
      <c r="P56" s="3">
        <v>0.06</v>
      </c>
      <c r="Q56" s="3">
        <f>O56/P56</f>
        <v>10</v>
      </c>
      <c r="R56" s="3">
        <f>1/Q56</f>
        <v>0.1</v>
      </c>
      <c r="V56" s="2" t="s">
        <v>344</v>
      </c>
    </row>
    <row r="57" spans="1:22" x14ac:dyDescent="0.3">
      <c r="D57" s="37"/>
      <c r="E57" s="37"/>
      <c r="F57" s="37"/>
      <c r="L57" s="18" t="s">
        <v>13</v>
      </c>
      <c r="M57" s="16">
        <v>1800</v>
      </c>
      <c r="N57" s="16">
        <v>1000</v>
      </c>
      <c r="O57" s="14">
        <v>0.7</v>
      </c>
      <c r="P57" s="14">
        <v>0.02</v>
      </c>
      <c r="Q57" s="14">
        <f>O57/P57</f>
        <v>35</v>
      </c>
      <c r="R57" s="14">
        <f t="shared" ref="R57" si="4">1/Q57</f>
        <v>2.8571428571428571E-2</v>
      </c>
      <c r="V57" s="2" t="s">
        <v>81</v>
      </c>
    </row>
    <row r="58" spans="1:22" x14ac:dyDescent="0.3">
      <c r="D58" s="37"/>
      <c r="E58" s="37"/>
      <c r="F58" s="37"/>
      <c r="L58" s="2" t="s">
        <v>2</v>
      </c>
      <c r="P58" s="3">
        <f>SUM(P54:P57)</f>
        <v>0.29200000000000004</v>
      </c>
      <c r="Q58" s="3">
        <f>1/R58</f>
        <v>0.23165467625899283</v>
      </c>
      <c r="R58" s="3">
        <f>SUM(R54:R57)</f>
        <v>4.3167701863354031</v>
      </c>
    </row>
    <row r="59" spans="1:22" s="6" customFormat="1" x14ac:dyDescent="0.3">
      <c r="A59" s="60"/>
      <c r="G59" s="8"/>
      <c r="H59" s="11"/>
      <c r="I59" s="11"/>
      <c r="J59" s="11"/>
      <c r="K59" s="20"/>
      <c r="L59" s="7" t="s">
        <v>311</v>
      </c>
      <c r="M59" s="10"/>
      <c r="N59" s="10"/>
      <c r="O59" s="8"/>
      <c r="P59" s="8"/>
      <c r="R59" s="8" t="b">
        <f>ROUND(R58,2)&gt;=ROUND(F53,2)</f>
        <v>1</v>
      </c>
      <c r="S59" s="9"/>
      <c r="T59" s="8"/>
      <c r="U59" s="8"/>
      <c r="V59" s="7"/>
    </row>
    <row r="60" spans="1:22" x14ac:dyDescent="0.3">
      <c r="B60" s="1" t="s">
        <v>12</v>
      </c>
      <c r="C60" s="1" t="s">
        <v>230</v>
      </c>
      <c r="D60" s="36" t="s">
        <v>219</v>
      </c>
      <c r="E60" s="38">
        <v>0.26</v>
      </c>
      <c r="F60" s="39">
        <f>1/E60-0.26</f>
        <v>3.586153846153846</v>
      </c>
      <c r="G60" s="3">
        <v>2</v>
      </c>
      <c r="H60" s="5" t="s">
        <v>0</v>
      </c>
      <c r="I60" s="5">
        <f>1/G60</f>
        <v>0.5</v>
      </c>
      <c r="J60" s="5">
        <f>I60-0.26</f>
        <v>0.24</v>
      </c>
      <c r="K60" s="2" t="s">
        <v>220</v>
      </c>
      <c r="V60" s="24" t="s">
        <v>378</v>
      </c>
    </row>
    <row r="61" spans="1:22" x14ac:dyDescent="0.3">
      <c r="L61" s="2" t="s">
        <v>222</v>
      </c>
      <c r="M61" s="4">
        <v>1000</v>
      </c>
      <c r="N61" s="4">
        <v>1700</v>
      </c>
      <c r="O61" s="3">
        <v>1.2</v>
      </c>
      <c r="P61" s="3">
        <v>0.14699999999999999</v>
      </c>
      <c r="Q61" s="3">
        <f t="shared" ref="Q61:Q62" si="5">O61/P61</f>
        <v>8.1632653061224492</v>
      </c>
      <c r="R61" s="3">
        <f t="shared" ref="R61:R64" si="6">1/Q61</f>
        <v>0.1225</v>
      </c>
      <c r="V61" s="2" t="s">
        <v>353</v>
      </c>
    </row>
    <row r="62" spans="1:22" x14ac:dyDescent="0.3">
      <c r="C62" s="24"/>
      <c r="L62" s="2" t="s">
        <v>223</v>
      </c>
      <c r="M62" s="4">
        <v>1000</v>
      </c>
      <c r="N62" s="4">
        <v>2000</v>
      </c>
      <c r="O62" s="3">
        <v>1.1599999999999999</v>
      </c>
      <c r="P62" s="3">
        <v>0.1</v>
      </c>
      <c r="Q62" s="3">
        <f t="shared" si="5"/>
        <v>11.599999999999998</v>
      </c>
      <c r="R62" s="3">
        <f t="shared" si="6"/>
        <v>8.6206896551724158E-2</v>
      </c>
      <c r="V62" s="2" t="s">
        <v>224</v>
      </c>
    </row>
    <row r="63" spans="1:22" x14ac:dyDescent="0.3">
      <c r="L63" s="2" t="s">
        <v>5</v>
      </c>
      <c r="M63" s="4">
        <v>1000</v>
      </c>
      <c r="N63" s="4">
        <v>2000</v>
      </c>
      <c r="O63" s="3">
        <v>1.4</v>
      </c>
      <c r="P63" s="3">
        <v>0.03</v>
      </c>
      <c r="Q63" s="3">
        <f>O63/P63</f>
        <v>46.666666666666664</v>
      </c>
      <c r="R63" s="3">
        <f t="shared" si="6"/>
        <v>2.1428571428571429E-2</v>
      </c>
      <c r="V63" s="2" t="s">
        <v>224</v>
      </c>
    </row>
    <row r="64" spans="1:22" x14ac:dyDescent="0.3">
      <c r="L64" s="18" t="s">
        <v>4</v>
      </c>
      <c r="M64" s="16">
        <v>1000</v>
      </c>
      <c r="N64" s="16">
        <v>1700</v>
      </c>
      <c r="O64" s="14">
        <v>1.47</v>
      </c>
      <c r="P64" s="14">
        <v>1.4999999999999999E-2</v>
      </c>
      <c r="Q64" s="14">
        <f>O64/P64</f>
        <v>98</v>
      </c>
      <c r="R64" s="14">
        <f t="shared" si="6"/>
        <v>1.020408163265306E-2</v>
      </c>
      <c r="V64" s="2" t="s">
        <v>224</v>
      </c>
    </row>
    <row r="65" spans="1:22" x14ac:dyDescent="0.3">
      <c r="L65" s="2" t="s">
        <v>2</v>
      </c>
      <c r="P65" s="3">
        <f>SUM(P61:P64)</f>
        <v>0.29200000000000004</v>
      </c>
      <c r="Q65" s="3">
        <f>1/R65</f>
        <v>4.1607800364544056</v>
      </c>
      <c r="R65" s="3">
        <f>SUM(R61:R64)</f>
        <v>0.24033954961294865</v>
      </c>
    </row>
    <row r="66" spans="1:22" s="6" customFormat="1" x14ac:dyDescent="0.3">
      <c r="A66" s="60"/>
      <c r="G66" s="8"/>
      <c r="H66" s="11"/>
      <c r="I66" s="11"/>
      <c r="J66" s="11"/>
      <c r="K66" s="20"/>
      <c r="L66" s="7" t="s">
        <v>311</v>
      </c>
      <c r="M66" s="10"/>
      <c r="N66" s="10"/>
      <c r="O66" s="8"/>
      <c r="P66" s="8"/>
      <c r="R66" s="8" t="b">
        <f>ROUND(R65,2)&gt;=ROUND(F60,2)</f>
        <v>0</v>
      </c>
      <c r="S66" s="9"/>
      <c r="T66" s="8"/>
      <c r="U66" s="8"/>
      <c r="V66" s="7"/>
    </row>
    <row r="67" spans="1:22" x14ac:dyDescent="0.3">
      <c r="A67" s="59" t="s">
        <v>231</v>
      </c>
      <c r="G67" s="1"/>
      <c r="J67" s="24"/>
    </row>
    <row r="68" spans="1:22" x14ac:dyDescent="0.3">
      <c r="B68" s="1" t="s">
        <v>30</v>
      </c>
      <c r="C68" s="1" t="s">
        <v>232</v>
      </c>
      <c r="D68" s="36" t="s">
        <v>152</v>
      </c>
      <c r="E68" s="38">
        <v>0.26</v>
      </c>
      <c r="F68" s="39">
        <f>1/E68-0.17</f>
        <v>3.6761538461538459</v>
      </c>
      <c r="G68" s="3">
        <v>1.1499999999999999</v>
      </c>
      <c r="H68" s="5" t="s">
        <v>0</v>
      </c>
      <c r="I68" s="5">
        <f>1/G68</f>
        <v>0.86956521739130443</v>
      </c>
      <c r="J68" s="5">
        <f>I68-0.17</f>
        <v>0.69956521739130439</v>
      </c>
      <c r="K68" s="2" t="s">
        <v>69</v>
      </c>
    </row>
    <row r="69" spans="1:22" x14ac:dyDescent="0.3">
      <c r="L69" s="40" t="s">
        <v>320</v>
      </c>
      <c r="M69" s="41">
        <v>1000</v>
      </c>
      <c r="N69" s="41">
        <v>1800</v>
      </c>
      <c r="O69" s="42">
        <v>0.9</v>
      </c>
      <c r="P69" s="42">
        <v>0.02</v>
      </c>
      <c r="Q69" s="42">
        <f>O69/P69</f>
        <v>45</v>
      </c>
      <c r="R69" s="42">
        <f t="shared" ref="R69:R75" si="7">1/Q69</f>
        <v>2.2222222222222223E-2</v>
      </c>
      <c r="V69" s="2" t="s">
        <v>67</v>
      </c>
    </row>
    <row r="70" spans="1:22" x14ac:dyDescent="0.3">
      <c r="L70" s="40" t="s">
        <v>321</v>
      </c>
      <c r="M70" s="41">
        <v>1030</v>
      </c>
      <c r="N70" s="41">
        <v>80</v>
      </c>
      <c r="O70" s="42">
        <v>3.4000000000000002E-2</v>
      </c>
      <c r="P70" s="42">
        <v>0.12</v>
      </c>
      <c r="Q70" s="42">
        <f>O70/P70</f>
        <v>0.28333333333333338</v>
      </c>
      <c r="R70" s="42">
        <f t="shared" si="7"/>
        <v>3.5294117647058818</v>
      </c>
      <c r="V70" s="2" t="s">
        <v>322</v>
      </c>
    </row>
    <row r="71" spans="1:22" x14ac:dyDescent="0.3">
      <c r="L71" s="2" t="s">
        <v>9</v>
      </c>
      <c r="M71" s="4">
        <v>1000</v>
      </c>
      <c r="N71" s="4">
        <v>1800</v>
      </c>
      <c r="O71" s="3">
        <v>0.9</v>
      </c>
      <c r="P71" s="19">
        <v>4.4999999999999997E-3</v>
      </c>
      <c r="Q71" s="3">
        <f>O71/P71</f>
        <v>200.00000000000003</v>
      </c>
      <c r="R71" s="3">
        <f t="shared" si="7"/>
        <v>4.9999999999999992E-3</v>
      </c>
      <c r="V71" s="2" t="s">
        <v>345</v>
      </c>
    </row>
    <row r="72" spans="1:22" x14ac:dyDescent="0.3">
      <c r="L72" s="2" t="s">
        <v>55</v>
      </c>
      <c r="M72" s="4">
        <v>1000</v>
      </c>
      <c r="N72" s="4">
        <v>800</v>
      </c>
      <c r="O72" s="3">
        <f>S72</f>
        <v>0.38709677419354838</v>
      </c>
      <c r="P72" s="3">
        <v>0.12</v>
      </c>
      <c r="Q72" s="3">
        <f>O72/P72</f>
        <v>3.2258064516129035</v>
      </c>
      <c r="R72" s="3">
        <f t="shared" si="7"/>
        <v>0.31</v>
      </c>
      <c r="S72" s="3">
        <f>P72*T72</f>
        <v>0.38709677419354838</v>
      </c>
      <c r="T72" s="3">
        <f>1/U72</f>
        <v>3.2258064516129035</v>
      </c>
      <c r="U72" s="3">
        <v>0.31</v>
      </c>
      <c r="V72" s="2" t="s">
        <v>67</v>
      </c>
    </row>
    <row r="73" spans="1:22" x14ac:dyDescent="0.3">
      <c r="L73" s="2" t="s">
        <v>78</v>
      </c>
      <c r="P73" s="3">
        <v>9.0999999999999998E-2</v>
      </c>
      <c r="Q73" s="3">
        <f>T73</f>
        <v>5.5555555555555554</v>
      </c>
      <c r="R73" s="3">
        <f>U73</f>
        <v>0.18</v>
      </c>
      <c r="S73" s="3">
        <f>P73*T73</f>
        <v>0.50555555555555554</v>
      </c>
      <c r="T73" s="3">
        <f>1/U73</f>
        <v>5.5555555555555554</v>
      </c>
      <c r="U73" s="3">
        <v>0.18</v>
      </c>
      <c r="V73" s="2" t="s">
        <v>345</v>
      </c>
    </row>
    <row r="74" spans="1:22" x14ac:dyDescent="0.3">
      <c r="L74" s="2" t="s">
        <v>55</v>
      </c>
      <c r="M74" s="4">
        <v>1000</v>
      </c>
      <c r="N74" s="4">
        <v>800</v>
      </c>
      <c r="O74" s="3">
        <f>S74</f>
        <v>0.4</v>
      </c>
      <c r="P74" s="3">
        <v>0.08</v>
      </c>
      <c r="Q74" s="3">
        <f>O74/P74</f>
        <v>5</v>
      </c>
      <c r="R74" s="3">
        <f t="shared" si="7"/>
        <v>0.2</v>
      </c>
      <c r="S74" s="3">
        <f>P74*T74</f>
        <v>0.4</v>
      </c>
      <c r="T74" s="3">
        <f>1/U74</f>
        <v>5</v>
      </c>
      <c r="U74" s="3">
        <v>0.2</v>
      </c>
      <c r="V74" s="2" t="s">
        <v>67</v>
      </c>
    </row>
    <row r="75" spans="1:22" x14ac:dyDescent="0.3">
      <c r="L75" s="18" t="s">
        <v>13</v>
      </c>
      <c r="M75" s="16">
        <v>1000</v>
      </c>
      <c r="N75" s="16">
        <v>1400</v>
      </c>
      <c r="O75" s="14">
        <v>0.7</v>
      </c>
      <c r="P75" s="14">
        <v>4.4999999999999997E-3</v>
      </c>
      <c r="Q75" s="14">
        <f>O75/P75</f>
        <v>155.55555555555557</v>
      </c>
      <c r="R75" s="14">
        <f t="shared" si="7"/>
        <v>6.4285714285714276E-3</v>
      </c>
      <c r="V75" s="2" t="s">
        <v>345</v>
      </c>
    </row>
    <row r="76" spans="1:22" x14ac:dyDescent="0.3">
      <c r="L76" s="2" t="s">
        <v>2</v>
      </c>
      <c r="P76" s="3">
        <f>SUM(P69:P75)</f>
        <v>0.43999999999999995</v>
      </c>
      <c r="Q76" s="3">
        <f>1/R76</f>
        <v>0.23512468633576511</v>
      </c>
      <c r="R76" s="3">
        <f>SUM(R69:R75)</f>
        <v>4.2530625583566755</v>
      </c>
    </row>
    <row r="77" spans="1:22" s="6" customFormat="1" x14ac:dyDescent="0.3">
      <c r="A77" s="60"/>
      <c r="G77" s="8"/>
      <c r="H77" s="11"/>
      <c r="I77" s="11"/>
      <c r="J77" s="11"/>
      <c r="K77" s="20"/>
      <c r="L77" s="7" t="s">
        <v>311</v>
      </c>
      <c r="M77" s="10"/>
      <c r="N77" s="10"/>
      <c r="O77" s="8"/>
      <c r="P77" s="8"/>
      <c r="R77" s="8" t="b">
        <f>ROUND(R76,2)&gt;=ROUND(F68,2)</f>
        <v>1</v>
      </c>
      <c r="S77" s="9"/>
      <c r="T77" s="8"/>
      <c r="U77" s="8"/>
      <c r="V77" s="7"/>
    </row>
    <row r="78" spans="1:22" x14ac:dyDescent="0.3">
      <c r="B78" s="1" t="s">
        <v>209</v>
      </c>
      <c r="C78" s="1" t="s">
        <v>233</v>
      </c>
      <c r="D78" s="36" t="s">
        <v>234</v>
      </c>
      <c r="E78" s="38">
        <v>0.22</v>
      </c>
      <c r="F78" s="39">
        <f>1/E78-0.14</f>
        <v>4.4054545454545462</v>
      </c>
      <c r="G78" s="3">
        <v>2.2000000000000002</v>
      </c>
      <c r="H78" s="5" t="s">
        <v>0</v>
      </c>
      <c r="I78" s="5">
        <f>1/G78</f>
        <v>0.45454545454545453</v>
      </c>
      <c r="J78" s="5">
        <f>I78-0.14</f>
        <v>0.31454545454545452</v>
      </c>
      <c r="K78" s="2" t="s">
        <v>235</v>
      </c>
    </row>
    <row r="79" spans="1:22" x14ac:dyDescent="0.3">
      <c r="L79" s="40" t="s">
        <v>326</v>
      </c>
      <c r="M79" s="41">
        <v>1030</v>
      </c>
      <c r="N79" s="41">
        <v>140</v>
      </c>
      <c r="O79" s="42">
        <v>3.5999999999999997E-2</v>
      </c>
      <c r="P79" s="42">
        <v>0.16</v>
      </c>
      <c r="Q79" s="42">
        <f>O79/P79</f>
        <v>0.22499999999999998</v>
      </c>
      <c r="R79" s="42">
        <f>1/Q79</f>
        <v>4.4444444444444446</v>
      </c>
      <c r="V79" s="2" t="s">
        <v>327</v>
      </c>
    </row>
    <row r="80" spans="1:22" x14ac:dyDescent="0.3">
      <c r="L80" s="2" t="s">
        <v>5</v>
      </c>
      <c r="M80" s="4">
        <v>1000</v>
      </c>
      <c r="N80" s="4">
        <v>2000</v>
      </c>
      <c r="O80" s="3">
        <v>1.4</v>
      </c>
      <c r="P80" s="3">
        <v>0.02</v>
      </c>
      <c r="Q80" s="3">
        <f>O80/P80</f>
        <v>70</v>
      </c>
      <c r="R80" s="3">
        <f t="shared" ref="R80:R81" si="8">1/Q80</f>
        <v>1.4285714285714285E-2</v>
      </c>
      <c r="V80" s="2" t="s">
        <v>237</v>
      </c>
    </row>
    <row r="81" spans="1:22" x14ac:dyDescent="0.3">
      <c r="L81" s="2" t="s">
        <v>238</v>
      </c>
      <c r="M81" s="4">
        <v>1000</v>
      </c>
      <c r="N81" s="4">
        <v>2400</v>
      </c>
      <c r="O81" s="3">
        <v>1.91</v>
      </c>
      <c r="P81" s="3">
        <v>0.04</v>
      </c>
      <c r="Q81" s="3">
        <f t="shared" ref="Q81" si="9">O81/P81</f>
        <v>47.75</v>
      </c>
      <c r="R81" s="3">
        <f t="shared" si="8"/>
        <v>2.0942408376963352E-2</v>
      </c>
      <c r="V81" s="2" t="s">
        <v>237</v>
      </c>
    </row>
    <row r="82" spans="1:22" x14ac:dyDescent="0.3">
      <c r="L82" s="2" t="s">
        <v>8</v>
      </c>
      <c r="M82" s="4">
        <v>1000</v>
      </c>
      <c r="N82" s="4">
        <v>900</v>
      </c>
      <c r="O82" s="3">
        <f>S82</f>
        <v>0.58230122220105085</v>
      </c>
      <c r="P82" s="3">
        <v>0.16</v>
      </c>
      <c r="Q82" s="3">
        <f>O82/P82</f>
        <v>3.6393826387565675</v>
      </c>
      <c r="R82" s="3">
        <f>1/Q82</f>
        <v>0.27477187733732233</v>
      </c>
      <c r="S82" s="3">
        <f>P82*T82</f>
        <v>0.58230122220105085</v>
      </c>
      <c r="T82" s="3">
        <f>1/U82</f>
        <v>3.6393826387565675</v>
      </c>
      <c r="U82" s="3">
        <f>0.31-SUM(R80:R81)</f>
        <v>0.27477187733732233</v>
      </c>
      <c r="V82" s="2" t="s">
        <v>354</v>
      </c>
    </row>
    <row r="83" spans="1:22" x14ac:dyDescent="0.3">
      <c r="L83" s="18" t="s">
        <v>13</v>
      </c>
      <c r="M83" s="16">
        <v>1000</v>
      </c>
      <c r="N83" s="16">
        <v>1400</v>
      </c>
      <c r="O83" s="14">
        <v>0.7</v>
      </c>
      <c r="P83" s="15"/>
      <c r="Q83" s="14"/>
      <c r="R83" s="14"/>
      <c r="V83" s="2" t="s">
        <v>360</v>
      </c>
    </row>
    <row r="84" spans="1:22" x14ac:dyDescent="0.3">
      <c r="L84" s="2" t="s">
        <v>2</v>
      </c>
      <c r="P84" s="3">
        <f>SUM(P79:P83)</f>
        <v>0.38</v>
      </c>
      <c r="Q84" s="3">
        <f>1/R84</f>
        <v>0.21032951624211266</v>
      </c>
      <c r="R84" s="3">
        <f>SUM(R79:R83)</f>
        <v>4.7544444444444443</v>
      </c>
    </row>
    <row r="85" spans="1:22" s="6" customFormat="1" x14ac:dyDescent="0.3">
      <c r="A85" s="60"/>
      <c r="G85" s="8"/>
      <c r="H85" s="11"/>
      <c r="I85" s="11"/>
      <c r="J85" s="11"/>
      <c r="K85" s="20"/>
      <c r="L85" s="7" t="s">
        <v>311</v>
      </c>
      <c r="M85" s="10"/>
      <c r="N85" s="10"/>
      <c r="O85" s="8"/>
      <c r="P85" s="8"/>
      <c r="R85" s="8" t="b">
        <f>ROUND(R84,2)&gt;=ROUND(F78,2)</f>
        <v>1</v>
      </c>
      <c r="S85" s="9"/>
      <c r="T85" s="8"/>
      <c r="U85" s="8"/>
      <c r="V85" s="7"/>
    </row>
    <row r="86" spans="1:22" x14ac:dyDescent="0.3">
      <c r="B86" s="1" t="s">
        <v>12</v>
      </c>
      <c r="C86" s="1" t="s">
        <v>240</v>
      </c>
      <c r="D86" s="36" t="s">
        <v>168</v>
      </c>
      <c r="E86" s="38">
        <v>0.26</v>
      </c>
      <c r="F86" s="39">
        <f>1/E86-0.26</f>
        <v>3.586153846153846</v>
      </c>
      <c r="G86" s="3">
        <v>1.3</v>
      </c>
      <c r="H86" s="5" t="s">
        <v>0</v>
      </c>
      <c r="I86" s="5">
        <f>1/G86</f>
        <v>0.76923076923076916</v>
      </c>
      <c r="J86" s="5">
        <f>I86-0.26</f>
        <v>0.50923076923076915</v>
      </c>
      <c r="K86" s="21" t="s">
        <v>61</v>
      </c>
    </row>
    <row r="87" spans="1:22" x14ac:dyDescent="0.3">
      <c r="L87" s="40" t="s">
        <v>316</v>
      </c>
      <c r="M87" s="41">
        <v>1030</v>
      </c>
      <c r="N87" s="41">
        <v>80</v>
      </c>
      <c r="O87" s="42">
        <v>3.4000000000000002E-2</v>
      </c>
      <c r="P87" s="42">
        <v>0.12</v>
      </c>
      <c r="Q87" s="42">
        <f>O87/P87</f>
        <v>0.28333333333333338</v>
      </c>
      <c r="R87" s="42">
        <f>1/Q87</f>
        <v>3.5294117647058818</v>
      </c>
      <c r="V87" s="2" t="s">
        <v>317</v>
      </c>
    </row>
    <row r="88" spans="1:22" x14ac:dyDescent="0.3">
      <c r="L88" s="2" t="s">
        <v>9</v>
      </c>
      <c r="M88" s="4">
        <v>1800</v>
      </c>
      <c r="N88" s="4">
        <v>1000</v>
      </c>
      <c r="O88" s="3">
        <v>0.9</v>
      </c>
      <c r="P88" s="3">
        <v>0.02</v>
      </c>
      <c r="Q88" s="3">
        <f>O88/P88</f>
        <v>45</v>
      </c>
      <c r="R88" s="3">
        <f t="shared" ref="R88" si="10">1/Q88</f>
        <v>2.2222222222222223E-2</v>
      </c>
      <c r="V88" s="2" t="s">
        <v>3</v>
      </c>
    </row>
    <row r="89" spans="1:22" x14ac:dyDescent="0.3">
      <c r="L89" s="2" t="s">
        <v>8</v>
      </c>
      <c r="M89" s="4">
        <v>900</v>
      </c>
      <c r="N89" s="4">
        <v>1000</v>
      </c>
      <c r="O89" s="3">
        <f>S89</f>
        <v>0.71489361702127663</v>
      </c>
      <c r="P89" s="3">
        <v>0.24</v>
      </c>
      <c r="Q89" s="3">
        <f>O89/P89</f>
        <v>2.9787234042553195</v>
      </c>
      <c r="R89" s="3">
        <f>1/Q89</f>
        <v>0.33571428571428569</v>
      </c>
      <c r="S89" s="3">
        <f>P89*T89</f>
        <v>0.71489361702127663</v>
      </c>
      <c r="T89" s="3">
        <f>1/U89</f>
        <v>2.9787234042553195</v>
      </c>
      <c r="U89" s="3">
        <f>0.35-R90</f>
        <v>0.33571428571428569</v>
      </c>
      <c r="V89" s="2" t="s">
        <v>3</v>
      </c>
    </row>
    <row r="90" spans="1:22" x14ac:dyDescent="0.3">
      <c r="L90" s="2" t="s">
        <v>5</v>
      </c>
      <c r="M90" s="4">
        <v>2000</v>
      </c>
      <c r="N90" s="4">
        <v>1000</v>
      </c>
      <c r="O90" s="3">
        <v>1.4</v>
      </c>
      <c r="P90" s="3">
        <v>0.02</v>
      </c>
      <c r="Q90" s="3">
        <f t="shared" ref="Q90" si="11">O90/P90</f>
        <v>70</v>
      </c>
      <c r="R90" s="3">
        <f t="shared" ref="R90:R92" si="12">1/Q90</f>
        <v>1.4285714285714285E-2</v>
      </c>
      <c r="V90" s="2" t="s">
        <v>3</v>
      </c>
    </row>
    <row r="91" spans="1:22" x14ac:dyDescent="0.3">
      <c r="L91" s="2" t="s">
        <v>6</v>
      </c>
      <c r="M91" s="4">
        <v>900</v>
      </c>
      <c r="N91" s="4">
        <v>1000</v>
      </c>
      <c r="O91" s="3">
        <v>0.57999999999999996</v>
      </c>
      <c r="P91" s="3">
        <v>6.5000000000000002E-2</v>
      </c>
      <c r="Q91" s="3">
        <f>O91/P91</f>
        <v>8.9230769230769216</v>
      </c>
      <c r="R91" s="3">
        <f t="shared" si="12"/>
        <v>0.1120689655172414</v>
      </c>
      <c r="V91" s="2" t="s">
        <v>347</v>
      </c>
    </row>
    <row r="92" spans="1:22" x14ac:dyDescent="0.3">
      <c r="L92" s="2" t="s">
        <v>5</v>
      </c>
      <c r="M92" s="4">
        <v>2000</v>
      </c>
      <c r="N92" s="4">
        <v>1000</v>
      </c>
      <c r="O92" s="3">
        <v>1.4</v>
      </c>
      <c r="P92" s="3">
        <v>0.02</v>
      </c>
      <c r="Q92" s="3">
        <f t="shared" ref="Q92" si="13">O92/P92</f>
        <v>70</v>
      </c>
      <c r="R92" s="3">
        <f t="shared" si="12"/>
        <v>1.4285714285714285E-2</v>
      </c>
      <c r="V92" s="2" t="s">
        <v>3</v>
      </c>
    </row>
    <row r="93" spans="1:22" x14ac:dyDescent="0.3">
      <c r="L93" s="18" t="s">
        <v>4</v>
      </c>
      <c r="M93" s="16">
        <v>1700</v>
      </c>
      <c r="N93" s="16">
        <v>1000</v>
      </c>
      <c r="O93" s="14">
        <v>1.47</v>
      </c>
      <c r="P93" s="14">
        <v>1.4999999999999999E-2</v>
      </c>
      <c r="Q93" s="14">
        <f>O93/P93</f>
        <v>98</v>
      </c>
      <c r="R93" s="14">
        <f>1/Q93</f>
        <v>1.020408163265306E-2</v>
      </c>
      <c r="V93" s="2" t="s">
        <v>3</v>
      </c>
    </row>
    <row r="94" spans="1:22" x14ac:dyDescent="0.3">
      <c r="L94" s="2" t="s">
        <v>2</v>
      </c>
      <c r="P94" s="3">
        <f>SUM(P87:P93)</f>
        <v>0.5</v>
      </c>
      <c r="Q94" s="3">
        <f>1/R94</f>
        <v>0.24763552963270583</v>
      </c>
      <c r="R94" s="3">
        <f>SUM(R87:R93)</f>
        <v>4.0381927483637128</v>
      </c>
    </row>
    <row r="95" spans="1:22" s="6" customFormat="1" x14ac:dyDescent="0.3">
      <c r="A95" s="60"/>
      <c r="G95" s="8"/>
      <c r="H95" s="11"/>
      <c r="I95" s="11"/>
      <c r="J95" s="11"/>
      <c r="K95" s="20"/>
      <c r="L95" s="7" t="s">
        <v>311</v>
      </c>
      <c r="M95" s="10"/>
      <c r="N95" s="10"/>
      <c r="O95" s="8"/>
      <c r="P95" s="8"/>
      <c r="R95" s="8" t="b">
        <f>ROUND(R94,2)&gt;=ROUND(F86,2)</f>
        <v>1</v>
      </c>
      <c r="S95" s="9"/>
      <c r="T95" s="8"/>
      <c r="U95" s="8"/>
      <c r="V95" s="7"/>
    </row>
    <row r="96" spans="1:22" x14ac:dyDescent="0.3">
      <c r="A96" s="59" t="s">
        <v>241</v>
      </c>
    </row>
    <row r="97" spans="1:22" x14ac:dyDescent="0.3">
      <c r="B97" s="1" t="s">
        <v>30</v>
      </c>
      <c r="C97" s="1" t="s">
        <v>242</v>
      </c>
      <c r="D97" s="36" t="s">
        <v>243</v>
      </c>
      <c r="E97" s="38">
        <v>0.26</v>
      </c>
      <c r="F97" s="39">
        <f>1/E97-0.17</f>
        <v>3.6761538461538459</v>
      </c>
      <c r="G97" s="3">
        <v>1.26</v>
      </c>
      <c r="H97" s="5" t="s">
        <v>0</v>
      </c>
      <c r="I97" s="5">
        <f>1/G97</f>
        <v>0.79365079365079361</v>
      </c>
      <c r="J97" s="5">
        <f>I97-0.17</f>
        <v>0.62365079365079357</v>
      </c>
      <c r="K97" s="2" t="s">
        <v>65</v>
      </c>
    </row>
    <row r="98" spans="1:22" x14ac:dyDescent="0.3">
      <c r="L98" s="40" t="s">
        <v>320</v>
      </c>
      <c r="M98" s="41">
        <v>1000</v>
      </c>
      <c r="N98" s="41">
        <v>1800</v>
      </c>
      <c r="O98" s="42">
        <v>0.9</v>
      </c>
      <c r="P98" s="42">
        <v>0.02</v>
      </c>
      <c r="Q98" s="42">
        <f>O98/P98</f>
        <v>45</v>
      </c>
      <c r="R98" s="42">
        <f t="shared" ref="R98:R99" si="14">1/Q98</f>
        <v>2.2222222222222223E-2</v>
      </c>
      <c r="V98" s="2" t="s">
        <v>67</v>
      </c>
    </row>
    <row r="99" spans="1:22" x14ac:dyDescent="0.3">
      <c r="L99" s="40" t="s">
        <v>321</v>
      </c>
      <c r="M99" s="41">
        <v>1030</v>
      </c>
      <c r="N99" s="41">
        <v>80</v>
      </c>
      <c r="O99" s="42">
        <v>3.4000000000000002E-2</v>
      </c>
      <c r="P99" s="42">
        <v>0.12</v>
      </c>
      <c r="Q99" s="42">
        <f>O99/P99</f>
        <v>0.28333333333333338</v>
      </c>
      <c r="R99" s="42">
        <f t="shared" si="14"/>
        <v>3.5294117647058818</v>
      </c>
      <c r="V99" s="2" t="s">
        <v>322</v>
      </c>
    </row>
    <row r="100" spans="1:22" x14ac:dyDescent="0.3">
      <c r="L100" s="2" t="s">
        <v>9</v>
      </c>
      <c r="M100" s="4">
        <v>1000</v>
      </c>
      <c r="N100" s="4">
        <v>1800</v>
      </c>
      <c r="O100" s="3">
        <v>0.9</v>
      </c>
      <c r="P100" s="3">
        <v>0.01</v>
      </c>
      <c r="Q100" s="3">
        <f>O100/P100</f>
        <v>90</v>
      </c>
      <c r="R100" s="3">
        <f>1/Q100</f>
        <v>1.1111111111111112E-2</v>
      </c>
      <c r="V100" s="2" t="s">
        <v>348</v>
      </c>
    </row>
    <row r="101" spans="1:22" x14ac:dyDescent="0.3">
      <c r="L101" s="2" t="s">
        <v>55</v>
      </c>
      <c r="M101" s="4">
        <v>1000</v>
      </c>
      <c r="N101" s="4">
        <v>1000</v>
      </c>
      <c r="O101" s="3">
        <f>S101</f>
        <v>0.42044847837693544</v>
      </c>
      <c r="P101" s="3">
        <v>0.25</v>
      </c>
      <c r="Q101" s="3">
        <f>O101/P101</f>
        <v>1.6817939135077418</v>
      </c>
      <c r="R101" s="3">
        <f t="shared" ref="R101" si="15">1/Q101</f>
        <v>0.59460317460317458</v>
      </c>
      <c r="S101" s="3">
        <f>P101*T101</f>
        <v>0.42044847837693544</v>
      </c>
      <c r="T101" s="3">
        <f>1/U101</f>
        <v>1.6817939135077418</v>
      </c>
      <c r="U101" s="3">
        <f>0.62-SUM(R100,R102)</f>
        <v>0.59460317460317458</v>
      </c>
      <c r="V101" s="2" t="s">
        <v>348</v>
      </c>
    </row>
    <row r="102" spans="1:22" x14ac:dyDescent="0.3">
      <c r="L102" s="18" t="s">
        <v>13</v>
      </c>
      <c r="M102" s="16">
        <v>1000</v>
      </c>
      <c r="N102" s="16">
        <v>1400</v>
      </c>
      <c r="O102" s="14">
        <v>0.7</v>
      </c>
      <c r="P102" s="14">
        <v>0.01</v>
      </c>
      <c r="Q102" s="14">
        <f>O102/P102</f>
        <v>70</v>
      </c>
      <c r="R102" s="14">
        <f>1/Q102</f>
        <v>1.4285714285714285E-2</v>
      </c>
      <c r="V102" s="2" t="s">
        <v>348</v>
      </c>
    </row>
    <row r="103" spans="1:22" x14ac:dyDescent="0.3">
      <c r="L103" s="2" t="s">
        <v>2</v>
      </c>
      <c r="P103" s="3">
        <f>SUM(P98:P102)</f>
        <v>0.41000000000000003</v>
      </c>
      <c r="Q103" s="3">
        <f>1/R103</f>
        <v>0.23971422304390066</v>
      </c>
      <c r="R103" s="3">
        <f>SUM(R98:R102)</f>
        <v>4.1716339869281036</v>
      </c>
    </row>
    <row r="104" spans="1:22" s="6" customFormat="1" x14ac:dyDescent="0.3">
      <c r="A104" s="60"/>
      <c r="G104" s="8"/>
      <c r="H104" s="11"/>
      <c r="I104" s="11"/>
      <c r="J104" s="11"/>
      <c r="K104" s="20"/>
      <c r="L104" s="7" t="s">
        <v>311</v>
      </c>
      <c r="M104" s="10"/>
      <c r="N104" s="10"/>
      <c r="O104" s="8"/>
      <c r="P104" s="8"/>
      <c r="R104" s="8" t="b">
        <f>ROUND(R103,2)&gt;=ROUND(F97,2)</f>
        <v>1</v>
      </c>
      <c r="S104" s="9"/>
      <c r="T104" s="8"/>
      <c r="U104" s="8"/>
      <c r="V104" s="7"/>
    </row>
    <row r="105" spans="1:22" x14ac:dyDescent="0.3">
      <c r="B105" s="1" t="s">
        <v>244</v>
      </c>
      <c r="C105" s="1" t="s">
        <v>245</v>
      </c>
      <c r="D105" s="36" t="s">
        <v>246</v>
      </c>
      <c r="E105" s="38">
        <v>0.22</v>
      </c>
      <c r="F105" s="39">
        <f>1/E105-0.26</f>
        <v>4.2854545454545461</v>
      </c>
      <c r="G105" s="3">
        <v>1.85</v>
      </c>
      <c r="H105" s="5" t="s">
        <v>0</v>
      </c>
      <c r="I105" s="5">
        <f>1/G105</f>
        <v>0.54054054054054046</v>
      </c>
      <c r="J105" s="5">
        <f>I105-0.26</f>
        <v>0.28054054054054045</v>
      </c>
      <c r="K105" s="2" t="s">
        <v>247</v>
      </c>
    </row>
    <row r="106" spans="1:22" x14ac:dyDescent="0.3">
      <c r="L106" s="40" t="s">
        <v>326</v>
      </c>
      <c r="M106" s="41">
        <v>1030</v>
      </c>
      <c r="N106" s="41">
        <v>140</v>
      </c>
      <c r="O106" s="42">
        <v>3.5999999999999997E-2</v>
      </c>
      <c r="P106" s="42">
        <v>0.16</v>
      </c>
      <c r="Q106" s="42">
        <f>O106/P106</f>
        <v>0.22499999999999998</v>
      </c>
      <c r="R106" s="42">
        <f>1/Q106</f>
        <v>4.4444444444444446</v>
      </c>
      <c r="V106" s="2" t="s">
        <v>327</v>
      </c>
    </row>
    <row r="107" spans="1:22" x14ac:dyDescent="0.3">
      <c r="L107" s="2" t="s">
        <v>5</v>
      </c>
      <c r="M107" s="4">
        <v>1000</v>
      </c>
      <c r="N107" s="4">
        <v>2000</v>
      </c>
      <c r="O107" s="3">
        <v>1.4</v>
      </c>
      <c r="P107" s="3">
        <v>0.02</v>
      </c>
      <c r="Q107" s="3">
        <f t="shared" ref="Q107:Q108" si="16">O107/P107</f>
        <v>70</v>
      </c>
      <c r="R107" s="3">
        <f t="shared" ref="R107:R108" si="17">1/Q107</f>
        <v>1.4285714285714285E-2</v>
      </c>
      <c r="V107" s="2" t="s">
        <v>356</v>
      </c>
    </row>
    <row r="108" spans="1:22" x14ac:dyDescent="0.3">
      <c r="L108" s="2" t="s">
        <v>156</v>
      </c>
      <c r="M108" s="4">
        <v>1000</v>
      </c>
      <c r="N108" s="4">
        <v>2400</v>
      </c>
      <c r="O108" s="3">
        <v>1.91</v>
      </c>
      <c r="P108" s="3">
        <v>0.04</v>
      </c>
      <c r="Q108" s="3">
        <f t="shared" si="16"/>
        <v>47.75</v>
      </c>
      <c r="R108" s="3">
        <f t="shared" si="17"/>
        <v>2.0942408376963352E-2</v>
      </c>
      <c r="V108" s="2" t="s">
        <v>356</v>
      </c>
    </row>
    <row r="109" spans="1:22" x14ac:dyDescent="0.3">
      <c r="L109" s="2" t="s">
        <v>8</v>
      </c>
      <c r="M109" s="4">
        <v>1000</v>
      </c>
      <c r="N109" s="4">
        <v>900</v>
      </c>
      <c r="O109" s="3">
        <f>S109</f>
        <v>0.740053968034318</v>
      </c>
      <c r="P109" s="3">
        <v>0.16</v>
      </c>
      <c r="Q109" s="3">
        <f>O109/P109</f>
        <v>4.6253373002144871</v>
      </c>
      <c r="R109" s="3">
        <f>1/Q109</f>
        <v>0.21620044876589384</v>
      </c>
      <c r="S109" s="3">
        <f>P109*T109</f>
        <v>0.740053968034318</v>
      </c>
      <c r="T109" s="3">
        <f>1/U109</f>
        <v>4.6253373002144871</v>
      </c>
      <c r="U109" s="3">
        <f>0.28-SUM(R107:R108,R110)</f>
        <v>0.21620044876589384</v>
      </c>
      <c r="V109" s="2" t="s">
        <v>355</v>
      </c>
    </row>
    <row r="110" spans="1:22" x14ac:dyDescent="0.3">
      <c r="L110" s="18" t="s">
        <v>13</v>
      </c>
      <c r="M110" s="16">
        <v>1000</v>
      </c>
      <c r="N110" s="16">
        <v>1400</v>
      </c>
      <c r="O110" s="14">
        <v>0.7</v>
      </c>
      <c r="P110" s="14">
        <v>0.02</v>
      </c>
      <c r="Q110" s="14">
        <f>O110/P110</f>
        <v>35</v>
      </c>
      <c r="R110" s="14">
        <f>1/Q110</f>
        <v>2.8571428571428571E-2</v>
      </c>
      <c r="V110" s="2" t="s">
        <v>248</v>
      </c>
    </row>
    <row r="111" spans="1:22" x14ac:dyDescent="0.3">
      <c r="L111" s="2" t="s">
        <v>2</v>
      </c>
      <c r="P111" s="3">
        <f>SUM(P106:P110)</f>
        <v>0.4</v>
      </c>
      <c r="Q111" s="3">
        <f>1/R111</f>
        <v>0.21166509877704612</v>
      </c>
      <c r="R111" s="3">
        <f>SUM(R106:R110)</f>
        <v>4.724444444444444</v>
      </c>
    </row>
    <row r="112" spans="1:22" s="6" customFormat="1" x14ac:dyDescent="0.3">
      <c r="A112" s="60"/>
      <c r="G112" s="8"/>
      <c r="H112" s="11"/>
      <c r="I112" s="11"/>
      <c r="J112" s="11"/>
      <c r="K112" s="20"/>
      <c r="L112" s="7" t="s">
        <v>311</v>
      </c>
      <c r="M112" s="10"/>
      <c r="N112" s="10"/>
      <c r="O112" s="8"/>
      <c r="P112" s="8"/>
      <c r="R112" s="8" t="b">
        <f>ROUND(R111,2)&gt;=ROUND(F105,2)</f>
        <v>1</v>
      </c>
      <c r="S112" s="9"/>
      <c r="T112" s="8"/>
      <c r="U112" s="8"/>
      <c r="V112" s="7"/>
    </row>
    <row r="113" spans="1:22" x14ac:dyDescent="0.3">
      <c r="B113" s="1" t="s">
        <v>12</v>
      </c>
      <c r="C113" s="1" t="s">
        <v>249</v>
      </c>
      <c r="D113" s="36" t="s">
        <v>219</v>
      </c>
      <c r="E113" s="38">
        <v>0.26</v>
      </c>
      <c r="F113" s="39">
        <f>1/E113-0.26</f>
        <v>3.586153846153846</v>
      </c>
      <c r="G113" s="3">
        <v>2</v>
      </c>
      <c r="H113" s="5" t="s">
        <v>0</v>
      </c>
      <c r="I113" s="5">
        <f>1/G113</f>
        <v>0.5</v>
      </c>
      <c r="J113" s="5">
        <f>I113-0.26</f>
        <v>0.24</v>
      </c>
      <c r="K113" s="2" t="s">
        <v>220</v>
      </c>
      <c r="V113" s="24" t="s">
        <v>378</v>
      </c>
    </row>
    <row r="114" spans="1:22" x14ac:dyDescent="0.3">
      <c r="L114" s="2" t="s">
        <v>222</v>
      </c>
      <c r="M114" s="4">
        <v>1000</v>
      </c>
      <c r="N114" s="4">
        <v>1700</v>
      </c>
      <c r="O114" s="3">
        <v>1.2</v>
      </c>
      <c r="P114" s="3">
        <v>0.14699999999999999</v>
      </c>
      <c r="Q114" s="3">
        <f t="shared" ref="Q114:Q115" si="18">O114/P114</f>
        <v>8.1632653061224492</v>
      </c>
      <c r="R114" s="3">
        <f t="shared" ref="R114:R117" si="19">1/Q114</f>
        <v>0.1225</v>
      </c>
      <c r="V114" s="2" t="s">
        <v>353</v>
      </c>
    </row>
    <row r="115" spans="1:22" x14ac:dyDescent="0.3">
      <c r="L115" s="2" t="s">
        <v>223</v>
      </c>
      <c r="M115" s="4">
        <v>1000</v>
      </c>
      <c r="N115" s="4">
        <v>2000</v>
      </c>
      <c r="O115" s="3">
        <v>1.1599999999999999</v>
      </c>
      <c r="P115" s="3">
        <v>0.1</v>
      </c>
      <c r="Q115" s="3">
        <f t="shared" si="18"/>
        <v>11.599999999999998</v>
      </c>
      <c r="R115" s="3">
        <f t="shared" si="19"/>
        <v>8.6206896551724158E-2</v>
      </c>
      <c r="V115" s="2" t="s">
        <v>224</v>
      </c>
    </row>
    <row r="116" spans="1:22" x14ac:dyDescent="0.3">
      <c r="B116" s="24"/>
      <c r="L116" s="2" t="s">
        <v>5</v>
      </c>
      <c r="M116" s="4">
        <v>1000</v>
      </c>
      <c r="N116" s="4">
        <v>2000</v>
      </c>
      <c r="O116" s="3">
        <v>1.4</v>
      </c>
      <c r="P116" s="3">
        <v>0.03</v>
      </c>
      <c r="Q116" s="3">
        <f>O116/P116</f>
        <v>46.666666666666664</v>
      </c>
      <c r="R116" s="3">
        <f t="shared" si="19"/>
        <v>2.1428571428571429E-2</v>
      </c>
      <c r="V116" s="2" t="s">
        <v>224</v>
      </c>
    </row>
    <row r="117" spans="1:22" x14ac:dyDescent="0.3">
      <c r="L117" s="18" t="s">
        <v>4</v>
      </c>
      <c r="M117" s="16">
        <v>1000</v>
      </c>
      <c r="N117" s="16">
        <v>1700</v>
      </c>
      <c r="O117" s="14">
        <v>1.47</v>
      </c>
      <c r="P117" s="14">
        <v>1.4999999999999999E-2</v>
      </c>
      <c r="Q117" s="14">
        <f>O117/P117</f>
        <v>98</v>
      </c>
      <c r="R117" s="14">
        <f t="shared" si="19"/>
        <v>1.020408163265306E-2</v>
      </c>
      <c r="V117" s="2" t="s">
        <v>224</v>
      </c>
    </row>
    <row r="118" spans="1:22" x14ac:dyDescent="0.3">
      <c r="L118" s="2" t="s">
        <v>2</v>
      </c>
      <c r="P118" s="3">
        <f>SUM(P114:P117)</f>
        <v>0.29200000000000004</v>
      </c>
      <c r="Q118" s="3">
        <f>1/R118</f>
        <v>4.1607800364544056</v>
      </c>
      <c r="R118" s="3">
        <f>SUM(R114:R117)</f>
        <v>0.24033954961294865</v>
      </c>
    </row>
    <row r="119" spans="1:22" s="6" customFormat="1" x14ac:dyDescent="0.3">
      <c r="A119" s="60"/>
      <c r="G119" s="8"/>
      <c r="H119" s="11"/>
      <c r="I119" s="11"/>
      <c r="J119" s="11"/>
      <c r="K119" s="20"/>
      <c r="L119" s="7" t="s">
        <v>311</v>
      </c>
      <c r="M119" s="10"/>
      <c r="N119" s="10"/>
      <c r="O119" s="8"/>
      <c r="P119" s="8"/>
      <c r="R119" s="8" t="b">
        <f>ROUND(R118,2)&gt;=ROUND(F113,2)</f>
        <v>0</v>
      </c>
      <c r="S119" s="9"/>
      <c r="T119" s="8"/>
      <c r="U119" s="8"/>
      <c r="V119" s="7"/>
    </row>
    <row r="120" spans="1:22" x14ac:dyDescent="0.3">
      <c r="A120" s="59" t="s">
        <v>250</v>
      </c>
    </row>
    <row r="121" spans="1:22" x14ac:dyDescent="0.3">
      <c r="B121" s="1" t="s">
        <v>30</v>
      </c>
      <c r="C121" s="1" t="s">
        <v>251</v>
      </c>
      <c r="D121" s="36" t="s">
        <v>252</v>
      </c>
      <c r="E121" s="38">
        <v>0.26</v>
      </c>
      <c r="F121" s="39">
        <f>1/E121-0.17</f>
        <v>3.6761538461538459</v>
      </c>
      <c r="G121" s="3">
        <v>0.76</v>
      </c>
      <c r="H121" s="5" t="s">
        <v>0</v>
      </c>
      <c r="I121" s="5">
        <f>1/G121</f>
        <v>1.3157894736842106</v>
      </c>
      <c r="J121" s="5">
        <f>I121-0.17</f>
        <v>1.1457894736842107</v>
      </c>
      <c r="K121" s="2" t="s">
        <v>58</v>
      </c>
    </row>
    <row r="122" spans="1:22" x14ac:dyDescent="0.3">
      <c r="L122" s="40" t="s">
        <v>320</v>
      </c>
      <c r="M122" s="41">
        <v>1000</v>
      </c>
      <c r="N122" s="41">
        <v>1800</v>
      </c>
      <c r="O122" s="42">
        <v>0.9</v>
      </c>
      <c r="P122" s="42">
        <v>0.02</v>
      </c>
      <c r="Q122" s="42">
        <f t="shared" ref="Q122:Q128" si="20">O122/P122</f>
        <v>45</v>
      </c>
      <c r="R122" s="42">
        <f t="shared" ref="R122:R128" si="21">1/Q122</f>
        <v>2.2222222222222223E-2</v>
      </c>
      <c r="V122" s="2" t="s">
        <v>67</v>
      </c>
    </row>
    <row r="123" spans="1:22" x14ac:dyDescent="0.3">
      <c r="L123" s="40" t="s">
        <v>321</v>
      </c>
      <c r="M123" s="41">
        <v>1030</v>
      </c>
      <c r="N123" s="41">
        <v>80</v>
      </c>
      <c r="O123" s="42">
        <v>3.4000000000000002E-2</v>
      </c>
      <c r="P123" s="42">
        <v>0.1</v>
      </c>
      <c r="Q123" s="42">
        <f t="shared" si="20"/>
        <v>0.34</v>
      </c>
      <c r="R123" s="42">
        <f t="shared" si="21"/>
        <v>2.9411764705882351</v>
      </c>
      <c r="V123" s="2" t="s">
        <v>322</v>
      </c>
    </row>
    <row r="124" spans="1:22" x14ac:dyDescent="0.3">
      <c r="L124" s="2" t="s">
        <v>9</v>
      </c>
      <c r="M124" s="4">
        <v>1800</v>
      </c>
      <c r="N124" s="4">
        <v>1000</v>
      </c>
      <c r="O124" s="3">
        <v>0.9</v>
      </c>
      <c r="P124" s="3">
        <v>0.02</v>
      </c>
      <c r="Q124" s="3">
        <f t="shared" si="20"/>
        <v>45</v>
      </c>
      <c r="R124" s="3">
        <f t="shared" si="21"/>
        <v>2.2222222222222223E-2</v>
      </c>
      <c r="V124" s="2" t="s">
        <v>54</v>
      </c>
    </row>
    <row r="125" spans="1:22" x14ac:dyDescent="0.3">
      <c r="L125" s="2" t="s">
        <v>57</v>
      </c>
      <c r="M125" s="4">
        <v>1000</v>
      </c>
      <c r="N125" s="4">
        <v>1000</v>
      </c>
      <c r="O125" s="3">
        <f>S125</f>
        <v>0.4</v>
      </c>
      <c r="P125" s="3">
        <v>0.25</v>
      </c>
      <c r="Q125" s="3">
        <f t="shared" si="20"/>
        <v>1.6</v>
      </c>
      <c r="R125" s="3">
        <f t="shared" si="21"/>
        <v>0.625</v>
      </c>
      <c r="S125" s="3">
        <f>P125*T125</f>
        <v>0.4</v>
      </c>
      <c r="T125" s="3">
        <f>1/U125</f>
        <v>1.6</v>
      </c>
      <c r="U125" s="3">
        <v>0.625</v>
      </c>
      <c r="V125" s="2" t="s">
        <v>54</v>
      </c>
    </row>
    <row r="126" spans="1:22" x14ac:dyDescent="0.3">
      <c r="L126" s="2" t="s">
        <v>56</v>
      </c>
      <c r="M126" s="4">
        <v>30</v>
      </c>
      <c r="N126" s="4">
        <v>570</v>
      </c>
      <c r="O126" s="3">
        <v>4.4999999999999998E-2</v>
      </c>
      <c r="P126" s="3">
        <v>1.24E-2</v>
      </c>
      <c r="Q126" s="3">
        <f t="shared" si="20"/>
        <v>3.629032258064516</v>
      </c>
      <c r="R126" s="3">
        <f t="shared" si="21"/>
        <v>0.27555555555555555</v>
      </c>
      <c r="V126" s="2" t="s">
        <v>253</v>
      </c>
    </row>
    <row r="127" spans="1:22" x14ac:dyDescent="0.3">
      <c r="L127" s="2" t="s">
        <v>55</v>
      </c>
      <c r="M127" s="4">
        <v>800</v>
      </c>
      <c r="N127" s="4">
        <v>1000</v>
      </c>
      <c r="O127" s="3">
        <f>S127</f>
        <v>0.4</v>
      </c>
      <c r="P127" s="3">
        <v>0.08</v>
      </c>
      <c r="Q127" s="3">
        <f t="shared" si="20"/>
        <v>5</v>
      </c>
      <c r="R127" s="3">
        <f t="shared" si="21"/>
        <v>0.2</v>
      </c>
      <c r="S127" s="3">
        <f>P127*T127</f>
        <v>0.4</v>
      </c>
      <c r="T127" s="3">
        <f>1/U127</f>
        <v>5</v>
      </c>
      <c r="U127" s="3">
        <v>0.2</v>
      </c>
      <c r="V127" s="2" t="s">
        <v>54</v>
      </c>
    </row>
    <row r="128" spans="1:22" x14ac:dyDescent="0.3">
      <c r="L128" s="18" t="s">
        <v>13</v>
      </c>
      <c r="M128" s="16">
        <v>1400</v>
      </c>
      <c r="N128" s="16">
        <v>1000</v>
      </c>
      <c r="O128" s="14">
        <v>0.7</v>
      </c>
      <c r="P128" s="14">
        <v>0.02</v>
      </c>
      <c r="Q128" s="14">
        <f t="shared" si="20"/>
        <v>35</v>
      </c>
      <c r="R128" s="14">
        <f t="shared" si="21"/>
        <v>2.8571428571428571E-2</v>
      </c>
      <c r="V128" s="2" t="s">
        <v>54</v>
      </c>
    </row>
    <row r="129" spans="1:22" x14ac:dyDescent="0.3">
      <c r="L129" s="2" t="s">
        <v>2</v>
      </c>
      <c r="P129" s="3">
        <f>SUM(P122:P128)</f>
        <v>0.50240000000000007</v>
      </c>
      <c r="Q129" s="3">
        <f>1/R129</f>
        <v>0.24302825458741362</v>
      </c>
      <c r="R129" s="3">
        <f>SUM(R122:R128)</f>
        <v>4.1147478991596635</v>
      </c>
    </row>
    <row r="130" spans="1:22" s="6" customFormat="1" x14ac:dyDescent="0.3">
      <c r="A130" s="60"/>
      <c r="G130" s="8"/>
      <c r="H130" s="11"/>
      <c r="I130" s="11"/>
      <c r="J130" s="11"/>
      <c r="K130" s="20"/>
      <c r="L130" s="7" t="s">
        <v>311</v>
      </c>
      <c r="M130" s="10"/>
      <c r="N130" s="10"/>
      <c r="O130" s="8"/>
      <c r="P130" s="8"/>
      <c r="R130" s="8" t="b">
        <f>ROUND(R129,2)&gt;=ROUND(F121,2)</f>
        <v>1</v>
      </c>
      <c r="S130" s="9"/>
      <c r="T130" s="8"/>
      <c r="U130" s="8"/>
      <c r="V130" s="7"/>
    </row>
    <row r="131" spans="1:22" x14ac:dyDescent="0.3">
      <c r="B131" s="54" t="s">
        <v>0</v>
      </c>
      <c r="C131" s="57" t="s">
        <v>368</v>
      </c>
      <c r="D131" s="57" t="s">
        <v>369</v>
      </c>
      <c r="E131" s="24"/>
      <c r="F131" s="24"/>
      <c r="G131" s="57"/>
      <c r="H131" s="57"/>
      <c r="I131" s="57"/>
      <c r="J131" s="56"/>
      <c r="K131" s="57"/>
      <c r="L131" s="57"/>
      <c r="M131" s="58"/>
      <c r="N131" s="58"/>
      <c r="O131" s="55"/>
      <c r="P131" s="55"/>
      <c r="Q131" s="55"/>
      <c r="R131" s="55"/>
      <c r="S131" s="55"/>
      <c r="T131" s="55"/>
      <c r="U131" s="55"/>
      <c r="V131" s="57" t="s">
        <v>40</v>
      </c>
    </row>
    <row r="132" spans="1:22" x14ac:dyDescent="0.3">
      <c r="B132" s="2"/>
      <c r="D132" s="36"/>
      <c r="E132" s="36"/>
      <c r="F132" s="36"/>
      <c r="K132" s="30" t="s">
        <v>32</v>
      </c>
      <c r="V132" s="12" t="s">
        <v>329</v>
      </c>
    </row>
    <row r="133" spans="1:22" x14ac:dyDescent="0.3">
      <c r="L133" s="2" t="s">
        <v>13</v>
      </c>
      <c r="M133" s="4">
        <v>1400</v>
      </c>
      <c r="N133" s="4">
        <v>1000</v>
      </c>
      <c r="O133" s="3">
        <v>0.7</v>
      </c>
      <c r="P133" s="3">
        <v>0.02</v>
      </c>
      <c r="Q133" s="3">
        <f>O133/P133</f>
        <v>35</v>
      </c>
      <c r="R133" s="3">
        <f t="shared" ref="R133:R136" si="22">1/Q133</f>
        <v>2.8571428571428571E-2</v>
      </c>
      <c r="V133" s="2" t="s">
        <v>54</v>
      </c>
    </row>
    <row r="134" spans="1:22" x14ac:dyDescent="0.3">
      <c r="L134" s="2" t="s">
        <v>55</v>
      </c>
      <c r="M134" s="4">
        <v>800</v>
      </c>
      <c r="N134" s="4">
        <v>1000</v>
      </c>
      <c r="O134" s="3">
        <f>S134</f>
        <v>0.38709677419354838</v>
      </c>
      <c r="P134" s="3">
        <v>0.12</v>
      </c>
      <c r="Q134" s="3">
        <f>O134/P134</f>
        <v>3.2258064516129035</v>
      </c>
      <c r="R134" s="3">
        <f t="shared" si="22"/>
        <v>0.31</v>
      </c>
      <c r="S134" s="3">
        <f>P134*T134</f>
        <v>0.38709677419354838</v>
      </c>
      <c r="T134" s="3">
        <f>1/U134</f>
        <v>3.2258064516129035</v>
      </c>
      <c r="U134" s="3">
        <v>0.31</v>
      </c>
      <c r="V134" s="2" t="s">
        <v>54</v>
      </c>
    </row>
    <row r="135" spans="1:22" x14ac:dyDescent="0.3">
      <c r="L135" s="2" t="s">
        <v>55</v>
      </c>
      <c r="M135" s="4">
        <v>800</v>
      </c>
      <c r="N135" s="4">
        <v>1000</v>
      </c>
      <c r="O135" s="3">
        <f>S135</f>
        <v>0.38709677419354838</v>
      </c>
      <c r="P135" s="3">
        <v>0.12</v>
      </c>
      <c r="Q135" s="3">
        <f>O135/P135</f>
        <v>3.2258064516129035</v>
      </c>
      <c r="R135" s="3">
        <f t="shared" si="22"/>
        <v>0.31</v>
      </c>
      <c r="S135" s="3">
        <f>P135*T135</f>
        <v>0.38709677419354838</v>
      </c>
      <c r="T135" s="3">
        <f>1/U135</f>
        <v>3.2258064516129035</v>
      </c>
      <c r="U135" s="3">
        <v>0.31</v>
      </c>
      <c r="V135" s="2" t="s">
        <v>54</v>
      </c>
    </row>
    <row r="136" spans="1:22" x14ac:dyDescent="0.3">
      <c r="L136" s="18" t="s">
        <v>13</v>
      </c>
      <c r="M136" s="16">
        <v>1400</v>
      </c>
      <c r="N136" s="16">
        <v>1000</v>
      </c>
      <c r="O136" s="14">
        <v>0.7</v>
      </c>
      <c r="P136" s="14">
        <v>0.02</v>
      </c>
      <c r="Q136" s="14">
        <f>O136/P136</f>
        <v>35</v>
      </c>
      <c r="R136" s="14">
        <f t="shared" si="22"/>
        <v>2.8571428571428571E-2</v>
      </c>
      <c r="V136" s="2" t="s">
        <v>54</v>
      </c>
    </row>
    <row r="137" spans="1:22" x14ac:dyDescent="0.3">
      <c r="L137" s="2" t="s">
        <v>2</v>
      </c>
      <c r="P137" s="3">
        <f>SUM(P133:P136)</f>
        <v>0.28000000000000003</v>
      </c>
      <c r="Q137" s="3">
        <f>1/R137</f>
        <v>1.4767932489451476</v>
      </c>
      <c r="R137" s="3">
        <f>SUM(R133:R136)</f>
        <v>0.67714285714285716</v>
      </c>
    </row>
    <row r="138" spans="1:22" x14ac:dyDescent="0.3">
      <c r="B138" s="31"/>
      <c r="D138" s="36"/>
      <c r="E138" s="36"/>
      <c r="F138" s="36"/>
      <c r="K138" s="30"/>
    </row>
    <row r="139" spans="1:22" s="6" customFormat="1" x14ac:dyDescent="0.3">
      <c r="A139" s="60"/>
      <c r="G139" s="8"/>
      <c r="H139" s="11"/>
      <c r="I139" s="11"/>
      <c r="J139" s="11"/>
      <c r="K139" s="20"/>
      <c r="L139" s="7"/>
      <c r="M139" s="10"/>
      <c r="N139" s="10"/>
      <c r="O139" s="8"/>
      <c r="P139" s="8"/>
      <c r="Q139" s="8"/>
      <c r="R139" s="9"/>
      <c r="S139" s="8"/>
      <c r="T139" s="8"/>
      <c r="U139" s="8"/>
      <c r="V139" s="7"/>
    </row>
    <row r="140" spans="1:22" x14ac:dyDescent="0.3">
      <c r="B140" s="1" t="s">
        <v>209</v>
      </c>
      <c r="C140" s="1" t="s">
        <v>254</v>
      </c>
      <c r="D140" s="36" t="s">
        <v>255</v>
      </c>
      <c r="E140" s="38">
        <v>0.22</v>
      </c>
      <c r="F140" s="39">
        <f>1/E140-0.14</f>
        <v>4.4054545454545462</v>
      </c>
      <c r="G140" s="3">
        <v>0.95</v>
      </c>
      <c r="H140" s="5" t="s">
        <v>0</v>
      </c>
      <c r="I140" s="5">
        <f>1/G140</f>
        <v>1.0526315789473684</v>
      </c>
      <c r="J140" s="5">
        <f>I140-0.14</f>
        <v>0.91263157894736835</v>
      </c>
      <c r="K140" s="2" t="s">
        <v>256</v>
      </c>
    </row>
    <row r="141" spans="1:22" x14ac:dyDescent="0.3">
      <c r="L141" s="40" t="s">
        <v>326</v>
      </c>
      <c r="M141" s="41">
        <v>1030</v>
      </c>
      <c r="N141" s="41">
        <v>140</v>
      </c>
      <c r="O141" s="42">
        <v>3.5999999999999997E-2</v>
      </c>
      <c r="P141" s="42">
        <v>0.14000000000000001</v>
      </c>
      <c r="Q141" s="42">
        <f>O141/P141</f>
        <v>0.25714285714285712</v>
      </c>
      <c r="R141" s="42">
        <f>1/Q141</f>
        <v>3.8888888888888893</v>
      </c>
      <c r="V141" s="2" t="s">
        <v>327</v>
      </c>
    </row>
    <row r="142" spans="1:22" x14ac:dyDescent="0.3">
      <c r="L142" s="2" t="s">
        <v>7</v>
      </c>
      <c r="M142" s="4">
        <v>1220</v>
      </c>
      <c r="N142" s="4">
        <v>30</v>
      </c>
      <c r="O142" s="3">
        <v>4.4999999999999998E-2</v>
      </c>
      <c r="P142" s="3">
        <v>3.5000000000000003E-2</v>
      </c>
      <c r="Q142" s="3">
        <f>O142/P142</f>
        <v>1.2857142857142856</v>
      </c>
      <c r="R142" s="3">
        <f t="shared" ref="R142:R143" si="23">1/Q142</f>
        <v>0.7777777777777779</v>
      </c>
      <c r="V142" s="2" t="s">
        <v>357</v>
      </c>
    </row>
    <row r="143" spans="1:22" x14ac:dyDescent="0.3">
      <c r="L143" s="18" t="s">
        <v>213</v>
      </c>
      <c r="M143" s="16">
        <v>1600</v>
      </c>
      <c r="N143" s="16">
        <v>550</v>
      </c>
      <c r="O143" s="14">
        <v>0.15</v>
      </c>
      <c r="P143" s="14">
        <v>0.02</v>
      </c>
      <c r="Q143" s="14">
        <f>O143/P143</f>
        <v>7.5</v>
      </c>
      <c r="R143" s="14">
        <f t="shared" si="23"/>
        <v>0.13333333333333333</v>
      </c>
      <c r="V143" s="2" t="s">
        <v>257</v>
      </c>
    </row>
    <row r="144" spans="1:22" x14ac:dyDescent="0.3">
      <c r="L144" s="2" t="s">
        <v>2</v>
      </c>
      <c r="P144" s="3">
        <f>SUM(P141:P143)</f>
        <v>0.19500000000000001</v>
      </c>
      <c r="Q144" s="3">
        <f>1/R144</f>
        <v>0.20833333333333331</v>
      </c>
      <c r="R144" s="3">
        <f>SUM(R141:R143)</f>
        <v>4.8000000000000007</v>
      </c>
    </row>
    <row r="145" spans="1:22" s="6" customFormat="1" x14ac:dyDescent="0.3">
      <c r="A145" s="60"/>
      <c r="G145" s="8"/>
      <c r="H145" s="11"/>
      <c r="I145" s="11"/>
      <c r="J145" s="11"/>
      <c r="K145" s="20"/>
      <c r="L145" s="7" t="s">
        <v>311</v>
      </c>
      <c r="M145" s="10"/>
      <c r="N145" s="10"/>
      <c r="O145" s="8"/>
      <c r="P145" s="8"/>
      <c r="R145" s="8" t="b">
        <f>ROUND(R144,2)&gt;=ROUND(F140,2)</f>
        <v>1</v>
      </c>
      <c r="S145" s="9"/>
      <c r="T145" s="8"/>
      <c r="U145" s="8"/>
      <c r="V145" s="7"/>
    </row>
    <row r="146" spans="1:22" x14ac:dyDescent="0.3">
      <c r="B146" s="1" t="s">
        <v>12</v>
      </c>
      <c r="C146" s="1" t="s">
        <v>258</v>
      </c>
      <c r="D146" s="36" t="s">
        <v>259</v>
      </c>
      <c r="E146" s="38">
        <v>0.26</v>
      </c>
      <c r="F146" s="39">
        <f>1/E146-0.26</f>
        <v>3.586153846153846</v>
      </c>
      <c r="G146" s="3">
        <v>0.98</v>
      </c>
      <c r="H146" s="5" t="s">
        <v>0</v>
      </c>
      <c r="I146" s="5">
        <f>1/G146</f>
        <v>1.0204081632653061</v>
      </c>
      <c r="J146" s="5">
        <f>I146-0.26</f>
        <v>0.76040816326530614</v>
      </c>
      <c r="K146" s="21" t="s">
        <v>50</v>
      </c>
    </row>
    <row r="147" spans="1:22" x14ac:dyDescent="0.3">
      <c r="L147" s="40" t="s">
        <v>316</v>
      </c>
      <c r="M147" s="41">
        <v>1030</v>
      </c>
      <c r="N147" s="41">
        <v>80</v>
      </c>
      <c r="O147" s="42">
        <v>3.4000000000000002E-2</v>
      </c>
      <c r="P147" s="42">
        <v>0.1</v>
      </c>
      <c r="Q147" s="42">
        <f>O147/P147</f>
        <v>0.34</v>
      </c>
      <c r="R147" s="42">
        <f>1/Q147</f>
        <v>2.9411764705882351</v>
      </c>
      <c r="V147" s="2" t="s">
        <v>317</v>
      </c>
    </row>
    <row r="148" spans="1:22" x14ac:dyDescent="0.3">
      <c r="L148" s="2" t="s">
        <v>9</v>
      </c>
      <c r="M148" s="4">
        <v>1800</v>
      </c>
      <c r="N148" s="4">
        <v>1000</v>
      </c>
      <c r="O148" s="3">
        <v>0.9</v>
      </c>
      <c r="P148" s="3">
        <v>0.02</v>
      </c>
      <c r="Q148" s="3">
        <f>O148/P148</f>
        <v>45</v>
      </c>
      <c r="R148" s="3">
        <f t="shared" ref="R148" si="24">1/Q148</f>
        <v>2.2222222222222223E-2</v>
      </c>
      <c r="V148" s="2" t="s">
        <v>3</v>
      </c>
    </row>
    <row r="149" spans="1:22" x14ac:dyDescent="0.3">
      <c r="L149" s="2" t="s">
        <v>8</v>
      </c>
      <c r="M149" s="4">
        <v>900</v>
      </c>
      <c r="N149" s="4">
        <v>1000</v>
      </c>
      <c r="O149" s="3">
        <f>S149</f>
        <v>0.56000000000000005</v>
      </c>
      <c r="P149" s="3">
        <v>0.16</v>
      </c>
      <c r="Q149" s="3">
        <f>O149/P149</f>
        <v>3.5000000000000004</v>
      </c>
      <c r="R149" s="3">
        <f>1/Q149</f>
        <v>0.2857142857142857</v>
      </c>
      <c r="S149" s="3">
        <f>P149*T149</f>
        <v>0.56000000000000005</v>
      </c>
      <c r="T149" s="3">
        <f>1/U149</f>
        <v>3.5</v>
      </c>
      <c r="U149" s="3">
        <f>0.3-R150</f>
        <v>0.2857142857142857</v>
      </c>
      <c r="V149" s="2" t="s">
        <v>3</v>
      </c>
    </row>
    <row r="150" spans="1:22" x14ac:dyDescent="0.3">
      <c r="L150" s="2" t="s">
        <v>5</v>
      </c>
      <c r="M150" s="4">
        <v>2000</v>
      </c>
      <c r="N150" s="4">
        <v>1000</v>
      </c>
      <c r="O150" s="3">
        <v>1.4</v>
      </c>
      <c r="P150" s="3">
        <v>0.02</v>
      </c>
      <c r="Q150" s="3">
        <f t="shared" ref="Q150:Q151" si="25">O150/P150</f>
        <v>70</v>
      </c>
      <c r="R150" s="3">
        <f t="shared" ref="R150:R151" si="26">1/Q150</f>
        <v>1.4285714285714285E-2</v>
      </c>
      <c r="V150" s="2" t="s">
        <v>3</v>
      </c>
    </row>
    <row r="151" spans="1:22" x14ac:dyDescent="0.3">
      <c r="L151" s="2" t="s">
        <v>7</v>
      </c>
      <c r="M151" s="4">
        <v>30</v>
      </c>
      <c r="N151" s="4">
        <v>1220</v>
      </c>
      <c r="O151" s="3">
        <v>4.4999999999999998E-2</v>
      </c>
      <c r="P151" s="3">
        <v>1.7000000000000001E-2</v>
      </c>
      <c r="Q151" s="3">
        <f t="shared" si="25"/>
        <v>2.6470588235294117</v>
      </c>
      <c r="R151" s="3">
        <f t="shared" si="26"/>
        <v>0.37777777777777777</v>
      </c>
      <c r="V151" s="2" t="s">
        <v>349</v>
      </c>
    </row>
    <row r="152" spans="1:22" x14ac:dyDescent="0.3">
      <c r="L152" s="2" t="s">
        <v>6</v>
      </c>
      <c r="M152" s="4">
        <v>400</v>
      </c>
      <c r="N152" s="4">
        <v>1000</v>
      </c>
      <c r="O152" s="3">
        <v>0.57999999999999996</v>
      </c>
      <c r="P152" s="3">
        <v>0.02</v>
      </c>
      <c r="Q152" s="3">
        <f>O152/P152</f>
        <v>28.999999999999996</v>
      </c>
      <c r="R152" s="3">
        <f>1/Q152</f>
        <v>3.4482758620689662E-2</v>
      </c>
      <c r="V152" s="2" t="s">
        <v>3</v>
      </c>
    </row>
    <row r="153" spans="1:22" x14ac:dyDescent="0.3">
      <c r="L153" s="2" t="s">
        <v>5</v>
      </c>
      <c r="M153" s="4">
        <v>2000</v>
      </c>
      <c r="N153" s="4">
        <v>1000</v>
      </c>
      <c r="O153" s="3">
        <v>1.4</v>
      </c>
      <c r="P153" s="3">
        <v>0.02</v>
      </c>
      <c r="Q153" s="3">
        <f>O153/P153</f>
        <v>70</v>
      </c>
      <c r="R153" s="3">
        <f>1/Q153</f>
        <v>1.4285714285714285E-2</v>
      </c>
      <c r="V153" s="2" t="s">
        <v>3</v>
      </c>
    </row>
    <row r="154" spans="1:22" x14ac:dyDescent="0.3">
      <c r="L154" s="18" t="s">
        <v>4</v>
      </c>
      <c r="M154" s="16">
        <v>1700</v>
      </c>
      <c r="N154" s="16">
        <v>1000</v>
      </c>
      <c r="O154" s="14">
        <v>1.47</v>
      </c>
      <c r="P154" s="14">
        <v>1.4999999999999999E-2</v>
      </c>
      <c r="Q154" s="14">
        <f>O154/P154</f>
        <v>98</v>
      </c>
      <c r="R154" s="14">
        <f>1/Q154</f>
        <v>1.020408163265306E-2</v>
      </c>
      <c r="V154" s="2" t="s">
        <v>3</v>
      </c>
    </row>
    <row r="155" spans="1:22" x14ac:dyDescent="0.3">
      <c r="L155" s="2" t="s">
        <v>2</v>
      </c>
      <c r="P155" s="3">
        <f>SUM(P147:P154)</f>
        <v>0.37200000000000011</v>
      </c>
      <c r="Q155" s="3">
        <f>1/R155</f>
        <v>0.27025938501641789</v>
      </c>
      <c r="R155" s="3">
        <f>SUM(R147:R154)</f>
        <v>3.7001490251272915</v>
      </c>
    </row>
    <row r="156" spans="1:22" s="6" customFormat="1" x14ac:dyDescent="0.3">
      <c r="A156" s="60"/>
      <c r="G156" s="8"/>
      <c r="H156" s="11"/>
      <c r="I156" s="11"/>
      <c r="J156" s="11"/>
      <c r="K156" s="20"/>
      <c r="L156" s="7" t="s">
        <v>311</v>
      </c>
      <c r="M156" s="10"/>
      <c r="N156" s="10"/>
      <c r="O156" s="8"/>
      <c r="P156" s="8"/>
      <c r="R156" s="8" t="b">
        <f>ROUND(R155,2)&gt;=ROUND(F146,2)</f>
        <v>1</v>
      </c>
      <c r="S156" s="9"/>
      <c r="T156" s="8"/>
      <c r="U156" s="8"/>
      <c r="V156" s="7"/>
    </row>
    <row r="157" spans="1:22" x14ac:dyDescent="0.3">
      <c r="A157" s="59" t="s">
        <v>260</v>
      </c>
    </row>
    <row r="158" spans="1:22" x14ac:dyDescent="0.3">
      <c r="B158" s="1" t="s">
        <v>30</v>
      </c>
      <c r="C158" s="1" t="s">
        <v>261</v>
      </c>
      <c r="D158" s="36" t="s">
        <v>262</v>
      </c>
      <c r="E158" s="38">
        <v>0.26</v>
      </c>
      <c r="F158" s="39">
        <f>1/E158-0.17</f>
        <v>3.6761538461538459</v>
      </c>
      <c r="G158" s="3">
        <v>0.59</v>
      </c>
      <c r="H158" s="5" t="s">
        <v>0</v>
      </c>
      <c r="I158" s="5">
        <f>1/G158</f>
        <v>1.6949152542372883</v>
      </c>
      <c r="J158" s="5">
        <f>I158-0.17</f>
        <v>1.5249152542372884</v>
      </c>
      <c r="K158" s="2" t="s">
        <v>41</v>
      </c>
    </row>
    <row r="159" spans="1:22" x14ac:dyDescent="0.3">
      <c r="L159" s="40" t="s">
        <v>320</v>
      </c>
      <c r="M159" s="41">
        <v>1000</v>
      </c>
      <c r="N159" s="41">
        <v>1800</v>
      </c>
      <c r="O159" s="42">
        <v>0.9</v>
      </c>
      <c r="P159" s="42">
        <v>0.02</v>
      </c>
      <c r="Q159" s="42">
        <f t="shared" ref="Q159:Q164" si="27">O159/P159</f>
        <v>45</v>
      </c>
      <c r="R159" s="42">
        <f t="shared" ref="R159:R164" si="28">1/Q159</f>
        <v>2.2222222222222223E-2</v>
      </c>
      <c r="V159" s="2" t="s">
        <v>67</v>
      </c>
    </row>
    <row r="160" spans="1:22" x14ac:dyDescent="0.3">
      <c r="L160" s="40" t="s">
        <v>321</v>
      </c>
      <c r="M160" s="41">
        <v>1030</v>
      </c>
      <c r="N160" s="41">
        <v>80</v>
      </c>
      <c r="O160" s="42">
        <v>3.4000000000000002E-2</v>
      </c>
      <c r="P160" s="42">
        <v>0.08</v>
      </c>
      <c r="Q160" s="42">
        <f t="shared" si="27"/>
        <v>0.42500000000000004</v>
      </c>
      <c r="R160" s="42">
        <f t="shared" si="28"/>
        <v>2.3529411764705879</v>
      </c>
      <c r="V160" s="2" t="s">
        <v>322</v>
      </c>
    </row>
    <row r="161" spans="1:22" x14ac:dyDescent="0.3">
      <c r="L161" s="2" t="s">
        <v>9</v>
      </c>
      <c r="M161" s="4">
        <v>1000</v>
      </c>
      <c r="N161" s="4">
        <v>1800</v>
      </c>
      <c r="O161" s="3">
        <v>0.9</v>
      </c>
      <c r="P161" s="3">
        <v>0.02</v>
      </c>
      <c r="Q161" s="3">
        <f t="shared" si="27"/>
        <v>45</v>
      </c>
      <c r="R161" s="3">
        <f t="shared" si="28"/>
        <v>2.2222222222222223E-2</v>
      </c>
      <c r="V161" s="2" t="s">
        <v>19</v>
      </c>
    </row>
    <row r="162" spans="1:22" x14ac:dyDescent="0.3">
      <c r="L162" s="2" t="s">
        <v>20</v>
      </c>
      <c r="M162" s="4">
        <v>1000</v>
      </c>
      <c r="N162" s="4">
        <v>1400</v>
      </c>
      <c r="O162" s="3">
        <v>0.57999999999999996</v>
      </c>
      <c r="P162" s="3">
        <v>0.22500000000000001</v>
      </c>
      <c r="Q162" s="3">
        <f t="shared" si="27"/>
        <v>2.5777777777777775</v>
      </c>
      <c r="R162" s="3">
        <f t="shared" si="28"/>
        <v>0.38793103448275867</v>
      </c>
      <c r="V162" s="2" t="s">
        <v>350</v>
      </c>
    </row>
    <row r="163" spans="1:22" x14ac:dyDescent="0.3">
      <c r="L163" s="2" t="s">
        <v>43</v>
      </c>
      <c r="M163" s="4">
        <v>670</v>
      </c>
      <c r="N163" s="4">
        <v>30</v>
      </c>
      <c r="O163" s="3">
        <v>0.04</v>
      </c>
      <c r="P163" s="19">
        <v>4.3999999999999997E-2</v>
      </c>
      <c r="Q163" s="3">
        <f t="shared" si="27"/>
        <v>0.90909090909090917</v>
      </c>
      <c r="R163" s="3">
        <f>1/Q163</f>
        <v>1.0999999999999999</v>
      </c>
      <c r="V163" s="2" t="s">
        <v>350</v>
      </c>
    </row>
    <row r="164" spans="1:22" x14ac:dyDescent="0.3">
      <c r="L164" s="18" t="s">
        <v>13</v>
      </c>
      <c r="M164" s="16">
        <v>1000</v>
      </c>
      <c r="N164" s="16">
        <v>1400</v>
      </c>
      <c r="O164" s="14">
        <v>0.7</v>
      </c>
      <c r="P164" s="14">
        <v>0.01</v>
      </c>
      <c r="Q164" s="14">
        <f t="shared" si="27"/>
        <v>70</v>
      </c>
      <c r="R164" s="14">
        <f t="shared" si="28"/>
        <v>1.4285714285714285E-2</v>
      </c>
      <c r="V164" s="2" t="s">
        <v>19</v>
      </c>
    </row>
    <row r="165" spans="1:22" x14ac:dyDescent="0.3">
      <c r="L165" s="2" t="s">
        <v>2</v>
      </c>
      <c r="P165" s="3">
        <f>SUM(P159:P164)</f>
        <v>0.39900000000000002</v>
      </c>
      <c r="Q165" s="3">
        <f>1/R165</f>
        <v>0.25643640176605004</v>
      </c>
      <c r="R165" s="3">
        <f>SUM(R159:R164)</f>
        <v>3.8996023696835049</v>
      </c>
    </row>
    <row r="166" spans="1:22" s="6" customFormat="1" x14ac:dyDescent="0.3">
      <c r="A166" s="60"/>
      <c r="G166" s="8"/>
      <c r="H166" s="11"/>
      <c r="I166" s="11"/>
      <c r="J166" s="11"/>
      <c r="K166" s="20"/>
      <c r="L166" s="7" t="s">
        <v>311</v>
      </c>
      <c r="M166" s="10"/>
      <c r="N166" s="10"/>
      <c r="O166" s="8"/>
      <c r="P166" s="8"/>
      <c r="R166" s="8" t="b">
        <f>ROUND(R165,2)&gt;=ROUND(F158,2)</f>
        <v>1</v>
      </c>
      <c r="S166" s="9"/>
      <c r="T166" s="8"/>
      <c r="U166" s="8"/>
      <c r="V166" s="7"/>
    </row>
    <row r="167" spans="1:22" x14ac:dyDescent="0.3">
      <c r="B167" s="1" t="s">
        <v>227</v>
      </c>
      <c r="C167" s="1" t="s">
        <v>263</v>
      </c>
      <c r="D167" s="36" t="s">
        <v>193</v>
      </c>
      <c r="E167" s="38">
        <v>0.22</v>
      </c>
      <c r="F167" s="39">
        <f>1/E167-0.26</f>
        <v>4.2854545454545461</v>
      </c>
      <c r="G167" s="3">
        <v>0.69</v>
      </c>
      <c r="H167" s="5" t="s">
        <v>0</v>
      </c>
      <c r="I167" s="5">
        <f>1/G167</f>
        <v>1.4492753623188408</v>
      </c>
      <c r="J167" s="5">
        <f>I167-0.26</f>
        <v>1.1892753623188408</v>
      </c>
      <c r="K167" s="2" t="s">
        <v>35</v>
      </c>
    </row>
    <row r="168" spans="1:22" x14ac:dyDescent="0.3">
      <c r="D168" s="36"/>
      <c r="E168" s="36"/>
      <c r="F168" s="36"/>
      <c r="L168" s="40" t="s">
        <v>314</v>
      </c>
      <c r="M168" s="41">
        <v>837</v>
      </c>
      <c r="N168" s="41">
        <v>10</v>
      </c>
      <c r="O168" s="42">
        <v>4.5999999999999999E-2</v>
      </c>
      <c r="P168" s="42">
        <v>0.14299999999999999</v>
      </c>
      <c r="Q168" s="42">
        <f>O168/P168</f>
        <v>0.32167832167832172</v>
      </c>
      <c r="R168" s="42">
        <f>1/Q168</f>
        <v>3.1086956521739126</v>
      </c>
      <c r="V168" s="2" t="s">
        <v>315</v>
      </c>
    </row>
    <row r="169" spans="1:22" x14ac:dyDescent="0.3">
      <c r="L169" s="2" t="s">
        <v>6</v>
      </c>
      <c r="M169" s="4">
        <v>400</v>
      </c>
      <c r="N169" s="4">
        <v>1000</v>
      </c>
      <c r="O169" s="3">
        <v>0.57999999999999996</v>
      </c>
      <c r="P169" s="3">
        <v>0.02</v>
      </c>
      <c r="Q169" s="3">
        <f>O169/P169</f>
        <v>28.999999999999996</v>
      </c>
      <c r="R169" s="3">
        <f t="shared" ref="R169:R171" si="29">1/Q169</f>
        <v>3.4482758620689662E-2</v>
      </c>
      <c r="V169" s="2" t="s">
        <v>14</v>
      </c>
    </row>
    <row r="170" spans="1:22" x14ac:dyDescent="0.3">
      <c r="L170" s="2" t="s">
        <v>7</v>
      </c>
      <c r="M170" s="4">
        <v>30</v>
      </c>
      <c r="N170" s="4">
        <v>1220</v>
      </c>
      <c r="O170" s="3">
        <v>4.4999999999999998E-2</v>
      </c>
      <c r="P170" s="3">
        <v>3.6999999999999998E-2</v>
      </c>
      <c r="Q170" s="3">
        <f t="shared" ref="Q170:Q171" si="30">O170/P170</f>
        <v>1.2162162162162162</v>
      </c>
      <c r="R170" s="3">
        <f t="shared" si="29"/>
        <v>0.82222222222222219</v>
      </c>
      <c r="V170" s="2" t="s">
        <v>349</v>
      </c>
    </row>
    <row r="171" spans="1:22" x14ac:dyDescent="0.3">
      <c r="L171" s="2" t="s">
        <v>5</v>
      </c>
      <c r="M171" s="4">
        <v>2000</v>
      </c>
      <c r="N171" s="4">
        <v>1000</v>
      </c>
      <c r="O171" s="3">
        <v>1.4</v>
      </c>
      <c r="P171" s="3">
        <v>0.02</v>
      </c>
      <c r="Q171" s="3">
        <f t="shared" si="30"/>
        <v>70</v>
      </c>
      <c r="R171" s="3">
        <f t="shared" si="29"/>
        <v>1.4285714285714285E-2</v>
      </c>
      <c r="V171" s="2" t="s">
        <v>14</v>
      </c>
    </row>
    <row r="172" spans="1:22" x14ac:dyDescent="0.3">
      <c r="L172" s="2" t="s">
        <v>8</v>
      </c>
      <c r="M172" s="4">
        <v>900</v>
      </c>
      <c r="N172" s="4">
        <v>1000</v>
      </c>
      <c r="O172" s="3">
        <f>S172</f>
        <v>0.56000000000000005</v>
      </c>
      <c r="P172" s="3">
        <v>0.16</v>
      </c>
      <c r="Q172" s="3">
        <f>O172/P172</f>
        <v>3.5000000000000004</v>
      </c>
      <c r="R172" s="3">
        <f>1/Q172</f>
        <v>0.2857142857142857</v>
      </c>
      <c r="S172" s="3">
        <f>P172*T172</f>
        <v>0.56000000000000005</v>
      </c>
      <c r="T172" s="3">
        <f>1/U172</f>
        <v>3.5</v>
      </c>
      <c r="U172" s="3">
        <f>0.3-R171</f>
        <v>0.2857142857142857</v>
      </c>
      <c r="V172" s="2" t="s">
        <v>14</v>
      </c>
    </row>
    <row r="173" spans="1:22" x14ac:dyDescent="0.3">
      <c r="L173" s="18" t="s">
        <v>13</v>
      </c>
      <c r="M173" s="16">
        <v>1400</v>
      </c>
      <c r="N173" s="16">
        <v>1000</v>
      </c>
      <c r="O173" s="14">
        <v>0.7</v>
      </c>
      <c r="P173" s="14">
        <v>0.02</v>
      </c>
      <c r="Q173" s="14">
        <f>O173/P173</f>
        <v>35</v>
      </c>
      <c r="R173" s="14">
        <f>1/Q173</f>
        <v>2.8571428571428571E-2</v>
      </c>
      <c r="V173" s="2" t="s">
        <v>14</v>
      </c>
    </row>
    <row r="174" spans="1:22" x14ac:dyDescent="0.3">
      <c r="L174" s="2" t="s">
        <v>2</v>
      </c>
      <c r="P174" s="3">
        <f>SUM(P168:P173)</f>
        <v>0.4</v>
      </c>
      <c r="Q174" s="3">
        <f>1/R174</f>
        <v>0.23288460792409543</v>
      </c>
      <c r="R174" s="3">
        <f>SUM(R168:R173)</f>
        <v>4.2939720615882528</v>
      </c>
    </row>
    <row r="175" spans="1:22" s="6" customFormat="1" x14ac:dyDescent="0.3">
      <c r="A175" s="60"/>
      <c r="G175" s="8"/>
      <c r="H175" s="11"/>
      <c r="I175" s="11"/>
      <c r="J175" s="11"/>
      <c r="K175" s="20"/>
      <c r="L175" s="7" t="s">
        <v>311</v>
      </c>
      <c r="M175" s="10"/>
      <c r="N175" s="10"/>
      <c r="O175" s="8"/>
      <c r="P175" s="8"/>
      <c r="R175" s="8" t="b">
        <f>ROUND(R174,2)&gt;=ROUND(F167,2)</f>
        <v>1</v>
      </c>
      <c r="S175" s="9"/>
      <c r="T175" s="8"/>
      <c r="U175" s="8"/>
      <c r="V175" s="7"/>
    </row>
    <row r="176" spans="1:22" x14ac:dyDescent="0.3">
      <c r="B176" s="1" t="s">
        <v>12</v>
      </c>
      <c r="C176" s="1" t="s">
        <v>264</v>
      </c>
      <c r="D176" s="36" t="s">
        <v>195</v>
      </c>
      <c r="E176" s="38">
        <v>0.26</v>
      </c>
      <c r="F176" s="39">
        <f>1/E176-0.26</f>
        <v>3.586153846153846</v>
      </c>
      <c r="G176" s="3">
        <v>0.77</v>
      </c>
      <c r="H176" s="5" t="s">
        <v>0</v>
      </c>
      <c r="I176" s="5">
        <f>1/G176</f>
        <v>1.2987012987012987</v>
      </c>
      <c r="J176" s="5">
        <f>I176-0.26</f>
        <v>1.0387012987012987</v>
      </c>
      <c r="K176" s="21" t="s">
        <v>33</v>
      </c>
    </row>
    <row r="177" spans="1:22" x14ac:dyDescent="0.3">
      <c r="L177" s="40" t="s">
        <v>316</v>
      </c>
      <c r="M177" s="41">
        <v>1030</v>
      </c>
      <c r="N177" s="41">
        <v>80</v>
      </c>
      <c r="O177" s="42">
        <v>3.4000000000000002E-2</v>
      </c>
      <c r="P177" s="42">
        <v>0.1</v>
      </c>
      <c r="Q177" s="42">
        <f>O177/P177</f>
        <v>0.34</v>
      </c>
      <c r="R177" s="42">
        <f>1/Q177</f>
        <v>2.9411764705882351</v>
      </c>
      <c r="V177" s="2" t="s">
        <v>317</v>
      </c>
    </row>
    <row r="178" spans="1:22" x14ac:dyDescent="0.3">
      <c r="L178" s="2" t="s">
        <v>9</v>
      </c>
      <c r="M178" s="4">
        <v>1800</v>
      </c>
      <c r="N178" s="4">
        <v>1000</v>
      </c>
      <c r="O178" s="3">
        <v>0.9</v>
      </c>
      <c r="P178" s="3">
        <v>0.02</v>
      </c>
      <c r="Q178" s="3">
        <f>O178/P178</f>
        <v>45</v>
      </c>
      <c r="R178" s="3">
        <f t="shared" ref="R178" si="31">1/Q178</f>
        <v>2.2222222222222223E-2</v>
      </c>
      <c r="V178" s="2" t="s">
        <v>3</v>
      </c>
    </row>
    <row r="179" spans="1:22" x14ac:dyDescent="0.3">
      <c r="L179" s="2" t="s">
        <v>8</v>
      </c>
      <c r="M179" s="4">
        <v>900</v>
      </c>
      <c r="N179" s="4">
        <v>1000</v>
      </c>
      <c r="O179" s="3">
        <f>S179</f>
        <v>0.56000000000000005</v>
      </c>
      <c r="P179" s="3">
        <v>0.16</v>
      </c>
      <c r="Q179" s="3">
        <f>O179/P179</f>
        <v>3.5000000000000004</v>
      </c>
      <c r="R179" s="3">
        <f>1/Q179</f>
        <v>0.2857142857142857</v>
      </c>
      <c r="S179" s="3">
        <f>P179*T179</f>
        <v>0.56000000000000005</v>
      </c>
      <c r="T179" s="3">
        <f>1/U179</f>
        <v>3.5</v>
      </c>
      <c r="U179" s="3">
        <f>0.3-R180</f>
        <v>0.2857142857142857</v>
      </c>
      <c r="V179" s="2" t="s">
        <v>3</v>
      </c>
    </row>
    <row r="180" spans="1:22" x14ac:dyDescent="0.3">
      <c r="L180" s="2" t="s">
        <v>5</v>
      </c>
      <c r="M180" s="4">
        <v>2000</v>
      </c>
      <c r="N180" s="4">
        <v>1000</v>
      </c>
      <c r="O180" s="3">
        <v>1.4</v>
      </c>
      <c r="P180" s="3">
        <v>0.02</v>
      </c>
      <c r="Q180" s="3">
        <f t="shared" ref="Q180:Q181" si="32">O180/P180</f>
        <v>70</v>
      </c>
      <c r="R180" s="3">
        <f t="shared" ref="R180:R181" si="33">1/Q180</f>
        <v>1.4285714285714285E-2</v>
      </c>
      <c r="V180" s="2" t="s">
        <v>3</v>
      </c>
    </row>
    <row r="181" spans="1:22" x14ac:dyDescent="0.3">
      <c r="L181" s="2" t="s">
        <v>7</v>
      </c>
      <c r="M181" s="4">
        <v>30</v>
      </c>
      <c r="N181" s="4">
        <v>1220</v>
      </c>
      <c r="O181" s="3">
        <v>4.4999999999999998E-2</v>
      </c>
      <c r="P181" s="19">
        <v>2.9600000000000001E-2</v>
      </c>
      <c r="Q181" s="3">
        <f t="shared" si="32"/>
        <v>1.5202702702702702</v>
      </c>
      <c r="R181" s="3">
        <f t="shared" si="33"/>
        <v>0.65777777777777779</v>
      </c>
      <c r="V181" s="2" t="s">
        <v>349</v>
      </c>
    </row>
    <row r="182" spans="1:22" x14ac:dyDescent="0.3">
      <c r="L182" s="2" t="s">
        <v>6</v>
      </c>
      <c r="M182" s="4">
        <v>400</v>
      </c>
      <c r="N182" s="4">
        <v>1000</v>
      </c>
      <c r="O182" s="3">
        <v>0.57999999999999996</v>
      </c>
      <c r="P182" s="3">
        <v>0.02</v>
      </c>
      <c r="Q182" s="3">
        <f>O182/P182</f>
        <v>28.999999999999996</v>
      </c>
      <c r="R182" s="3">
        <f>1/Q182</f>
        <v>3.4482758620689662E-2</v>
      </c>
      <c r="V182" s="2" t="s">
        <v>3</v>
      </c>
    </row>
    <row r="183" spans="1:22" x14ac:dyDescent="0.3">
      <c r="L183" s="2" t="s">
        <v>5</v>
      </c>
      <c r="M183" s="4">
        <v>2000</v>
      </c>
      <c r="N183" s="4">
        <v>1000</v>
      </c>
      <c r="O183" s="3">
        <v>1.4</v>
      </c>
      <c r="P183" s="3">
        <v>0.02</v>
      </c>
      <c r="Q183" s="3">
        <f>O183/P183</f>
        <v>70</v>
      </c>
      <c r="R183" s="3">
        <f>1/Q183</f>
        <v>1.4285714285714285E-2</v>
      </c>
      <c r="V183" s="2" t="s">
        <v>3</v>
      </c>
    </row>
    <row r="184" spans="1:22" x14ac:dyDescent="0.3">
      <c r="L184" s="18" t="s">
        <v>4</v>
      </c>
      <c r="M184" s="16">
        <v>1700</v>
      </c>
      <c r="N184" s="16">
        <v>1000</v>
      </c>
      <c r="O184" s="14">
        <v>1.47</v>
      </c>
      <c r="P184" s="14">
        <v>1.4999999999999999E-2</v>
      </c>
      <c r="Q184" s="14">
        <f>O184/P184</f>
        <v>98</v>
      </c>
      <c r="R184" s="14">
        <f>1/Q184</f>
        <v>1.020408163265306E-2</v>
      </c>
      <c r="V184" s="2" t="s">
        <v>3</v>
      </c>
    </row>
    <row r="185" spans="1:22" x14ac:dyDescent="0.3">
      <c r="L185" s="2" t="s">
        <v>2</v>
      </c>
      <c r="P185" s="3">
        <f>SUM(P177:P184)</f>
        <v>0.38460000000000011</v>
      </c>
      <c r="Q185" s="3">
        <f>1/R185</f>
        <v>0.25124687384488531</v>
      </c>
      <c r="R185" s="3">
        <f>SUM(R177:R184)</f>
        <v>3.9801490251272917</v>
      </c>
    </row>
    <row r="186" spans="1:22" s="6" customFormat="1" x14ac:dyDescent="0.3">
      <c r="A186" s="60"/>
      <c r="G186" s="8"/>
      <c r="H186" s="11"/>
      <c r="I186" s="11"/>
      <c r="J186" s="11"/>
      <c r="K186" s="20"/>
      <c r="L186" s="7" t="s">
        <v>311</v>
      </c>
      <c r="M186" s="10"/>
      <c r="N186" s="10"/>
      <c r="O186" s="8"/>
      <c r="P186" s="8"/>
      <c r="R186" s="8" t="b">
        <f>ROUND(R185,2)&gt;=ROUND(F176,2)</f>
        <v>1</v>
      </c>
      <c r="S186" s="9"/>
      <c r="T186" s="8"/>
      <c r="U186" s="8"/>
      <c r="V186" s="7"/>
    </row>
    <row r="187" spans="1:22" x14ac:dyDescent="0.3">
      <c r="A187" s="59" t="s">
        <v>265</v>
      </c>
    </row>
    <row r="188" spans="1:22" x14ac:dyDescent="0.3">
      <c r="B188" s="1" t="s">
        <v>30</v>
      </c>
      <c r="C188" s="1" t="s">
        <v>266</v>
      </c>
      <c r="D188" s="36" t="s">
        <v>198</v>
      </c>
      <c r="E188" s="38">
        <v>0.26</v>
      </c>
      <c r="F188" s="39">
        <f>1/E188-0.17</f>
        <v>3.6761538461538459</v>
      </c>
      <c r="G188" s="3">
        <v>0.34</v>
      </c>
      <c r="H188" s="5" t="s">
        <v>0</v>
      </c>
      <c r="I188" s="5">
        <f>1/G188</f>
        <v>2.9411764705882351</v>
      </c>
      <c r="J188" s="5">
        <f>I188-0.17</f>
        <v>2.7711764705882351</v>
      </c>
      <c r="K188" s="2" t="s">
        <v>28</v>
      </c>
    </row>
    <row r="189" spans="1:22" x14ac:dyDescent="0.3">
      <c r="L189" s="40" t="s">
        <v>320</v>
      </c>
      <c r="M189" s="41">
        <v>1000</v>
      </c>
      <c r="N189" s="41">
        <v>1800</v>
      </c>
      <c r="O189" s="42">
        <v>0.9</v>
      </c>
      <c r="P189" s="42">
        <v>0.02</v>
      </c>
      <c r="Q189" s="42">
        <f>O189/P189</f>
        <v>45</v>
      </c>
      <c r="R189" s="42">
        <f t="shared" ref="R189:R194" si="34">1/Q189</f>
        <v>2.2222222222222223E-2</v>
      </c>
      <c r="V189" s="2" t="s">
        <v>67</v>
      </c>
    </row>
    <row r="190" spans="1:22" x14ac:dyDescent="0.3">
      <c r="L190" s="40" t="s">
        <v>321</v>
      </c>
      <c r="M190" s="41">
        <v>1030</v>
      </c>
      <c r="N190" s="41">
        <v>80</v>
      </c>
      <c r="O190" s="42">
        <v>3.4000000000000002E-2</v>
      </c>
      <c r="P190" s="42">
        <v>0.03</v>
      </c>
      <c r="Q190" s="42">
        <f>O190/P190</f>
        <v>1.1333333333333335</v>
      </c>
      <c r="R190" s="42">
        <f t="shared" si="34"/>
        <v>0.88235294117647045</v>
      </c>
      <c r="V190" s="2" t="s">
        <v>322</v>
      </c>
    </row>
    <row r="191" spans="1:22" x14ac:dyDescent="0.3">
      <c r="L191" s="2" t="s">
        <v>9</v>
      </c>
      <c r="M191" s="4">
        <v>1000</v>
      </c>
      <c r="N191" s="4">
        <v>1800</v>
      </c>
      <c r="O191" s="3">
        <v>0.9</v>
      </c>
      <c r="P191" s="3">
        <v>0.02</v>
      </c>
      <c r="Q191" s="3">
        <f>O191/P191</f>
        <v>45</v>
      </c>
      <c r="R191" s="3">
        <f t="shared" si="34"/>
        <v>2.2222222222222223E-2</v>
      </c>
      <c r="V191" s="2" t="s">
        <v>26</v>
      </c>
    </row>
    <row r="192" spans="1:22" x14ac:dyDescent="0.3">
      <c r="L192" s="2" t="s">
        <v>7</v>
      </c>
      <c r="M192" s="4">
        <v>30</v>
      </c>
      <c r="N192" s="4">
        <v>1220</v>
      </c>
      <c r="O192" s="3">
        <v>4.4999999999999998E-2</v>
      </c>
      <c r="P192" s="19">
        <v>9.4399999999999998E-2</v>
      </c>
      <c r="Q192" s="3">
        <f t="shared" ref="Q192" si="35">O192/P192</f>
        <v>0.47669491525423729</v>
      </c>
      <c r="R192" s="3">
        <f t="shared" si="34"/>
        <v>2.097777777777778</v>
      </c>
      <c r="V192" s="2" t="s">
        <v>349</v>
      </c>
    </row>
    <row r="193" spans="1:22" x14ac:dyDescent="0.3">
      <c r="L193" s="2" t="s">
        <v>27</v>
      </c>
      <c r="M193" s="4">
        <v>1000</v>
      </c>
      <c r="N193" s="4">
        <v>1000</v>
      </c>
      <c r="O193" s="3">
        <f>S193</f>
        <v>0.4</v>
      </c>
      <c r="P193" s="3">
        <v>0.25</v>
      </c>
      <c r="Q193" s="3">
        <f>O193/P193</f>
        <v>1.6</v>
      </c>
      <c r="R193" s="3">
        <f t="shared" si="34"/>
        <v>0.625</v>
      </c>
      <c r="S193" s="3">
        <f>P193*T193</f>
        <v>0.4</v>
      </c>
      <c r="T193" s="3">
        <f>1/U193</f>
        <v>1.6</v>
      </c>
      <c r="U193" s="3">
        <v>0.625</v>
      </c>
      <c r="V193" s="2" t="s">
        <v>26</v>
      </c>
    </row>
    <row r="194" spans="1:22" x14ac:dyDescent="0.3">
      <c r="L194" s="18" t="s">
        <v>13</v>
      </c>
      <c r="M194" s="16">
        <v>1000</v>
      </c>
      <c r="N194" s="16">
        <v>1400</v>
      </c>
      <c r="O194" s="14">
        <v>0.7</v>
      </c>
      <c r="P194" s="14">
        <v>0.02</v>
      </c>
      <c r="Q194" s="14">
        <f>O194/P194</f>
        <v>35</v>
      </c>
      <c r="R194" s="14">
        <f t="shared" si="34"/>
        <v>2.8571428571428571E-2</v>
      </c>
      <c r="V194" s="2" t="s">
        <v>26</v>
      </c>
    </row>
    <row r="195" spans="1:22" x14ac:dyDescent="0.3">
      <c r="L195" s="2" t="s">
        <v>2</v>
      </c>
      <c r="P195" s="3">
        <f>SUM(P189:P194)</f>
        <v>0.43440000000000001</v>
      </c>
      <c r="Q195" s="3">
        <f>1/R195</f>
        <v>0.2718760590410213</v>
      </c>
      <c r="R195" s="3">
        <f>SUM(R189:R194)</f>
        <v>3.6781465919701213</v>
      </c>
    </row>
    <row r="196" spans="1:22" s="6" customFormat="1" x14ac:dyDescent="0.3">
      <c r="A196" s="60"/>
      <c r="G196" s="8"/>
      <c r="H196" s="11"/>
      <c r="I196" s="11"/>
      <c r="J196" s="11"/>
      <c r="K196" s="20"/>
      <c r="L196" s="7" t="s">
        <v>311</v>
      </c>
      <c r="M196" s="10"/>
      <c r="N196" s="10"/>
      <c r="O196" s="8"/>
      <c r="P196" s="8"/>
      <c r="R196" s="8" t="b">
        <f>ROUND(R195,2)&gt;=ROUND(F188,2)</f>
        <v>1</v>
      </c>
      <c r="S196" s="9"/>
      <c r="T196" s="8"/>
      <c r="U196" s="8"/>
      <c r="V196" s="7"/>
    </row>
    <row r="197" spans="1:22" x14ac:dyDescent="0.3">
      <c r="B197" s="1" t="s">
        <v>17</v>
      </c>
      <c r="C197" s="1" t="s">
        <v>267</v>
      </c>
      <c r="D197" s="36" t="s">
        <v>202</v>
      </c>
      <c r="E197" s="38">
        <v>0.22</v>
      </c>
      <c r="F197" s="39">
        <f>1/E197-0.26</f>
        <v>4.2854545454545461</v>
      </c>
      <c r="G197" s="3">
        <v>0.3</v>
      </c>
      <c r="H197" s="5" t="s">
        <v>0</v>
      </c>
      <c r="I197" s="5">
        <f>1/G197</f>
        <v>3.3333333333333335</v>
      </c>
      <c r="J197" s="5">
        <f>I197-0.26</f>
        <v>3.0733333333333333</v>
      </c>
      <c r="K197" s="2" t="s">
        <v>15</v>
      </c>
    </row>
    <row r="198" spans="1:22" x14ac:dyDescent="0.3">
      <c r="D198" s="36"/>
      <c r="E198" s="36"/>
      <c r="F198" s="36"/>
      <c r="L198" s="40" t="s">
        <v>314</v>
      </c>
      <c r="M198" s="41">
        <v>837</v>
      </c>
      <c r="N198" s="41">
        <v>10</v>
      </c>
      <c r="O198" s="42">
        <v>4.5999999999999999E-2</v>
      </c>
      <c r="P198" s="42">
        <v>5.6000000000000001E-2</v>
      </c>
      <c r="Q198" s="42">
        <f>O198/P198</f>
        <v>0.8214285714285714</v>
      </c>
      <c r="R198" s="42">
        <f>1/Q198</f>
        <v>1.2173913043478262</v>
      </c>
      <c r="V198" s="2" t="s">
        <v>315</v>
      </c>
    </row>
    <row r="199" spans="1:22" x14ac:dyDescent="0.3">
      <c r="L199" s="2" t="s">
        <v>6</v>
      </c>
      <c r="M199" s="4">
        <v>400</v>
      </c>
      <c r="N199" s="4">
        <v>1000</v>
      </c>
      <c r="O199" s="3">
        <v>0.57999999999999996</v>
      </c>
      <c r="P199" s="3">
        <v>0.02</v>
      </c>
      <c r="Q199" s="3">
        <f>O199/P199</f>
        <v>28.999999999999996</v>
      </c>
      <c r="R199" s="3">
        <f t="shared" ref="R199:R201" si="36">1/Q199</f>
        <v>3.4482758620689662E-2</v>
      </c>
      <c r="V199" s="2" t="s">
        <v>14</v>
      </c>
    </row>
    <row r="200" spans="1:22" x14ac:dyDescent="0.3">
      <c r="L200" s="2" t="s">
        <v>7</v>
      </c>
      <c r="M200" s="4">
        <v>30</v>
      </c>
      <c r="N200" s="4">
        <v>1220</v>
      </c>
      <c r="O200" s="3">
        <v>4.4999999999999998E-2</v>
      </c>
      <c r="P200" s="3">
        <v>0.122</v>
      </c>
      <c r="Q200" s="3">
        <f t="shared" ref="Q200:Q201" si="37">O200/P200</f>
        <v>0.36885245901639346</v>
      </c>
      <c r="R200" s="3">
        <f t="shared" si="36"/>
        <v>2.7111111111111108</v>
      </c>
      <c r="V200" s="2" t="s">
        <v>349</v>
      </c>
    </row>
    <row r="201" spans="1:22" x14ac:dyDescent="0.3">
      <c r="L201" s="2" t="s">
        <v>5</v>
      </c>
      <c r="M201" s="4">
        <v>2000</v>
      </c>
      <c r="N201" s="4">
        <v>1000</v>
      </c>
      <c r="O201" s="3">
        <v>1.4</v>
      </c>
      <c r="P201" s="3">
        <v>0.02</v>
      </c>
      <c r="Q201" s="3">
        <f t="shared" si="37"/>
        <v>70</v>
      </c>
      <c r="R201" s="3">
        <f t="shared" si="36"/>
        <v>1.4285714285714285E-2</v>
      </c>
      <c r="V201" s="2" t="s">
        <v>14</v>
      </c>
    </row>
    <row r="202" spans="1:22" x14ac:dyDescent="0.3">
      <c r="L202" s="2" t="s">
        <v>8</v>
      </c>
      <c r="M202" s="4">
        <v>900</v>
      </c>
      <c r="N202" s="4">
        <v>1000</v>
      </c>
      <c r="O202" s="3">
        <f>S202</f>
        <v>0.56000000000000005</v>
      </c>
      <c r="P202" s="3">
        <v>0.16</v>
      </c>
      <c r="Q202" s="3">
        <f>O202/P202</f>
        <v>3.5000000000000004</v>
      </c>
      <c r="R202" s="3">
        <f>1/Q202</f>
        <v>0.2857142857142857</v>
      </c>
      <c r="S202" s="3">
        <f>P202*T202</f>
        <v>0.56000000000000005</v>
      </c>
      <c r="T202" s="3">
        <f>1/U202</f>
        <v>3.5</v>
      </c>
      <c r="U202" s="3">
        <f>0.3-R201</f>
        <v>0.2857142857142857</v>
      </c>
      <c r="V202" s="2" t="s">
        <v>14</v>
      </c>
    </row>
    <row r="203" spans="1:22" x14ac:dyDescent="0.3">
      <c r="L203" s="18" t="s">
        <v>13</v>
      </c>
      <c r="M203" s="16">
        <v>1400</v>
      </c>
      <c r="N203" s="16">
        <v>1000</v>
      </c>
      <c r="O203" s="14">
        <v>0.7</v>
      </c>
      <c r="P203" s="14">
        <v>0.02</v>
      </c>
      <c r="Q203" s="14">
        <f>O203/P203</f>
        <v>35</v>
      </c>
      <c r="R203" s="14">
        <f>1/Q203</f>
        <v>2.8571428571428571E-2</v>
      </c>
      <c r="V203" s="2" t="s">
        <v>346</v>
      </c>
    </row>
    <row r="204" spans="1:22" x14ac:dyDescent="0.3">
      <c r="L204" s="2" t="s">
        <v>2</v>
      </c>
      <c r="P204" s="3">
        <f>SUM(P198:P203)</f>
        <v>0.39800000000000002</v>
      </c>
      <c r="Q204" s="3">
        <f>1/R204</f>
        <v>0.23301568465443578</v>
      </c>
      <c r="R204" s="3">
        <f>SUM(R198:R203)</f>
        <v>4.2915566026510552</v>
      </c>
    </row>
    <row r="205" spans="1:22" s="6" customFormat="1" x14ac:dyDescent="0.3">
      <c r="A205" s="60"/>
      <c r="G205" s="8"/>
      <c r="H205" s="11"/>
      <c r="I205" s="11"/>
      <c r="J205" s="11"/>
      <c r="K205" s="20"/>
      <c r="L205" s="7" t="s">
        <v>311</v>
      </c>
      <c r="M205" s="10"/>
      <c r="N205" s="10"/>
      <c r="O205" s="8"/>
      <c r="P205" s="8"/>
      <c r="R205" s="8" t="b">
        <f>ROUND(R204,2)&gt;=ROUND(F197,2)</f>
        <v>1</v>
      </c>
      <c r="S205" s="9"/>
      <c r="T205" s="8"/>
      <c r="U205" s="8"/>
      <c r="V205" s="7"/>
    </row>
    <row r="206" spans="1:22" x14ac:dyDescent="0.3">
      <c r="B206" s="1" t="s">
        <v>12</v>
      </c>
      <c r="C206" s="1" t="s">
        <v>268</v>
      </c>
      <c r="D206" s="36" t="s">
        <v>269</v>
      </c>
      <c r="E206" s="38">
        <v>0.26</v>
      </c>
      <c r="F206" s="39">
        <f>1/E206-0.26</f>
        <v>3.586153846153846</v>
      </c>
      <c r="G206" s="3">
        <v>0.33</v>
      </c>
      <c r="H206" s="5" t="s">
        <v>0</v>
      </c>
      <c r="I206" s="5">
        <f>1/G206</f>
        <v>3.0303030303030303</v>
      </c>
      <c r="J206" s="5">
        <f>I206-0.26</f>
        <v>2.7703030303030305</v>
      </c>
      <c r="K206" s="2" t="s">
        <v>270</v>
      </c>
      <c r="L206" s="1"/>
      <c r="V206" s="24" t="s">
        <v>378</v>
      </c>
    </row>
    <row r="207" spans="1:22" x14ac:dyDescent="0.3">
      <c r="L207" s="2" t="s">
        <v>222</v>
      </c>
      <c r="M207" s="4">
        <v>1000</v>
      </c>
      <c r="N207" s="4">
        <v>1700</v>
      </c>
      <c r="O207" s="3">
        <v>1.2</v>
      </c>
      <c r="P207" s="3">
        <v>0.14699999999999999</v>
      </c>
      <c r="Q207" s="3">
        <f t="shared" ref="Q207:Q208" si="38">O207/P207</f>
        <v>8.1632653061224492</v>
      </c>
      <c r="R207" s="3">
        <f t="shared" ref="R207:R211" si="39">1/Q207</f>
        <v>0.1225</v>
      </c>
      <c r="V207" s="2" t="s">
        <v>353</v>
      </c>
    </row>
    <row r="208" spans="1:22" x14ac:dyDescent="0.3">
      <c r="B208" s="24"/>
      <c r="L208" s="2" t="s">
        <v>223</v>
      </c>
      <c r="M208" s="4">
        <v>1000</v>
      </c>
      <c r="N208" s="4">
        <v>2000</v>
      </c>
      <c r="O208" s="3">
        <v>1.1599999999999999</v>
      </c>
      <c r="P208" s="3">
        <v>0.1</v>
      </c>
      <c r="Q208" s="3">
        <f t="shared" si="38"/>
        <v>11.599999999999998</v>
      </c>
      <c r="R208" s="3">
        <f t="shared" si="39"/>
        <v>8.6206896551724158E-2</v>
      </c>
      <c r="V208" s="2" t="s">
        <v>224</v>
      </c>
    </row>
    <row r="209" spans="1:22" x14ac:dyDescent="0.3">
      <c r="L209" s="2" t="s">
        <v>7</v>
      </c>
      <c r="M209" s="4">
        <v>1220</v>
      </c>
      <c r="N209" s="4">
        <v>30</v>
      </c>
      <c r="O209" s="3">
        <v>4.4999999999999998E-2</v>
      </c>
      <c r="P209" s="3">
        <v>0.114</v>
      </c>
      <c r="Q209" s="3">
        <f>O209/P209</f>
        <v>0.39473684210526311</v>
      </c>
      <c r="R209" s="3">
        <f>1/Q209</f>
        <v>2.5333333333333337</v>
      </c>
      <c r="V209" s="2" t="s">
        <v>358</v>
      </c>
    </row>
    <row r="210" spans="1:22" x14ac:dyDescent="0.3">
      <c r="L210" s="2" t="s">
        <v>5</v>
      </c>
      <c r="M210" s="4">
        <v>1000</v>
      </c>
      <c r="N210" s="4">
        <v>2000</v>
      </c>
      <c r="O210" s="3">
        <v>1.4</v>
      </c>
      <c r="P210" s="3">
        <v>0.03</v>
      </c>
      <c r="Q210" s="3">
        <f>O210/P210</f>
        <v>46.666666666666664</v>
      </c>
      <c r="R210" s="3">
        <f t="shared" si="39"/>
        <v>2.1428571428571429E-2</v>
      </c>
      <c r="V210" s="2" t="s">
        <v>224</v>
      </c>
    </row>
    <row r="211" spans="1:22" x14ac:dyDescent="0.3">
      <c r="L211" s="18" t="s">
        <v>4</v>
      </c>
      <c r="M211" s="16">
        <v>1000</v>
      </c>
      <c r="N211" s="16">
        <v>1700</v>
      </c>
      <c r="O211" s="14">
        <v>1.47</v>
      </c>
      <c r="P211" s="14">
        <v>1.4999999999999999E-2</v>
      </c>
      <c r="Q211" s="14">
        <f>O211/P211</f>
        <v>98</v>
      </c>
      <c r="R211" s="14">
        <f t="shared" si="39"/>
        <v>1.020408163265306E-2</v>
      </c>
      <c r="V211" s="2" t="s">
        <v>224</v>
      </c>
    </row>
    <row r="212" spans="1:22" x14ac:dyDescent="0.3">
      <c r="L212" s="2" t="s">
        <v>2</v>
      </c>
      <c r="P212" s="3">
        <f>SUM(P207:P211)</f>
        <v>0.40600000000000003</v>
      </c>
      <c r="Q212" s="3">
        <f>1/R212</f>
        <v>0.36053278169477893</v>
      </c>
      <c r="R212" s="3">
        <f>SUM(R207:R211)</f>
        <v>2.7736728829462822</v>
      </c>
    </row>
    <row r="213" spans="1:22" s="6" customFormat="1" x14ac:dyDescent="0.3">
      <c r="A213" s="60"/>
      <c r="G213" s="8"/>
      <c r="H213" s="11"/>
      <c r="I213" s="11"/>
      <c r="J213" s="11"/>
      <c r="K213" s="20"/>
      <c r="L213" s="7" t="s">
        <v>311</v>
      </c>
      <c r="M213" s="10"/>
      <c r="N213" s="10"/>
      <c r="O213" s="8"/>
      <c r="P213" s="8"/>
      <c r="R213" s="8" t="b">
        <f>ROUND(Q212,2)&gt;=ROUND(F206,2)</f>
        <v>0</v>
      </c>
      <c r="S213" s="9"/>
      <c r="T213" s="8"/>
      <c r="U213" s="8"/>
      <c r="V213" s="7"/>
    </row>
  </sheetData>
  <conditionalFormatting sqref="P14 Q1:Q9 Q96:Q99">
    <cfRule type="containsText" dxfId="298" priority="228" operator="containsText" text="FALSE">
      <formula>NOT(ISERROR(SEARCH("FALSE",P1)))</formula>
    </cfRule>
    <cfRule type="containsText" dxfId="297" priority="229" operator="containsText" text="CLOSE">
      <formula>NOT(ISERROR(SEARCH("CLOSE",P1)))</formula>
    </cfRule>
    <cfRule type="cellIs" dxfId="296" priority="230" operator="equal">
      <formula>TRUE</formula>
    </cfRule>
  </conditionalFormatting>
  <conditionalFormatting sqref="P22">
    <cfRule type="containsText" dxfId="295" priority="221" operator="containsText" text="FALSE">
      <formula>NOT(ISERROR(SEARCH("FALSE",P22)))</formula>
    </cfRule>
    <cfRule type="containsText" dxfId="294" priority="222" operator="containsText" text="CLOSE">
      <formula>NOT(ISERROR(SEARCH("CLOSE",P22)))</formula>
    </cfRule>
    <cfRule type="cellIs" dxfId="293" priority="223" operator="equal">
      <formula>TRUE</formula>
    </cfRule>
  </conditionalFormatting>
  <conditionalFormatting sqref="P35">
    <cfRule type="containsText" dxfId="292" priority="209" operator="containsText" text="FALSE">
      <formula>NOT(ISERROR(SEARCH("FALSE",P35)))</formula>
    </cfRule>
    <cfRule type="containsText" dxfId="291" priority="210" operator="containsText" text="CLOSE">
      <formula>NOT(ISERROR(SEARCH("CLOSE",P35)))</formula>
    </cfRule>
    <cfRule type="cellIs" dxfId="290" priority="211" operator="equal">
      <formula>TRUE</formula>
    </cfRule>
  </conditionalFormatting>
  <conditionalFormatting sqref="P58">
    <cfRule type="containsText" dxfId="289" priority="174" operator="containsText" text="FALSE">
      <formula>NOT(ISERROR(SEARCH("FALSE",P58)))</formula>
    </cfRule>
    <cfRule type="containsText" dxfId="288" priority="175" operator="containsText" text="CLOSE">
      <formula>NOT(ISERROR(SEARCH("CLOSE",P58)))</formula>
    </cfRule>
    <cfRule type="cellIs" dxfId="287" priority="176" operator="equal">
      <formula>TRUE</formula>
    </cfRule>
  </conditionalFormatting>
  <conditionalFormatting sqref="P76">
    <cfRule type="containsText" dxfId="286" priority="152" operator="containsText" text="FALSE">
      <formula>NOT(ISERROR(SEARCH("FALSE",P76)))</formula>
    </cfRule>
    <cfRule type="containsText" dxfId="285" priority="153" operator="containsText" text="CLOSE">
      <formula>NOT(ISERROR(SEARCH("CLOSE",P76)))</formula>
    </cfRule>
    <cfRule type="cellIs" dxfId="284" priority="154" operator="equal">
      <formula>TRUE</formula>
    </cfRule>
  </conditionalFormatting>
  <conditionalFormatting sqref="P84">
    <cfRule type="containsText" dxfId="283" priority="140" operator="containsText" text="FALSE">
      <formula>NOT(ISERROR(SEARCH("FALSE",P84)))</formula>
    </cfRule>
    <cfRule type="containsText" dxfId="282" priority="141" operator="containsText" text="CLOSE">
      <formula>NOT(ISERROR(SEARCH("CLOSE",P84)))</formula>
    </cfRule>
    <cfRule type="cellIs" dxfId="281" priority="142" operator="equal">
      <formula>TRUE</formula>
    </cfRule>
  </conditionalFormatting>
  <conditionalFormatting sqref="P94">
    <cfRule type="containsText" dxfId="280" priority="137" operator="containsText" text="FALSE">
      <formula>NOT(ISERROR(SEARCH("FALSE",P94)))</formula>
    </cfRule>
    <cfRule type="containsText" dxfId="279" priority="138" operator="containsText" text="CLOSE">
      <formula>NOT(ISERROR(SEARCH("CLOSE",P94)))</formula>
    </cfRule>
    <cfRule type="cellIs" dxfId="278" priority="139" operator="equal">
      <formula>TRUE</formula>
    </cfRule>
  </conditionalFormatting>
  <conditionalFormatting sqref="P103">
    <cfRule type="containsText" dxfId="277" priority="121" operator="containsText" text="FALSE">
      <formula>NOT(ISERROR(SEARCH("FALSE",P103)))</formula>
    </cfRule>
    <cfRule type="containsText" dxfId="276" priority="122" operator="containsText" text="CLOSE">
      <formula>NOT(ISERROR(SEARCH("CLOSE",P103)))</formula>
    </cfRule>
    <cfRule type="cellIs" dxfId="275" priority="123" operator="equal">
      <formula>TRUE</formula>
    </cfRule>
  </conditionalFormatting>
  <conditionalFormatting sqref="P111">
    <cfRule type="containsText" dxfId="274" priority="104" operator="containsText" text="FALSE">
      <formula>NOT(ISERROR(SEARCH("FALSE",P111)))</formula>
    </cfRule>
    <cfRule type="containsText" dxfId="273" priority="105" operator="containsText" text="CLOSE">
      <formula>NOT(ISERROR(SEARCH("CLOSE",P111)))</formula>
    </cfRule>
    <cfRule type="cellIs" dxfId="272" priority="106" operator="equal">
      <formula>TRUE</formula>
    </cfRule>
  </conditionalFormatting>
  <conditionalFormatting sqref="P129">
    <cfRule type="containsText" dxfId="271" priority="80" operator="containsText" text="FALSE">
      <formula>NOT(ISERROR(SEARCH("FALSE",P129)))</formula>
    </cfRule>
    <cfRule type="containsText" dxfId="270" priority="81" operator="containsText" text="CLOSE">
      <formula>NOT(ISERROR(SEARCH("CLOSE",P129)))</formula>
    </cfRule>
    <cfRule type="cellIs" dxfId="269" priority="82" operator="equal">
      <formula>TRUE</formula>
    </cfRule>
  </conditionalFormatting>
  <conditionalFormatting sqref="P144">
    <cfRule type="containsText" dxfId="268" priority="83" operator="containsText" text="FALSE">
      <formula>NOT(ISERROR(SEARCH("FALSE",P144)))</formula>
    </cfRule>
    <cfRule type="containsText" dxfId="267" priority="84" operator="containsText" text="CLOSE">
      <formula>NOT(ISERROR(SEARCH("CLOSE",P144)))</formula>
    </cfRule>
    <cfRule type="cellIs" dxfId="266" priority="85" operator="equal">
      <formula>TRUE</formula>
    </cfRule>
  </conditionalFormatting>
  <conditionalFormatting sqref="P155">
    <cfRule type="containsText" dxfId="265" priority="68" operator="containsText" text="FALSE">
      <formula>NOT(ISERROR(SEARCH("FALSE",P155)))</formula>
    </cfRule>
    <cfRule type="containsText" dxfId="264" priority="69" operator="containsText" text="CLOSE">
      <formula>NOT(ISERROR(SEARCH("CLOSE",P155)))</formula>
    </cfRule>
    <cfRule type="cellIs" dxfId="263" priority="70" operator="equal">
      <formula>TRUE</formula>
    </cfRule>
  </conditionalFormatting>
  <conditionalFormatting sqref="P165 Q11:R11 Q32:R32 Q24:R27 Q53:R53 Q67:Q70 Q67:R68 Q78:R78 R96:R97 Q105:R105 Q120:R121 Q133:R140 R157:R158 Q167:R167 Q187:R188 Q197:R197 Q157:Q160 Q44:R48 Q120:Q129">
    <cfRule type="cellIs" dxfId="262" priority="53" operator="equal">
      <formula>TRUE</formula>
    </cfRule>
  </conditionalFormatting>
  <conditionalFormatting sqref="P174">
    <cfRule type="containsText" dxfId="261" priority="46" operator="containsText" text="FALSE">
      <formula>NOT(ISERROR(SEARCH("FALSE",P174)))</formula>
    </cfRule>
    <cfRule type="containsText" dxfId="260" priority="47" operator="containsText" text="CLOSE">
      <formula>NOT(ISERROR(SEARCH("CLOSE",P174)))</formula>
    </cfRule>
    <cfRule type="cellIs" dxfId="259" priority="48" operator="equal">
      <formula>TRUE</formula>
    </cfRule>
  </conditionalFormatting>
  <conditionalFormatting sqref="P195">
    <cfRule type="cellIs" dxfId="258" priority="27" operator="equal">
      <formula>TRUE</formula>
    </cfRule>
  </conditionalFormatting>
  <conditionalFormatting sqref="P204">
    <cfRule type="containsText" dxfId="257" priority="15" operator="containsText" text="FALSE">
      <formula>NOT(ISERROR(SEARCH("FALSE",P204)))</formula>
    </cfRule>
    <cfRule type="containsText" dxfId="256" priority="16" operator="containsText" text="CLOSE">
      <formula>NOT(ISERROR(SEARCH("CLOSE",P204)))</formula>
    </cfRule>
    <cfRule type="cellIs" dxfId="255" priority="17" operator="equal">
      <formula>TRUE</formula>
    </cfRule>
  </conditionalFormatting>
  <conditionalFormatting sqref="Q12">
    <cfRule type="containsText" dxfId="254" priority="237" operator="containsText" text="FALSE">
      <formula>NOT(ISERROR(SEARCH("FALSE",Q12)))</formula>
    </cfRule>
    <cfRule type="containsText" dxfId="253" priority="238" operator="containsText" text="CLOSE">
      <formula>NOT(ISERROR(SEARCH("CLOSE",Q12)))</formula>
    </cfRule>
    <cfRule type="cellIs" dxfId="252" priority="239" operator="equal">
      <formula>TRUE</formula>
    </cfRule>
  </conditionalFormatting>
  <conditionalFormatting sqref="Q16 Q67:Q68 Q86 Q214:Q1048576 Q206:Q212">
    <cfRule type="cellIs" dxfId="251" priority="305" operator="equal">
      <formula>TRUE</formula>
    </cfRule>
  </conditionalFormatting>
  <conditionalFormatting sqref="Q16 Q86 Q214:Q1048576 Q11:R11 Q32:R32 Q24:R27 Q53:R53 Q67:R68 Q78:R78 R96:R97 Q105:R105 Q120:R121 Q133:R140 Q167:R167 Q197 Q44:R48">
    <cfRule type="containsText" dxfId="250" priority="303" operator="containsText" text="CLOSE">
      <formula>NOT(ISERROR(SEARCH("CLOSE",Q11)))</formula>
    </cfRule>
  </conditionalFormatting>
  <conditionalFormatting sqref="Q17">
    <cfRule type="containsText" dxfId="249" priority="225" operator="containsText" text="FALSE">
      <formula>NOT(ISERROR(SEARCH("FALSE",Q17)))</formula>
    </cfRule>
    <cfRule type="containsText" dxfId="248" priority="226" operator="containsText" text="CLOSE">
      <formula>NOT(ISERROR(SEARCH("CLOSE",Q17)))</formula>
    </cfRule>
    <cfRule type="cellIs" dxfId="247" priority="227" operator="equal">
      <formula>TRUE</formula>
    </cfRule>
  </conditionalFormatting>
  <conditionalFormatting sqref="Q18:Q22 Q55:Q58 Q71:Q76 Q88:Q94 Q169:R174 Q176:R176 Q178:R185 Q199:Q204">
    <cfRule type="containsText" dxfId="246" priority="300" operator="containsText" text="CLOSE">
      <formula>NOT(ISERROR(SEARCH("CLOSE",Q18)))</formula>
    </cfRule>
  </conditionalFormatting>
  <conditionalFormatting sqref="Q18:Q22 Q55:Q58 Q71:Q76 Q88:Q94 Q169:R174 Q176:R176 Q178:R185 Q161:R165 Q191:R195">
    <cfRule type="cellIs" dxfId="245" priority="301" operator="equal">
      <formula>TRUE</formula>
    </cfRule>
  </conditionalFormatting>
  <conditionalFormatting sqref="Q16 Q86 Q214:Q1048576 Q11:R11 Q32:R32 Q24:R27 Q53:R53 Q67:R68 Q78:R78 R96:R97 Q105:R105 Q120:R121 Q133:R140 Q167:R167 Q197 Q44:R48">
    <cfRule type="containsText" dxfId="244" priority="302" operator="containsText" text="FALSE">
      <formula>NOT(ISERROR(SEARCH("FALSE",Q11)))</formula>
    </cfRule>
  </conditionalFormatting>
  <conditionalFormatting sqref="Q24:Q30 Q187:Q195 R196:R197 Q157:Q165">
    <cfRule type="containsText" dxfId="243" priority="205" operator="containsText" text="FALSE">
      <formula>NOT(ISERROR(SEARCH("FALSE",Q24)))</formula>
    </cfRule>
    <cfRule type="containsText" dxfId="242" priority="206" operator="containsText" text="CLOSE">
      <formula>NOT(ISERROR(SEARCH("CLOSE",Q24)))</formula>
    </cfRule>
  </conditionalFormatting>
  <conditionalFormatting sqref="Q28:Q30">
    <cfRule type="cellIs" dxfId="241" priority="207" operator="equal">
      <formula>TRUE</formula>
    </cfRule>
  </conditionalFormatting>
  <conditionalFormatting sqref="Q33">
    <cfRule type="containsText" dxfId="240" priority="213" operator="containsText" text="FALSE">
      <formula>NOT(ISERROR(SEARCH("FALSE",Q33)))</formula>
    </cfRule>
    <cfRule type="containsText" dxfId="239" priority="214" operator="containsText" text="CLOSE">
      <formula>NOT(ISERROR(SEARCH("CLOSE",Q33)))</formula>
    </cfRule>
    <cfRule type="cellIs" dxfId="238" priority="215" operator="equal">
      <formula>TRUE</formula>
    </cfRule>
  </conditionalFormatting>
  <conditionalFormatting sqref="Q18:Q22 Q71:Q76 Q88:Q94 Q55:Q58 Q199:Q204 Q169:R174 Q176:R176 Q178:R185">
    <cfRule type="containsText" dxfId="237" priority="299" operator="containsText" text="FALSE">
      <formula>NOT(ISERROR(SEARCH("FALSE",Q18)))</formula>
    </cfRule>
  </conditionalFormatting>
  <conditionalFormatting sqref="Q49:Q51">
    <cfRule type="containsText" dxfId="236" priority="191" operator="containsText" text="FALSE">
      <formula>NOT(ISERROR(SEARCH("FALSE",Q49)))</formula>
    </cfRule>
    <cfRule type="containsText" dxfId="235" priority="192" operator="containsText" text="CLOSE">
      <formula>NOT(ISERROR(SEARCH("CLOSE",Q49)))</formula>
    </cfRule>
    <cfRule type="cellIs" dxfId="234" priority="193" operator="equal">
      <formula>TRUE</formula>
    </cfRule>
  </conditionalFormatting>
  <conditionalFormatting sqref="Q54">
    <cfRule type="containsText" dxfId="233" priority="183" operator="containsText" text="FALSE">
      <formula>NOT(ISERROR(SEARCH("FALSE",Q54)))</formula>
    </cfRule>
    <cfRule type="containsText" dxfId="232" priority="184" operator="containsText" text="CLOSE">
      <formula>NOT(ISERROR(SEARCH("CLOSE",Q54)))</formula>
    </cfRule>
    <cfRule type="cellIs" dxfId="231" priority="185" operator="equal">
      <formula>TRUE</formula>
    </cfRule>
  </conditionalFormatting>
  <conditionalFormatting sqref="Q69:Q70">
    <cfRule type="containsText" dxfId="230" priority="161" operator="containsText" text="FALSE">
      <formula>NOT(ISERROR(SEARCH("FALSE",Q69)))</formula>
    </cfRule>
    <cfRule type="containsText" dxfId="229" priority="162" operator="containsText" text="CLOSE">
      <formula>NOT(ISERROR(SEARCH("CLOSE",Q69)))</formula>
    </cfRule>
  </conditionalFormatting>
  <conditionalFormatting sqref="Q79">
    <cfRule type="containsText" dxfId="228" priority="149" operator="containsText" text="FALSE">
      <formula>NOT(ISERROR(SEARCH("FALSE",Q79)))</formula>
    </cfRule>
    <cfRule type="containsText" dxfId="227" priority="150" operator="containsText" text="CLOSE">
      <formula>NOT(ISERROR(SEARCH("CLOSE",Q79)))</formula>
    </cfRule>
    <cfRule type="cellIs" dxfId="226" priority="151" operator="equal">
      <formula>TRUE</formula>
    </cfRule>
  </conditionalFormatting>
  <conditionalFormatting sqref="Q87">
    <cfRule type="containsText" dxfId="225" priority="129" operator="containsText" text="FALSE">
      <formula>NOT(ISERROR(SEARCH("FALSE",Q87)))</formula>
    </cfRule>
    <cfRule type="containsText" dxfId="224" priority="130" operator="containsText" text="CLOSE">
      <formula>NOT(ISERROR(SEARCH("CLOSE",Q87)))</formula>
    </cfRule>
    <cfRule type="cellIs" dxfId="223" priority="131" operator="equal">
      <formula>TRUE</formula>
    </cfRule>
  </conditionalFormatting>
  <conditionalFormatting sqref="Q106">
    <cfRule type="containsText" dxfId="222" priority="113" operator="containsText" text="FALSE">
      <formula>NOT(ISERROR(SEARCH("FALSE",Q106)))</formula>
    </cfRule>
    <cfRule type="containsText" dxfId="221" priority="114" operator="containsText" text="CLOSE">
      <formula>NOT(ISERROR(SEARCH("CLOSE",Q106)))</formula>
    </cfRule>
    <cfRule type="cellIs" dxfId="220" priority="115" operator="equal">
      <formula>TRUE</formula>
    </cfRule>
  </conditionalFormatting>
  <conditionalFormatting sqref="Q114:Q118">
    <cfRule type="containsText" dxfId="219" priority="288" operator="containsText" text="FALSE">
      <formula>NOT(ISERROR(SEARCH("FALSE",Q114)))</formula>
    </cfRule>
    <cfRule type="containsText" dxfId="218" priority="289" operator="containsText" text="CLOSE">
      <formula>NOT(ISERROR(SEARCH("CLOSE",Q114)))</formula>
    </cfRule>
    <cfRule type="cellIs" dxfId="217" priority="290" operator="equal">
      <formula>TRUE</formula>
    </cfRule>
  </conditionalFormatting>
  <conditionalFormatting sqref="Q122:Q129">
    <cfRule type="containsText" dxfId="216" priority="101" operator="containsText" text="FALSE">
      <formula>NOT(ISERROR(SEARCH("FALSE",Q122)))</formula>
    </cfRule>
    <cfRule type="containsText" dxfId="215" priority="102" operator="containsText" text="CLOSE">
      <formula>NOT(ISERROR(SEARCH("CLOSE",Q122)))</formula>
    </cfRule>
  </conditionalFormatting>
  <conditionalFormatting sqref="Q141">
    <cfRule type="containsText" dxfId="214" priority="87" operator="containsText" text="FALSE">
      <formula>NOT(ISERROR(SEARCH("FALSE",Q141)))</formula>
    </cfRule>
    <cfRule type="containsText" dxfId="213" priority="88" operator="containsText" text="CLOSE">
      <formula>NOT(ISERROR(SEARCH("CLOSE",Q141)))</formula>
    </cfRule>
    <cfRule type="cellIs" dxfId="212" priority="89" operator="equal">
      <formula>TRUE</formula>
    </cfRule>
  </conditionalFormatting>
  <conditionalFormatting sqref="Q147:Q155">
    <cfRule type="containsText" dxfId="211" priority="72" operator="containsText" text="FALSE">
      <formula>NOT(ISERROR(SEARCH("FALSE",Q147)))</formula>
    </cfRule>
    <cfRule type="containsText" dxfId="210" priority="73" operator="containsText" text="CLOSE">
      <formula>NOT(ISERROR(SEARCH("CLOSE",Q147)))</formula>
    </cfRule>
    <cfRule type="cellIs" dxfId="209" priority="74" operator="equal">
      <formula>TRUE</formula>
    </cfRule>
  </conditionalFormatting>
  <conditionalFormatting sqref="Q168">
    <cfRule type="containsText" dxfId="208" priority="50" operator="containsText" text="FALSE">
      <formula>NOT(ISERROR(SEARCH("FALSE",Q168)))</formula>
    </cfRule>
    <cfRule type="containsText" dxfId="207" priority="51" operator="containsText" text="CLOSE">
      <formula>NOT(ISERROR(SEARCH("CLOSE",Q168)))</formula>
    </cfRule>
    <cfRule type="cellIs" dxfId="206" priority="52" operator="equal">
      <formula>TRUE</formula>
    </cfRule>
  </conditionalFormatting>
  <conditionalFormatting sqref="Q177">
    <cfRule type="containsText" dxfId="205" priority="38" operator="containsText" text="FALSE">
      <formula>NOT(ISERROR(SEARCH("FALSE",Q177)))</formula>
    </cfRule>
    <cfRule type="containsText" dxfId="204" priority="39" operator="containsText" text="CLOSE">
      <formula>NOT(ISERROR(SEARCH("CLOSE",Q177)))</formula>
    </cfRule>
    <cfRule type="cellIs" dxfId="203" priority="40" operator="equal">
      <formula>TRUE</formula>
    </cfRule>
  </conditionalFormatting>
  <conditionalFormatting sqref="Q189:Q190">
    <cfRule type="cellIs" dxfId="202" priority="31" operator="equal">
      <formula>TRUE</formula>
    </cfRule>
  </conditionalFormatting>
  <conditionalFormatting sqref="Q198">
    <cfRule type="containsText" dxfId="201" priority="19" operator="containsText" text="FALSE">
      <formula>NOT(ISERROR(SEARCH("FALSE",Q198)))</formula>
    </cfRule>
    <cfRule type="containsText" dxfId="200" priority="20" operator="containsText" text="CLOSE">
      <formula>NOT(ISERROR(SEARCH("CLOSE",Q198)))</formula>
    </cfRule>
    <cfRule type="cellIs" dxfId="199" priority="21" operator="equal">
      <formula>TRUE</formula>
    </cfRule>
  </conditionalFormatting>
  <conditionalFormatting sqref="Q13:R14 Q16:R16 Q34:R35 Q37:R42 Q55:R58 Q60:R65 Q71:R76 Q80:R84 Q86:R86 Q88:R94 Q100:R103 Q107:R111 Q113:R118 Q124:R129 Q142:R144 Q146:R146 Q148:R155">
    <cfRule type="containsText" dxfId="198" priority="293" operator="containsText" text="CLOSE">
      <formula>NOT(ISERROR(SEARCH("CLOSE",Q13)))</formula>
    </cfRule>
  </conditionalFormatting>
  <conditionalFormatting sqref="Q13:R14 Q16:R16 Q34:R35 Q37:R42 R55:R58 Q60:R65 Q71:R76 Q80:R84 Q86:R86 Q88:R94 Q100:R103 Q107:R111 Q113:R118 Q124:R129 Q142:R144 Q146:R146 Q148:R155 Q18:R22">
    <cfRule type="cellIs" dxfId="197" priority="294" operator="equal">
      <formula>TRUE</formula>
    </cfRule>
  </conditionalFormatting>
  <conditionalFormatting sqref="Q113:R118 Q124:R129 Q148:R155 Q13:R14 Q16:R16 Q34:R35 Q37:R42 Q55:R58 Q60:R65 Q71:R76 Q80:R84 Q86:R86 Q88:R94 Q100:R103 Q107:R111 Q142:R144 Q146:R146">
    <cfRule type="containsText" dxfId="196" priority="292" operator="containsText" text="FALSE">
      <formula>NOT(ISERROR(SEARCH("FALSE",Q13)))</formula>
    </cfRule>
  </conditionalFormatting>
  <conditionalFormatting sqref="Q199:R204">
    <cfRule type="cellIs" dxfId="195" priority="282" operator="equal">
      <formula>TRUE</formula>
    </cfRule>
  </conditionalFormatting>
  <conditionalFormatting sqref="Q206:R212">
    <cfRule type="containsText" dxfId="194" priority="250" operator="containsText" text="FALSE">
      <formula>NOT(ISERROR(SEARCH("FALSE",Q206)))</formula>
    </cfRule>
    <cfRule type="containsText" dxfId="193" priority="251" operator="containsText" text="CLOSE">
      <formula>NOT(ISERROR(SEARCH("CLOSE",Q206)))</formula>
    </cfRule>
  </conditionalFormatting>
  <conditionalFormatting sqref="R10">
    <cfRule type="containsText" dxfId="192" priority="240" operator="containsText" text="FALSE">
      <formula>NOT(ISERROR(SEARCH("FALSE",R10)))</formula>
    </cfRule>
    <cfRule type="containsText" dxfId="191" priority="241" operator="containsText" text="CLOSE">
      <formula>NOT(ISERROR(SEARCH("CLOSE",R10)))</formula>
    </cfRule>
    <cfRule type="cellIs" dxfId="190" priority="242" operator="equal">
      <formula>TRUE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ntainsText" dxfId="189" priority="231" operator="containsText" text="FALSE">
      <formula>NOT(ISERROR(SEARCH("FALSE",R15)))</formula>
    </cfRule>
    <cfRule type="containsText" dxfId="188" priority="232" operator="containsText" text="CLOSE">
      <formula>NOT(ISERROR(SEARCH("CLOSE",R15)))</formula>
    </cfRule>
    <cfRule type="cellIs" dxfId="187" priority="233" operator="equal">
      <formula>TRUE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:R23">
    <cfRule type="containsText" dxfId="186" priority="216" operator="containsText" text="FALSE">
      <formula>NOT(ISERROR(SEARCH("FALSE",R18)))</formula>
    </cfRule>
    <cfRule type="containsText" dxfId="185" priority="217" operator="containsText" text="CLOSE">
      <formula>NOT(ISERROR(SEARCH("CLOSE",R18)))</formula>
    </cfRule>
  </conditionalFormatting>
  <conditionalFormatting sqref="R23">
    <cfRule type="cellIs" dxfId="184" priority="218" operator="equal">
      <formula>TRUE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ntainsText" dxfId="183" priority="200" operator="containsText" text="FALSE">
      <formula>NOT(ISERROR(SEARCH("FALSE",R31)))</formula>
    </cfRule>
    <cfRule type="containsText" dxfId="182" priority="201" operator="containsText" text="CLOSE">
      <formula>NOT(ISERROR(SEARCH("CLOSE",R31)))</formula>
    </cfRule>
    <cfRule type="cellIs" dxfId="181" priority="202" operator="equal">
      <formula>TRUE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ntainsText" dxfId="180" priority="195" operator="containsText" text="FALSE">
      <formula>NOT(ISERROR(SEARCH("FALSE",R36)))</formula>
    </cfRule>
    <cfRule type="containsText" dxfId="179" priority="196" operator="containsText" text="CLOSE">
      <formula>NOT(ISERROR(SEARCH("CLOSE",R36)))</formula>
    </cfRule>
    <cfRule type="cellIs" dxfId="178" priority="197" operator="equal">
      <formula>TRUE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ntainsText" dxfId="177" priority="164" operator="containsText" text="FALSE">
      <formula>NOT(ISERROR(SEARCH("FALSE",R43)))</formula>
    </cfRule>
    <cfRule type="containsText" dxfId="176" priority="165" operator="containsText" text="CLOSE">
      <formula>NOT(ISERROR(SEARCH("CLOSE",R43)))</formula>
    </cfRule>
    <cfRule type="cellIs" dxfId="175" priority="166" operator="equal">
      <formula>TRUE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ntainsText" dxfId="174" priority="186" operator="containsText" text="FALSE">
      <formula>NOT(ISERROR(SEARCH("FALSE",R52)))</formula>
    </cfRule>
    <cfRule type="containsText" dxfId="173" priority="187" operator="containsText" text="CLOSE">
      <formula>NOT(ISERROR(SEARCH("CLOSE",R52)))</formula>
    </cfRule>
    <cfRule type="cellIs" dxfId="172" priority="188" operator="equal">
      <formula>TRUE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ntainsText" dxfId="171" priority="177" operator="containsText" text="FALSE">
      <formula>NOT(ISERROR(SEARCH("FALSE",R59)))</formula>
    </cfRule>
    <cfRule type="containsText" dxfId="170" priority="178" operator="containsText" text="CLOSE">
      <formula>NOT(ISERROR(SEARCH("CLOSE",R59)))</formula>
    </cfRule>
    <cfRule type="cellIs" dxfId="169" priority="179" operator="equal">
      <formula>TRUE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ntainsText" dxfId="168" priority="169" operator="containsText" text="FALSE">
      <formula>NOT(ISERROR(SEARCH("FALSE",R66)))</formula>
    </cfRule>
    <cfRule type="containsText" dxfId="167" priority="170" operator="containsText" text="CLOSE">
      <formula>NOT(ISERROR(SEARCH("CLOSE",R66)))</formula>
    </cfRule>
    <cfRule type="cellIs" dxfId="166" priority="171" operator="equal">
      <formula>TRUE</formula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ntainsText" dxfId="165" priority="155" operator="containsText" text="FALSE">
      <formula>NOT(ISERROR(SEARCH("FALSE",R77)))</formula>
    </cfRule>
    <cfRule type="containsText" dxfId="164" priority="156" operator="containsText" text="CLOSE">
      <formula>NOT(ISERROR(SEARCH("CLOSE",R77)))</formula>
    </cfRule>
    <cfRule type="cellIs" dxfId="163" priority="157" operator="equal">
      <formula>TRUE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ntainsText" dxfId="162" priority="143" operator="containsText" text="FALSE">
      <formula>NOT(ISERROR(SEARCH("FALSE",R85)))</formula>
    </cfRule>
    <cfRule type="containsText" dxfId="161" priority="144" operator="containsText" text="CLOSE">
      <formula>NOT(ISERROR(SEARCH("CLOSE",R85)))</formula>
    </cfRule>
    <cfRule type="cellIs" dxfId="160" priority="145" operator="equal">
      <formula>TRUE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ntainsText" dxfId="159" priority="132" operator="containsText" text="FALSE">
      <formula>NOT(ISERROR(SEARCH("FALSE",R95)))</formula>
    </cfRule>
    <cfRule type="containsText" dxfId="158" priority="133" operator="containsText" text="CLOSE">
      <formula>NOT(ISERROR(SEARCH("CLOSE",R95)))</formula>
    </cfRule>
    <cfRule type="cellIs" dxfId="157" priority="134" operator="equal">
      <formula>TRUE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ntainsText" dxfId="156" priority="116" operator="containsText" text="FALSE">
      <formula>NOT(ISERROR(SEARCH("FALSE",R104)))</formula>
    </cfRule>
    <cfRule type="containsText" dxfId="155" priority="117" operator="containsText" text="CLOSE">
      <formula>NOT(ISERROR(SEARCH("CLOSE",R104)))</formula>
    </cfRule>
    <cfRule type="cellIs" dxfId="154" priority="118" operator="equal">
      <formula>TRUE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ntainsText" dxfId="153" priority="107" operator="containsText" text="FALSE">
      <formula>NOT(ISERROR(SEARCH("FALSE",R112)))</formula>
    </cfRule>
    <cfRule type="containsText" dxfId="152" priority="108" operator="containsText" text="CLOSE">
      <formula>NOT(ISERROR(SEARCH("CLOSE",R112)))</formula>
    </cfRule>
    <cfRule type="cellIs" dxfId="151" priority="109" operator="equal">
      <formula>TRUE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">
    <cfRule type="containsText" dxfId="150" priority="95" operator="containsText" text="FALSE">
      <formula>NOT(ISERROR(SEARCH("FALSE",R119)))</formula>
    </cfRule>
    <cfRule type="containsText" dxfId="149" priority="96" operator="containsText" text="CLOSE">
      <formula>NOT(ISERROR(SEARCH("CLOSE",R119)))</formula>
    </cfRule>
    <cfRule type="cellIs" dxfId="148" priority="97" operator="equal">
      <formula>TRUE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containsText" dxfId="147" priority="90" operator="containsText" text="FALSE">
      <formula>NOT(ISERROR(SEARCH("FALSE",R130)))</formula>
    </cfRule>
    <cfRule type="containsText" dxfId="146" priority="91" operator="containsText" text="CLOSE">
      <formula>NOT(ISERROR(SEARCH("CLOSE",R130)))</formula>
    </cfRule>
    <cfRule type="cellIs" dxfId="145" priority="92" operator="equal">
      <formula>TRUE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5">
    <cfRule type="containsText" dxfId="144" priority="75" operator="containsText" text="FALSE">
      <formula>NOT(ISERROR(SEARCH("FALSE",R145)))</formula>
    </cfRule>
    <cfRule type="containsText" dxfId="143" priority="76" operator="containsText" text="CLOSE">
      <formula>NOT(ISERROR(SEARCH("CLOSE",R145)))</formula>
    </cfRule>
    <cfRule type="cellIs" dxfId="142" priority="77" operator="equal">
      <formula>TRUE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ntainsText" dxfId="141" priority="63" operator="containsText" text="FALSE">
      <formula>NOT(ISERROR(SEARCH("FALSE",R156)))</formula>
    </cfRule>
    <cfRule type="containsText" dxfId="140" priority="64" operator="containsText" text="CLOSE">
      <formula>NOT(ISERROR(SEARCH("CLOSE",R156)))</formula>
    </cfRule>
    <cfRule type="cellIs" dxfId="139" priority="65" operator="equal">
      <formula>TRUE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ntainsText" dxfId="138" priority="54" operator="containsText" text="FALSE">
      <formula>NOT(ISERROR(SEARCH("FALSE",R166)))</formula>
    </cfRule>
    <cfRule type="containsText" dxfId="137" priority="55" operator="containsText" text="CLOSE">
      <formula>NOT(ISERROR(SEARCH("CLOSE",R166)))</formula>
    </cfRule>
    <cfRule type="cellIs" dxfId="136" priority="56" operator="equal">
      <formula>TRUE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5">
    <cfRule type="containsText" dxfId="135" priority="41" operator="containsText" text="FALSE">
      <formula>NOT(ISERROR(SEARCH("FALSE",R175)))</formula>
    </cfRule>
    <cfRule type="containsText" dxfId="134" priority="42" operator="containsText" text="CLOSE">
      <formula>NOT(ISERROR(SEARCH("CLOSE",R175)))</formula>
    </cfRule>
    <cfRule type="cellIs" dxfId="133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6">
    <cfRule type="containsText" dxfId="132" priority="32" operator="containsText" text="FALSE">
      <formula>NOT(ISERROR(SEARCH("FALSE",R186)))</formula>
    </cfRule>
    <cfRule type="containsText" dxfId="131" priority="33" operator="containsText" text="CLOSE">
      <formula>NOT(ISERROR(SEARCH("CLOSE",R186)))</formula>
    </cfRule>
    <cfRule type="cellIs" dxfId="130" priority="34" operator="equal">
      <formula>TRUE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6">
    <cfRule type="cellIs" dxfId="129" priority="24" operator="equal">
      <formula>TRUE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9:R205">
    <cfRule type="containsText" dxfId="128" priority="10" operator="containsText" text="FALSE">
      <formula>NOT(ISERROR(SEARCH("FALSE",R199)))</formula>
    </cfRule>
    <cfRule type="containsText" dxfId="127" priority="11" operator="containsText" text="CLOSE">
      <formula>NOT(ISERROR(SEARCH("CLOSE",R199)))</formula>
    </cfRule>
  </conditionalFormatting>
  <conditionalFormatting sqref="R205">
    <cfRule type="cellIs" dxfId="126" priority="12" operator="equal">
      <formula>TRUE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3">
    <cfRule type="containsText" dxfId="125" priority="5" operator="containsText" text="FALSE">
      <formula>NOT(ISERROR(SEARCH("FALSE",R213)))</formula>
    </cfRule>
    <cfRule type="containsText" dxfId="124" priority="6" operator="containsText" text="CLOSE">
      <formula>NOT(ISERROR(SEARCH("CLOSE",R213)))</formula>
    </cfRule>
    <cfRule type="cellIs" dxfId="123" priority="7" operator="equal">
      <formula>TRUE</formula>
    </cfRule>
  </conditionalFormatting>
  <conditionalFormatting sqref="T1">
    <cfRule type="cellIs" dxfId="122" priority="304" operator="equal">
      <formula>TRUE</formula>
    </cfRule>
  </conditionalFormatting>
  <conditionalFormatting sqref="R131:R132">
    <cfRule type="cellIs" dxfId="121" priority="4" operator="equal">
      <formula>TRUE</formula>
    </cfRule>
  </conditionalFormatting>
  <conditionalFormatting sqref="Q131:R132">
    <cfRule type="containsText" dxfId="120" priority="3" operator="containsText" text="FALSE">
      <formula>NOT(ISERROR(SEARCH("FALSE",Q131)))</formula>
    </cfRule>
  </conditionalFormatting>
  <conditionalFormatting sqref="Q131:R132">
    <cfRule type="containsText" dxfId="119" priority="1" operator="containsText" text="CLOSE">
      <formula>NOT(ISERROR(SEARCH("CLOSE",Q131)))</formula>
    </cfRule>
    <cfRule type="cellIs" dxfId="118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AE42-D07D-47AF-8289-E6F12B9A0637}">
  <dimension ref="A1:V199"/>
  <sheetViews>
    <sheetView zoomScaleNormal="100" workbookViewId="0">
      <pane ySplit="1" topLeftCell="A182" activePane="bottomLeft" state="frozen"/>
      <selection activeCell="B1" sqref="B1"/>
      <selection pane="bottomLeft" activeCell="J139" sqref="J139"/>
    </sheetView>
  </sheetViews>
  <sheetFormatPr defaultColWidth="8.85546875" defaultRowHeight="16.5" x14ac:dyDescent="0.3"/>
  <cols>
    <col min="1" max="1" width="8.85546875" style="59" customWidth="1"/>
    <col min="2" max="2" width="16.28515625" style="1" customWidth="1"/>
    <col min="3" max="3" width="8.85546875" style="1"/>
    <col min="4" max="4" width="19" style="1" customWidth="1"/>
    <col min="5" max="5" width="7.85546875" style="1" customWidth="1"/>
    <col min="6" max="6" width="5.85546875" style="1" customWidth="1"/>
    <col min="7" max="7" width="8.85546875" style="3" customWidth="1"/>
    <col min="8" max="9" width="8.140625" style="5" customWidth="1"/>
    <col min="10" max="10" width="14" style="5" customWidth="1"/>
    <col min="11" max="11" width="10.42578125" style="2" customWidth="1"/>
    <col min="12" max="12" width="28.7109375" style="2" customWidth="1"/>
    <col min="13" max="14" width="8.85546875" style="4"/>
    <col min="15" max="15" width="11.7109375" style="3" customWidth="1"/>
    <col min="16" max="18" width="8.85546875" style="3"/>
    <col min="19" max="19" width="11.140625" style="3" customWidth="1"/>
    <col min="20" max="21" width="8.85546875" style="3"/>
    <col min="22" max="22" width="29.28515625" style="2" customWidth="1"/>
    <col min="23" max="16384" width="8.85546875" style="1"/>
  </cols>
  <sheetData>
    <row r="1" spans="1:22" s="49" customFormat="1" ht="67.150000000000006" customHeight="1" x14ac:dyDescent="0.2">
      <c r="A1" s="49" t="s">
        <v>128</v>
      </c>
      <c r="B1" s="49" t="s">
        <v>127</v>
      </c>
      <c r="C1" s="49" t="s">
        <v>330</v>
      </c>
      <c r="D1" s="49" t="s">
        <v>331</v>
      </c>
      <c r="E1" s="49" t="s">
        <v>332</v>
      </c>
      <c r="F1" s="50" t="s">
        <v>333</v>
      </c>
      <c r="G1" s="51" t="s">
        <v>126</v>
      </c>
      <c r="H1" s="50" t="s">
        <v>339</v>
      </c>
      <c r="I1" s="51" t="s">
        <v>125</v>
      </c>
      <c r="J1" s="50" t="s">
        <v>340</v>
      </c>
      <c r="K1" s="49" t="s">
        <v>124</v>
      </c>
      <c r="L1" s="49" t="s">
        <v>123</v>
      </c>
      <c r="M1" s="52" t="s">
        <v>367</v>
      </c>
      <c r="N1" s="52" t="s">
        <v>122</v>
      </c>
      <c r="O1" s="51" t="s">
        <v>121</v>
      </c>
      <c r="P1" s="51" t="s">
        <v>120</v>
      </c>
      <c r="Q1" s="51" t="s">
        <v>118</v>
      </c>
      <c r="R1" s="51" t="s">
        <v>129</v>
      </c>
      <c r="S1" s="51" t="s">
        <v>119</v>
      </c>
      <c r="T1" s="50" t="s">
        <v>118</v>
      </c>
      <c r="U1" s="51" t="s">
        <v>117</v>
      </c>
      <c r="V1" s="53" t="s">
        <v>328</v>
      </c>
    </row>
    <row r="2" spans="1:22" x14ac:dyDescent="0.3">
      <c r="A2" s="59" t="s">
        <v>271</v>
      </c>
    </row>
    <row r="3" spans="1:22" x14ac:dyDescent="0.3">
      <c r="B3" s="1" t="s">
        <v>30</v>
      </c>
      <c r="C3" s="1" t="s">
        <v>272</v>
      </c>
      <c r="D3" s="36" t="s">
        <v>207</v>
      </c>
      <c r="E3" s="38">
        <v>0.26</v>
      </c>
      <c r="F3" s="39">
        <f>1/E3-0.17</f>
        <v>3.6761538461538459</v>
      </c>
      <c r="G3" s="3">
        <v>1.61</v>
      </c>
      <c r="H3" s="5" t="s">
        <v>0</v>
      </c>
      <c r="I3" s="5">
        <f>1/G3</f>
        <v>0.6211180124223602</v>
      </c>
      <c r="J3" s="5">
        <f>I3-0.17</f>
        <v>0.45111801242236016</v>
      </c>
      <c r="K3" s="2" t="s">
        <v>208</v>
      </c>
    </row>
    <row r="4" spans="1:22" x14ac:dyDescent="0.3">
      <c r="L4" s="2" t="s">
        <v>9</v>
      </c>
      <c r="M4" s="4">
        <v>1000</v>
      </c>
      <c r="N4" s="4">
        <v>1800</v>
      </c>
      <c r="O4" s="3">
        <v>0.9</v>
      </c>
      <c r="P4" s="3">
        <v>0.02</v>
      </c>
      <c r="Q4" s="3">
        <f>O4/P4</f>
        <v>45</v>
      </c>
      <c r="R4" s="3">
        <f>1/Q4</f>
        <v>2.2222222222222223E-2</v>
      </c>
      <c r="V4" s="2" t="s">
        <v>112</v>
      </c>
    </row>
    <row r="5" spans="1:22" x14ac:dyDescent="0.3">
      <c r="L5" s="2" t="s">
        <v>113</v>
      </c>
      <c r="M5" s="4">
        <v>1000</v>
      </c>
      <c r="N5" s="4">
        <v>2000</v>
      </c>
      <c r="O5" s="3">
        <v>0.9</v>
      </c>
      <c r="P5" s="3">
        <v>0.36</v>
      </c>
      <c r="Q5" s="3">
        <f>O5/P5</f>
        <v>2.5</v>
      </c>
      <c r="R5" s="3">
        <f>1/Q5</f>
        <v>0.4</v>
      </c>
      <c r="V5" s="2" t="s">
        <v>112</v>
      </c>
    </row>
    <row r="6" spans="1:22" x14ac:dyDescent="0.3">
      <c r="L6" s="2" t="s">
        <v>13</v>
      </c>
      <c r="M6" s="4">
        <v>1000</v>
      </c>
      <c r="N6" s="4">
        <v>1400</v>
      </c>
      <c r="O6" s="3">
        <v>0.7</v>
      </c>
      <c r="P6" s="3">
        <v>0.02</v>
      </c>
      <c r="Q6" s="3">
        <f>O6/P6</f>
        <v>35</v>
      </c>
      <c r="R6" s="3">
        <f>1/Q6</f>
        <v>2.8571428571428571E-2</v>
      </c>
      <c r="V6" s="2" t="s">
        <v>112</v>
      </c>
    </row>
    <row r="7" spans="1:22" x14ac:dyDescent="0.3">
      <c r="L7" s="40" t="s">
        <v>307</v>
      </c>
      <c r="M7" s="41">
        <v>1030</v>
      </c>
      <c r="N7" s="41">
        <v>70</v>
      </c>
      <c r="O7" s="42">
        <v>3.3000000000000002E-2</v>
      </c>
      <c r="P7" s="42">
        <v>0.12</v>
      </c>
      <c r="Q7" s="42">
        <f>O7/P7</f>
        <v>0.27500000000000002</v>
      </c>
      <c r="R7" s="42">
        <f>1/Q7</f>
        <v>3.6363636363636362</v>
      </c>
      <c r="V7" s="2" t="s">
        <v>308</v>
      </c>
    </row>
    <row r="8" spans="1:22" x14ac:dyDescent="0.3">
      <c r="L8" s="43" t="s">
        <v>309</v>
      </c>
      <c r="M8" s="44">
        <v>1090</v>
      </c>
      <c r="N8" s="44">
        <v>772</v>
      </c>
      <c r="O8" s="45">
        <v>0.16</v>
      </c>
      <c r="P8" s="46">
        <v>1.2500000000000001E-2</v>
      </c>
      <c r="Q8" s="45">
        <f>O8/P8</f>
        <v>12.799999999999999</v>
      </c>
      <c r="R8" s="45">
        <f>1/Q8</f>
        <v>7.8125E-2</v>
      </c>
      <c r="V8" s="2" t="s">
        <v>310</v>
      </c>
    </row>
    <row r="9" spans="1:22" x14ac:dyDescent="0.3">
      <c r="L9" s="2" t="s">
        <v>2</v>
      </c>
      <c r="P9" s="3">
        <f>SUM(P4:P8)</f>
        <v>0.53249999999999997</v>
      </c>
      <c r="Q9" s="3">
        <f>1/R9</f>
        <v>0.24007976676233339</v>
      </c>
      <c r="R9" s="3">
        <f>SUM(R4:R8)</f>
        <v>4.1652822871572868</v>
      </c>
    </row>
    <row r="10" spans="1:22" s="6" customFormat="1" x14ac:dyDescent="0.3">
      <c r="A10" s="60"/>
      <c r="G10" s="8"/>
      <c r="H10" s="11"/>
      <c r="I10" s="11"/>
      <c r="J10" s="11"/>
      <c r="K10" s="20"/>
      <c r="L10" s="7" t="s">
        <v>311</v>
      </c>
      <c r="M10" s="10"/>
      <c r="N10" s="10"/>
      <c r="O10" s="8"/>
      <c r="P10" s="8"/>
      <c r="R10" s="8" t="b">
        <f>ROUND(R9,2)&gt;=ROUND(F3,2)</f>
        <v>1</v>
      </c>
      <c r="S10" s="9"/>
      <c r="T10" s="8"/>
      <c r="U10" s="8"/>
      <c r="V10" s="7"/>
    </row>
    <row r="11" spans="1:22" x14ac:dyDescent="0.3">
      <c r="B11" s="1" t="s">
        <v>209</v>
      </c>
      <c r="C11" s="1" t="s">
        <v>273</v>
      </c>
      <c r="D11" s="36" t="s">
        <v>211</v>
      </c>
      <c r="E11" s="38">
        <v>0.22</v>
      </c>
      <c r="F11" s="39">
        <f>1/E11-0.14</f>
        <v>4.4054545454545462</v>
      </c>
      <c r="G11" s="3">
        <v>1.8</v>
      </c>
      <c r="H11" s="5" t="s">
        <v>0</v>
      </c>
      <c r="I11" s="5">
        <f>1/G11</f>
        <v>0.55555555555555558</v>
      </c>
      <c r="J11" s="5">
        <f>I11-0.14</f>
        <v>0.41555555555555557</v>
      </c>
      <c r="K11" s="2" t="s">
        <v>212</v>
      </c>
    </row>
    <row r="12" spans="1:22" x14ac:dyDescent="0.3">
      <c r="L12" s="40" t="s">
        <v>326</v>
      </c>
      <c r="M12" s="41">
        <v>1030</v>
      </c>
      <c r="N12" s="41">
        <v>140</v>
      </c>
      <c r="O12" s="42">
        <v>3.5999999999999997E-2</v>
      </c>
      <c r="P12" s="42">
        <v>0.16</v>
      </c>
      <c r="Q12" s="42">
        <f>O12/P12</f>
        <v>0.22499999999999998</v>
      </c>
      <c r="R12" s="42">
        <f>1/Q12</f>
        <v>4.4444444444444446</v>
      </c>
      <c r="V12" s="2" t="s">
        <v>327</v>
      </c>
    </row>
    <row r="13" spans="1:22" x14ac:dyDescent="0.3">
      <c r="L13" s="18" t="s">
        <v>213</v>
      </c>
      <c r="M13" s="16">
        <v>1600</v>
      </c>
      <c r="N13" s="16">
        <v>550</v>
      </c>
      <c r="O13" s="17">
        <v>0.15</v>
      </c>
      <c r="P13" s="17">
        <v>6.3E-2</v>
      </c>
      <c r="Q13" s="14">
        <f>O13/P13</f>
        <v>2.3809523809523809</v>
      </c>
      <c r="R13" s="14">
        <f>1/Q13</f>
        <v>0.42</v>
      </c>
      <c r="S13" s="1"/>
      <c r="T13" s="1"/>
      <c r="U13" s="1"/>
      <c r="V13" s="2" t="s">
        <v>214</v>
      </c>
    </row>
    <row r="14" spans="1:22" x14ac:dyDescent="0.3">
      <c r="L14" s="2" t="s">
        <v>2</v>
      </c>
      <c r="P14" s="3">
        <f>SUM(P12:P13)</f>
        <v>0.223</v>
      </c>
      <c r="Q14" s="3">
        <f>1/R14</f>
        <v>0.2055733211512106</v>
      </c>
      <c r="R14" s="3">
        <f>SUM(R12:R13)</f>
        <v>4.8644444444444446</v>
      </c>
    </row>
    <row r="15" spans="1:22" s="6" customFormat="1" x14ac:dyDescent="0.3">
      <c r="A15" s="60"/>
      <c r="G15" s="8"/>
      <c r="H15" s="11"/>
      <c r="I15" s="11"/>
      <c r="J15" s="11"/>
      <c r="K15" s="20"/>
      <c r="L15" s="7" t="s">
        <v>311</v>
      </c>
      <c r="M15" s="10"/>
      <c r="N15" s="10"/>
      <c r="O15" s="8"/>
      <c r="P15" s="8"/>
      <c r="R15" s="8" t="b">
        <f>ROUND(R14,2)&gt;=ROUND(F11,2)</f>
        <v>1</v>
      </c>
      <c r="S15" s="9"/>
      <c r="T15" s="8"/>
      <c r="U15" s="8"/>
      <c r="V15" s="7"/>
    </row>
    <row r="16" spans="1:22" x14ac:dyDescent="0.3">
      <c r="B16" s="1" t="s">
        <v>12</v>
      </c>
      <c r="C16" s="1" t="s">
        <v>274</v>
      </c>
      <c r="D16" s="36" t="s">
        <v>219</v>
      </c>
      <c r="E16" s="38">
        <v>0.26</v>
      </c>
      <c r="F16" s="39">
        <f>1/E16-0.26</f>
        <v>3.586153846153846</v>
      </c>
      <c r="G16" s="3">
        <v>2</v>
      </c>
      <c r="H16" s="5" t="s">
        <v>0</v>
      </c>
      <c r="I16" s="5">
        <f>1/G16</f>
        <v>0.5</v>
      </c>
      <c r="J16" s="5">
        <f>I16-0.26</f>
        <v>0.24</v>
      </c>
      <c r="K16" s="2" t="s">
        <v>220</v>
      </c>
      <c r="V16" s="24" t="s">
        <v>378</v>
      </c>
    </row>
    <row r="17" spans="1:22" x14ac:dyDescent="0.3">
      <c r="B17" s="2"/>
      <c r="L17" s="2" t="s">
        <v>222</v>
      </c>
      <c r="M17" s="4">
        <v>1000</v>
      </c>
      <c r="N17" s="4">
        <v>1700</v>
      </c>
      <c r="O17" s="3">
        <v>1.2</v>
      </c>
      <c r="P17" s="3">
        <v>0.14699999999999999</v>
      </c>
      <c r="Q17" s="3">
        <f t="shared" ref="Q17:Q18" si="0">O17/P17</f>
        <v>8.1632653061224492</v>
      </c>
      <c r="R17" s="3">
        <f t="shared" ref="R17:R20" si="1">1/Q17</f>
        <v>0.1225</v>
      </c>
      <c r="V17" s="2" t="s">
        <v>353</v>
      </c>
    </row>
    <row r="18" spans="1:22" x14ac:dyDescent="0.3">
      <c r="L18" s="2" t="s">
        <v>223</v>
      </c>
      <c r="M18" s="4">
        <v>1000</v>
      </c>
      <c r="N18" s="4">
        <v>2000</v>
      </c>
      <c r="O18" s="3">
        <v>1.1599999999999999</v>
      </c>
      <c r="P18" s="3">
        <v>0.1</v>
      </c>
      <c r="Q18" s="3">
        <f t="shared" si="0"/>
        <v>11.599999999999998</v>
      </c>
      <c r="R18" s="3">
        <f t="shared" si="1"/>
        <v>8.6206896551724158E-2</v>
      </c>
      <c r="V18" s="2" t="s">
        <v>224</v>
      </c>
    </row>
    <row r="19" spans="1:22" x14ac:dyDescent="0.3">
      <c r="B19" s="24"/>
      <c r="L19" s="2" t="s">
        <v>5</v>
      </c>
      <c r="M19" s="4">
        <v>1000</v>
      </c>
      <c r="N19" s="4">
        <v>2000</v>
      </c>
      <c r="O19" s="3">
        <v>1.4</v>
      </c>
      <c r="P19" s="3">
        <v>0.03</v>
      </c>
      <c r="Q19" s="3">
        <f>O19/P19</f>
        <v>46.666666666666664</v>
      </c>
      <c r="R19" s="3">
        <f t="shared" si="1"/>
        <v>2.1428571428571429E-2</v>
      </c>
      <c r="V19" s="2" t="s">
        <v>224</v>
      </c>
    </row>
    <row r="20" spans="1:22" x14ac:dyDescent="0.3">
      <c r="L20" s="18" t="s">
        <v>4</v>
      </c>
      <c r="M20" s="16">
        <v>1000</v>
      </c>
      <c r="N20" s="16">
        <v>1700</v>
      </c>
      <c r="O20" s="14">
        <v>1.47</v>
      </c>
      <c r="P20" s="14">
        <v>1.4999999999999999E-2</v>
      </c>
      <c r="Q20" s="14">
        <f>O20/P20</f>
        <v>98</v>
      </c>
      <c r="R20" s="14">
        <f t="shared" si="1"/>
        <v>1.020408163265306E-2</v>
      </c>
      <c r="V20" s="2" t="s">
        <v>224</v>
      </c>
    </row>
    <row r="21" spans="1:22" x14ac:dyDescent="0.3">
      <c r="L21" s="2" t="s">
        <v>2</v>
      </c>
      <c r="P21" s="3">
        <f>SUM(P17:P20)</f>
        <v>0.29200000000000004</v>
      </c>
      <c r="Q21" s="3">
        <f>1/R21</f>
        <v>4.1607800364544056</v>
      </c>
      <c r="R21" s="3">
        <f>SUM(R17:R20)</f>
        <v>0.24033954961294865</v>
      </c>
    </row>
    <row r="22" spans="1:22" s="6" customFormat="1" x14ac:dyDescent="0.3">
      <c r="A22" s="60"/>
      <c r="G22" s="8"/>
      <c r="H22" s="11"/>
      <c r="I22" s="11"/>
      <c r="J22" s="11"/>
      <c r="K22" s="20"/>
      <c r="L22" s="7" t="s">
        <v>311</v>
      </c>
      <c r="M22" s="10"/>
      <c r="N22" s="10"/>
      <c r="O22" s="8"/>
      <c r="P22" s="8"/>
      <c r="R22" s="8" t="b">
        <f>ROUND(R21,2)&gt;=ROUND(F16,2)</f>
        <v>0</v>
      </c>
      <c r="S22" s="9"/>
      <c r="T22" s="8"/>
      <c r="U22" s="8"/>
      <c r="V22" s="7"/>
    </row>
    <row r="23" spans="1:22" x14ac:dyDescent="0.3">
      <c r="A23" s="59" t="s">
        <v>371</v>
      </c>
      <c r="B23" s="1" t="s">
        <v>30</v>
      </c>
      <c r="C23" s="1" t="s">
        <v>275</v>
      </c>
      <c r="D23" s="36" t="s">
        <v>207</v>
      </c>
      <c r="E23" s="38">
        <v>0.26</v>
      </c>
      <c r="F23" s="39">
        <f>1/E23-0.17</f>
        <v>3.6761538461538459</v>
      </c>
      <c r="G23" s="3">
        <v>1.61</v>
      </c>
      <c r="H23" s="5" t="s">
        <v>0</v>
      </c>
      <c r="I23" s="5">
        <f>1/G23</f>
        <v>0.6211180124223602</v>
      </c>
      <c r="J23" s="5">
        <f>I23-0.17</f>
        <v>0.45111801242236016</v>
      </c>
      <c r="K23" s="2" t="s">
        <v>208</v>
      </c>
    </row>
    <row r="24" spans="1:22" x14ac:dyDescent="0.3">
      <c r="L24" s="2" t="s">
        <v>9</v>
      </c>
      <c r="M24" s="4">
        <v>1000</v>
      </c>
      <c r="N24" s="4">
        <v>1800</v>
      </c>
      <c r="O24" s="3">
        <v>0.9</v>
      </c>
      <c r="P24" s="3">
        <v>0.02</v>
      </c>
      <c r="Q24" s="3">
        <f>O24/P24</f>
        <v>45</v>
      </c>
      <c r="R24" s="3">
        <f>1/Q24</f>
        <v>2.2222222222222223E-2</v>
      </c>
      <c r="V24" s="2" t="s">
        <v>112</v>
      </c>
    </row>
    <row r="25" spans="1:22" x14ac:dyDescent="0.3">
      <c r="L25" s="2" t="s">
        <v>113</v>
      </c>
      <c r="M25" s="4">
        <v>1000</v>
      </c>
      <c r="N25" s="4">
        <v>2000</v>
      </c>
      <c r="O25" s="3">
        <v>0.9</v>
      </c>
      <c r="P25" s="3">
        <v>0.36</v>
      </c>
      <c r="Q25" s="3">
        <f>O25/P25</f>
        <v>2.5</v>
      </c>
      <c r="R25" s="3">
        <f>1/Q25</f>
        <v>0.4</v>
      </c>
      <c r="V25" s="2" t="s">
        <v>112</v>
      </c>
    </row>
    <row r="26" spans="1:22" x14ac:dyDescent="0.3">
      <c r="L26" s="2" t="s">
        <v>13</v>
      </c>
      <c r="M26" s="4">
        <v>1000</v>
      </c>
      <c r="N26" s="4">
        <v>1400</v>
      </c>
      <c r="O26" s="3">
        <v>0.7</v>
      </c>
      <c r="P26" s="3">
        <v>0.02</v>
      </c>
      <c r="Q26" s="3">
        <f>O26/P26</f>
        <v>35</v>
      </c>
      <c r="R26" s="3">
        <f>1/Q26</f>
        <v>2.8571428571428571E-2</v>
      </c>
      <c r="V26" s="2" t="s">
        <v>112</v>
      </c>
    </row>
    <row r="27" spans="1:22" x14ac:dyDescent="0.3">
      <c r="L27" s="40" t="s">
        <v>307</v>
      </c>
      <c r="M27" s="41">
        <v>1030</v>
      </c>
      <c r="N27" s="41">
        <v>70</v>
      </c>
      <c r="O27" s="42">
        <v>3.3000000000000002E-2</v>
      </c>
      <c r="P27" s="42">
        <v>0.12</v>
      </c>
      <c r="Q27" s="42">
        <f>O27/P27</f>
        <v>0.27500000000000002</v>
      </c>
      <c r="R27" s="42">
        <f>1/Q27</f>
        <v>3.6363636363636362</v>
      </c>
      <c r="V27" s="2" t="s">
        <v>308</v>
      </c>
    </row>
    <row r="28" spans="1:22" x14ac:dyDescent="0.3">
      <c r="L28" s="43" t="s">
        <v>309</v>
      </c>
      <c r="M28" s="44">
        <v>1090</v>
      </c>
      <c r="N28" s="44">
        <v>772</v>
      </c>
      <c r="O28" s="45">
        <v>0.16</v>
      </c>
      <c r="P28" s="46">
        <v>1.2500000000000001E-2</v>
      </c>
      <c r="Q28" s="45">
        <f>O28/P28</f>
        <v>12.799999999999999</v>
      </c>
      <c r="R28" s="45">
        <f>1/Q28</f>
        <v>7.8125E-2</v>
      </c>
      <c r="V28" s="2" t="s">
        <v>310</v>
      </c>
    </row>
    <row r="29" spans="1:22" x14ac:dyDescent="0.3">
      <c r="L29" s="2" t="s">
        <v>2</v>
      </c>
      <c r="P29" s="3">
        <f>SUM(P24:P28)</f>
        <v>0.53249999999999997</v>
      </c>
      <c r="Q29" s="3">
        <f>1/R29</f>
        <v>0.24007976676233339</v>
      </c>
      <c r="R29" s="3">
        <f>SUM(R24:R28)</f>
        <v>4.1652822871572868</v>
      </c>
    </row>
    <row r="30" spans="1:22" s="6" customFormat="1" x14ac:dyDescent="0.3">
      <c r="A30" s="60"/>
      <c r="G30" s="8"/>
      <c r="H30" s="11"/>
      <c r="I30" s="11"/>
      <c r="J30" s="11"/>
      <c r="K30" s="20"/>
      <c r="L30" s="7" t="s">
        <v>311</v>
      </c>
      <c r="M30" s="10"/>
      <c r="N30" s="10"/>
      <c r="O30" s="8"/>
      <c r="P30" s="8"/>
      <c r="R30" s="8" t="b">
        <f>ROUND(R29,2)&gt;=ROUND(F23,2)</f>
        <v>1</v>
      </c>
      <c r="S30" s="9"/>
      <c r="T30" s="8"/>
      <c r="U30" s="8"/>
      <c r="V30" s="7"/>
    </row>
    <row r="31" spans="1:22" x14ac:dyDescent="0.3">
      <c r="B31" s="1" t="s">
        <v>209</v>
      </c>
      <c r="C31" s="1" t="s">
        <v>276</v>
      </c>
      <c r="D31" s="36" t="s">
        <v>211</v>
      </c>
      <c r="E31" s="38">
        <v>0.22</v>
      </c>
      <c r="F31" s="39">
        <f>1/E31-0.14</f>
        <v>4.4054545454545462</v>
      </c>
      <c r="G31" s="3">
        <v>1.8</v>
      </c>
      <c r="H31" s="5" t="s">
        <v>0</v>
      </c>
      <c r="I31" s="5">
        <f>1/G31</f>
        <v>0.55555555555555558</v>
      </c>
      <c r="J31" s="5">
        <f>I31-0.14</f>
        <v>0.41555555555555557</v>
      </c>
      <c r="K31" s="2" t="s">
        <v>212</v>
      </c>
    </row>
    <row r="32" spans="1:22" x14ac:dyDescent="0.3">
      <c r="L32" s="40" t="s">
        <v>326</v>
      </c>
      <c r="M32" s="41">
        <v>1030</v>
      </c>
      <c r="N32" s="41">
        <v>140</v>
      </c>
      <c r="O32" s="42">
        <v>3.5999999999999997E-2</v>
      </c>
      <c r="P32" s="42">
        <v>0.16</v>
      </c>
      <c r="Q32" s="42">
        <f>O32/P32</f>
        <v>0.22499999999999998</v>
      </c>
      <c r="R32" s="42">
        <f>1/Q32</f>
        <v>4.4444444444444446</v>
      </c>
      <c r="V32" s="2" t="s">
        <v>327</v>
      </c>
    </row>
    <row r="33" spans="1:22" x14ac:dyDescent="0.3">
      <c r="L33" s="18" t="s">
        <v>213</v>
      </c>
      <c r="M33" s="16">
        <v>1600</v>
      </c>
      <c r="N33" s="16">
        <v>550</v>
      </c>
      <c r="O33" s="17">
        <v>0.15</v>
      </c>
      <c r="P33" s="17">
        <v>6.3E-2</v>
      </c>
      <c r="Q33" s="14">
        <f>O33/P33</f>
        <v>2.3809523809523809</v>
      </c>
      <c r="R33" s="14">
        <f>1/Q33</f>
        <v>0.42</v>
      </c>
      <c r="S33" s="1"/>
      <c r="T33" s="1"/>
      <c r="U33" s="1"/>
      <c r="V33" s="2" t="s">
        <v>214</v>
      </c>
    </row>
    <row r="34" spans="1:22" x14ac:dyDescent="0.3">
      <c r="L34" s="2" t="s">
        <v>2</v>
      </c>
      <c r="P34" s="3">
        <f>SUM(P32:P33)</f>
        <v>0.223</v>
      </c>
      <c r="Q34" s="3">
        <f>1/R34</f>
        <v>0.2055733211512106</v>
      </c>
      <c r="R34" s="3">
        <f>SUM(R32:R33)</f>
        <v>4.8644444444444446</v>
      </c>
    </row>
    <row r="35" spans="1:22" s="6" customFormat="1" x14ac:dyDescent="0.3">
      <c r="A35" s="60"/>
      <c r="G35" s="8"/>
      <c r="H35" s="11"/>
      <c r="I35" s="11"/>
      <c r="J35" s="11"/>
      <c r="K35" s="20"/>
      <c r="L35" s="7" t="s">
        <v>311</v>
      </c>
      <c r="M35" s="10"/>
      <c r="N35" s="10"/>
      <c r="O35" s="8"/>
      <c r="P35" s="8"/>
      <c r="R35" s="8" t="b">
        <f>ROUND(R34,2)&gt;=ROUND(F31,2)</f>
        <v>1</v>
      </c>
      <c r="S35" s="9"/>
      <c r="T35" s="8"/>
      <c r="U35" s="8"/>
      <c r="V35" s="7"/>
    </row>
    <row r="36" spans="1:22" x14ac:dyDescent="0.3">
      <c r="B36" s="1" t="s">
        <v>12</v>
      </c>
      <c r="C36" s="1" t="s">
        <v>277</v>
      </c>
      <c r="D36" s="36" t="s">
        <v>219</v>
      </c>
      <c r="E36" s="38">
        <v>0.26</v>
      </c>
      <c r="F36" s="39">
        <f>1/E36-0.26</f>
        <v>3.586153846153846</v>
      </c>
      <c r="G36" s="3">
        <v>2</v>
      </c>
      <c r="H36" s="5" t="s">
        <v>0</v>
      </c>
      <c r="I36" s="5">
        <f>1/G36</f>
        <v>0.5</v>
      </c>
      <c r="J36" s="5">
        <f>I36-0.26</f>
        <v>0.24</v>
      </c>
      <c r="K36" s="2" t="s">
        <v>220</v>
      </c>
      <c r="V36" s="24" t="s">
        <v>378</v>
      </c>
    </row>
    <row r="37" spans="1:22" x14ac:dyDescent="0.3">
      <c r="B37" s="2"/>
      <c r="L37" s="2" t="s">
        <v>222</v>
      </c>
      <c r="M37" s="4">
        <v>1000</v>
      </c>
      <c r="N37" s="4">
        <v>1700</v>
      </c>
      <c r="O37" s="3">
        <v>1.2</v>
      </c>
      <c r="P37" s="3">
        <v>0.14699999999999999</v>
      </c>
      <c r="Q37" s="3">
        <f t="shared" ref="Q37:Q38" si="2">O37/P37</f>
        <v>8.1632653061224492</v>
      </c>
      <c r="R37" s="3">
        <f t="shared" ref="R37:R40" si="3">1/Q37</f>
        <v>0.1225</v>
      </c>
      <c r="V37" s="2" t="s">
        <v>353</v>
      </c>
    </row>
    <row r="38" spans="1:22" x14ac:dyDescent="0.3">
      <c r="L38" s="2" t="s">
        <v>223</v>
      </c>
      <c r="M38" s="4">
        <v>1000</v>
      </c>
      <c r="N38" s="4">
        <v>2000</v>
      </c>
      <c r="O38" s="3">
        <v>1.1599999999999999</v>
      </c>
      <c r="P38" s="3">
        <v>0.1</v>
      </c>
      <c r="Q38" s="3">
        <f t="shared" si="2"/>
        <v>11.599999999999998</v>
      </c>
      <c r="R38" s="3">
        <f t="shared" si="3"/>
        <v>8.6206896551724158E-2</v>
      </c>
      <c r="V38" s="2" t="s">
        <v>224</v>
      </c>
    </row>
    <row r="39" spans="1:22" x14ac:dyDescent="0.3">
      <c r="B39" s="24"/>
      <c r="L39" s="2" t="s">
        <v>5</v>
      </c>
      <c r="M39" s="4">
        <v>1000</v>
      </c>
      <c r="N39" s="4">
        <v>2000</v>
      </c>
      <c r="O39" s="3">
        <v>1.4</v>
      </c>
      <c r="P39" s="3">
        <v>0.03</v>
      </c>
      <c r="Q39" s="3">
        <f>O39/P39</f>
        <v>46.666666666666664</v>
      </c>
      <c r="R39" s="3">
        <f t="shared" si="3"/>
        <v>2.1428571428571429E-2</v>
      </c>
      <c r="V39" s="2" t="s">
        <v>224</v>
      </c>
    </row>
    <row r="40" spans="1:22" x14ac:dyDescent="0.3">
      <c r="L40" s="18" t="s">
        <v>4</v>
      </c>
      <c r="M40" s="16">
        <v>1000</v>
      </c>
      <c r="N40" s="16">
        <v>1700</v>
      </c>
      <c r="O40" s="14">
        <v>1.47</v>
      </c>
      <c r="P40" s="14">
        <v>1.4999999999999999E-2</v>
      </c>
      <c r="Q40" s="14">
        <f>O40/P40</f>
        <v>98</v>
      </c>
      <c r="R40" s="14">
        <f t="shared" si="3"/>
        <v>1.020408163265306E-2</v>
      </c>
      <c r="V40" s="2" t="s">
        <v>224</v>
      </c>
    </row>
    <row r="41" spans="1:22" x14ac:dyDescent="0.3">
      <c r="L41" s="2" t="s">
        <v>2</v>
      </c>
      <c r="P41" s="3">
        <f>SUM(P37:P40)</f>
        <v>0.29200000000000004</v>
      </c>
      <c r="Q41" s="3">
        <f>1/R41</f>
        <v>4.1607800364544056</v>
      </c>
      <c r="R41" s="3">
        <f>SUM(R37:R40)</f>
        <v>0.24033954961294865</v>
      </c>
    </row>
    <row r="42" spans="1:22" s="6" customFormat="1" x14ac:dyDescent="0.3">
      <c r="A42" s="60"/>
      <c r="G42" s="8"/>
      <c r="H42" s="11"/>
      <c r="I42" s="11"/>
      <c r="J42" s="11"/>
      <c r="K42" s="20"/>
      <c r="L42" s="7" t="s">
        <v>311</v>
      </c>
      <c r="M42" s="10"/>
      <c r="N42" s="10"/>
      <c r="O42" s="8"/>
      <c r="P42" s="8"/>
      <c r="R42" s="8" t="b">
        <f>ROUND(R41,2)&gt;=ROUND(F36,2)</f>
        <v>0</v>
      </c>
      <c r="S42" s="9"/>
      <c r="T42" s="8"/>
      <c r="U42" s="8"/>
      <c r="V42" s="7"/>
    </row>
    <row r="43" spans="1:22" x14ac:dyDescent="0.3">
      <c r="A43" s="59" t="s">
        <v>278</v>
      </c>
    </row>
    <row r="44" spans="1:22" x14ac:dyDescent="0.3">
      <c r="B44" s="1" t="s">
        <v>30</v>
      </c>
      <c r="C44" s="1" t="s">
        <v>279</v>
      </c>
      <c r="D44" s="36" t="s">
        <v>141</v>
      </c>
      <c r="E44" s="38">
        <v>0.26</v>
      </c>
      <c r="F44" s="39">
        <f>1/E44-0.17</f>
        <v>3.6761538461538459</v>
      </c>
      <c r="G44" s="3">
        <v>1.48</v>
      </c>
      <c r="H44" s="5" t="s">
        <v>0</v>
      </c>
      <c r="I44" s="5">
        <f>1/G44</f>
        <v>0.67567567567567566</v>
      </c>
      <c r="J44" s="5">
        <f>I44-0.17</f>
        <v>0.50567567567567562</v>
      </c>
      <c r="K44" s="2" t="s">
        <v>150</v>
      </c>
    </row>
    <row r="45" spans="1:22" x14ac:dyDescent="0.3">
      <c r="L45" s="2" t="s">
        <v>9</v>
      </c>
      <c r="M45" s="4">
        <v>1000</v>
      </c>
      <c r="N45" s="4">
        <v>1800</v>
      </c>
      <c r="O45" s="3">
        <v>0.9</v>
      </c>
      <c r="P45" s="3">
        <v>0.02</v>
      </c>
      <c r="Q45" s="3">
        <f>O45/P45</f>
        <v>45</v>
      </c>
      <c r="R45" s="3">
        <f>1/Q45</f>
        <v>2.2222222222222223E-2</v>
      </c>
      <c r="V45" s="2" t="s">
        <v>74</v>
      </c>
    </row>
    <row r="46" spans="1:22" x14ac:dyDescent="0.3">
      <c r="L46" s="2" t="s">
        <v>87</v>
      </c>
      <c r="M46" s="4">
        <v>1000</v>
      </c>
      <c r="N46" s="4">
        <v>1800</v>
      </c>
      <c r="O46" s="3">
        <v>0.72</v>
      </c>
      <c r="P46" s="3">
        <v>0.33</v>
      </c>
      <c r="Q46" s="3">
        <f>O46/P46</f>
        <v>2.1818181818181817</v>
      </c>
      <c r="R46" s="3">
        <f>1/Q46</f>
        <v>0.45833333333333337</v>
      </c>
      <c r="V46" s="2" t="s">
        <v>342</v>
      </c>
    </row>
    <row r="47" spans="1:22" x14ac:dyDescent="0.3">
      <c r="L47" s="2" t="s">
        <v>13</v>
      </c>
      <c r="M47" s="4">
        <v>1000</v>
      </c>
      <c r="N47" s="4">
        <v>1400</v>
      </c>
      <c r="O47" s="3">
        <v>0.7</v>
      </c>
      <c r="P47" s="3">
        <v>0.02</v>
      </c>
      <c r="Q47" s="3">
        <f>O47/P47</f>
        <v>35</v>
      </c>
      <c r="R47" s="3">
        <f>1/Q47</f>
        <v>2.8571428571428571E-2</v>
      </c>
      <c r="V47" s="2" t="s">
        <v>74</v>
      </c>
    </row>
    <row r="48" spans="1:22" x14ac:dyDescent="0.3">
      <c r="L48" s="40" t="s">
        <v>307</v>
      </c>
      <c r="M48" s="41">
        <v>1030</v>
      </c>
      <c r="N48" s="41">
        <v>70</v>
      </c>
      <c r="O48" s="42">
        <v>3.3000000000000002E-2</v>
      </c>
      <c r="P48" s="42">
        <v>0.12</v>
      </c>
      <c r="Q48" s="42">
        <f>O48/P48</f>
        <v>0.27500000000000002</v>
      </c>
      <c r="R48" s="42">
        <f>1/Q48</f>
        <v>3.6363636363636362</v>
      </c>
      <c r="V48" s="2" t="s">
        <v>308</v>
      </c>
    </row>
    <row r="49" spans="1:22" x14ac:dyDescent="0.3">
      <c r="L49" s="43" t="s">
        <v>309</v>
      </c>
      <c r="M49" s="44">
        <v>1090</v>
      </c>
      <c r="N49" s="44">
        <v>772</v>
      </c>
      <c r="O49" s="45">
        <v>0.16</v>
      </c>
      <c r="P49" s="46">
        <v>1.2500000000000001E-2</v>
      </c>
      <c r="Q49" s="45">
        <f>O49/P49</f>
        <v>12.799999999999999</v>
      </c>
      <c r="R49" s="45">
        <f>1/Q49</f>
        <v>7.8125E-2</v>
      </c>
      <c r="V49" s="2" t="s">
        <v>310</v>
      </c>
    </row>
    <row r="50" spans="1:22" x14ac:dyDescent="0.3">
      <c r="L50" s="2" t="s">
        <v>2</v>
      </c>
      <c r="P50" s="3">
        <f>SUM(P45:P49)</f>
        <v>0.50250000000000006</v>
      </c>
      <c r="Q50" s="3">
        <f>1/R50</f>
        <v>0.23676396951194123</v>
      </c>
      <c r="R50" s="3">
        <f>SUM(R45:R49)</f>
        <v>4.2236156204906203</v>
      </c>
    </row>
    <row r="51" spans="1:22" s="6" customFormat="1" x14ac:dyDescent="0.3">
      <c r="A51" s="60"/>
      <c r="G51" s="8"/>
      <c r="H51" s="11"/>
      <c r="I51" s="11"/>
      <c r="J51" s="11"/>
      <c r="K51" s="20"/>
      <c r="L51" s="7" t="s">
        <v>311</v>
      </c>
      <c r="M51" s="10"/>
      <c r="N51" s="10"/>
      <c r="O51" s="8"/>
      <c r="P51" s="8"/>
      <c r="R51" s="8" t="b">
        <f>ROUND(R50,2)&gt;=ROUND(F44,2)</f>
        <v>1</v>
      </c>
      <c r="S51" s="9"/>
      <c r="T51" s="8"/>
      <c r="U51" s="8"/>
      <c r="V51" s="7"/>
    </row>
    <row r="52" spans="1:22" x14ac:dyDescent="0.3">
      <c r="B52" s="1" t="s">
        <v>209</v>
      </c>
      <c r="C52" s="1" t="s">
        <v>280</v>
      </c>
      <c r="D52" s="36" t="s">
        <v>211</v>
      </c>
      <c r="E52" s="38">
        <v>0.22</v>
      </c>
      <c r="F52" s="39">
        <f>1/E52-0.14</f>
        <v>4.4054545454545462</v>
      </c>
      <c r="G52" s="3">
        <v>1.8</v>
      </c>
      <c r="H52" s="5" t="s">
        <v>0</v>
      </c>
      <c r="I52" s="5">
        <f>1/G52</f>
        <v>0.55555555555555558</v>
      </c>
      <c r="J52" s="5">
        <f>I52-0.14</f>
        <v>0.41555555555555557</v>
      </c>
      <c r="K52" s="2" t="s">
        <v>212</v>
      </c>
    </row>
    <row r="53" spans="1:22" x14ac:dyDescent="0.3">
      <c r="L53" s="40" t="s">
        <v>326</v>
      </c>
      <c r="M53" s="41">
        <v>1030</v>
      </c>
      <c r="N53" s="41">
        <v>140</v>
      </c>
      <c r="O53" s="42">
        <v>3.5999999999999997E-2</v>
      </c>
      <c r="P53" s="42">
        <v>0.16</v>
      </c>
      <c r="Q53" s="42">
        <f>O53/P53</f>
        <v>0.22499999999999998</v>
      </c>
      <c r="R53" s="42">
        <f>1/Q53</f>
        <v>4.4444444444444446</v>
      </c>
      <c r="V53" s="2" t="s">
        <v>327</v>
      </c>
    </row>
    <row r="54" spans="1:22" x14ac:dyDescent="0.3">
      <c r="L54" s="18" t="s">
        <v>213</v>
      </c>
      <c r="M54" s="16">
        <v>1600</v>
      </c>
      <c r="N54" s="16">
        <v>550</v>
      </c>
      <c r="O54" s="17">
        <v>0.15</v>
      </c>
      <c r="P54" s="17">
        <v>6.3E-2</v>
      </c>
      <c r="Q54" s="14">
        <f>O54/P54</f>
        <v>2.3809523809523809</v>
      </c>
      <c r="R54" s="14">
        <f>1/Q54</f>
        <v>0.42</v>
      </c>
      <c r="S54" s="1"/>
      <c r="T54" s="1"/>
      <c r="U54" s="1"/>
      <c r="V54" s="2" t="s">
        <v>214</v>
      </c>
    </row>
    <row r="55" spans="1:22" x14ac:dyDescent="0.3">
      <c r="L55" s="2" t="s">
        <v>2</v>
      </c>
      <c r="P55" s="3">
        <f>SUM(P53:P54)</f>
        <v>0.223</v>
      </c>
      <c r="Q55" s="3">
        <f>1/R55</f>
        <v>0.2055733211512106</v>
      </c>
      <c r="R55" s="3">
        <f>SUM(R53:R54)</f>
        <v>4.8644444444444446</v>
      </c>
    </row>
    <row r="56" spans="1:22" s="6" customFormat="1" x14ac:dyDescent="0.3">
      <c r="A56" s="60"/>
      <c r="G56" s="8"/>
      <c r="H56" s="11"/>
      <c r="I56" s="11"/>
      <c r="J56" s="11"/>
      <c r="K56" s="20"/>
      <c r="L56" s="7" t="s">
        <v>311</v>
      </c>
      <c r="M56" s="10"/>
      <c r="N56" s="10"/>
      <c r="O56" s="8"/>
      <c r="P56" s="8"/>
      <c r="R56" s="8" t="b">
        <f>ROUND(R55,2)&gt;=ROUND(F52,2)</f>
        <v>1</v>
      </c>
      <c r="S56" s="9"/>
      <c r="T56" s="8"/>
      <c r="U56" s="8"/>
      <c r="V56" s="7"/>
    </row>
    <row r="57" spans="1:22" x14ac:dyDescent="0.3">
      <c r="B57" s="1" t="s">
        <v>12</v>
      </c>
      <c r="C57" s="1" t="s">
        <v>281</v>
      </c>
      <c r="D57" s="36" t="s">
        <v>219</v>
      </c>
      <c r="E57" s="38">
        <v>0.26</v>
      </c>
      <c r="F57" s="39">
        <f>1/E57-0.26</f>
        <v>3.586153846153846</v>
      </c>
      <c r="G57" s="3">
        <v>2</v>
      </c>
      <c r="H57" s="5" t="s">
        <v>0</v>
      </c>
      <c r="I57" s="5">
        <f>1/G57</f>
        <v>0.5</v>
      </c>
      <c r="J57" s="5">
        <f>I57-0.26</f>
        <v>0.24</v>
      </c>
      <c r="K57" s="2" t="s">
        <v>220</v>
      </c>
      <c r="V57" s="24" t="s">
        <v>378</v>
      </c>
    </row>
    <row r="58" spans="1:22" x14ac:dyDescent="0.3">
      <c r="B58" s="2"/>
      <c r="L58" s="2" t="s">
        <v>222</v>
      </c>
      <c r="M58" s="4">
        <v>1000</v>
      </c>
      <c r="N58" s="4">
        <v>1700</v>
      </c>
      <c r="O58" s="3">
        <v>1.2</v>
      </c>
      <c r="P58" s="3">
        <v>0.14699999999999999</v>
      </c>
      <c r="Q58" s="3">
        <f t="shared" ref="Q58:Q59" si="4">O58/P58</f>
        <v>8.1632653061224492</v>
      </c>
      <c r="R58" s="3">
        <f t="shared" ref="R58:R61" si="5">1/Q58</f>
        <v>0.1225</v>
      </c>
      <c r="V58" s="2" t="s">
        <v>353</v>
      </c>
    </row>
    <row r="59" spans="1:22" x14ac:dyDescent="0.3">
      <c r="L59" s="2" t="s">
        <v>223</v>
      </c>
      <c r="M59" s="4">
        <v>1000</v>
      </c>
      <c r="N59" s="4">
        <v>2000</v>
      </c>
      <c r="O59" s="3">
        <v>1.1599999999999999</v>
      </c>
      <c r="P59" s="3">
        <v>0.1</v>
      </c>
      <c r="Q59" s="3">
        <f t="shared" si="4"/>
        <v>11.599999999999998</v>
      </c>
      <c r="R59" s="3">
        <f t="shared" si="5"/>
        <v>8.6206896551724158E-2</v>
      </c>
      <c r="V59" s="2" t="s">
        <v>224</v>
      </c>
    </row>
    <row r="60" spans="1:22" x14ac:dyDescent="0.3">
      <c r="B60" s="24"/>
      <c r="L60" s="2" t="s">
        <v>5</v>
      </c>
      <c r="M60" s="4">
        <v>1000</v>
      </c>
      <c r="N60" s="4">
        <v>2000</v>
      </c>
      <c r="O60" s="3">
        <v>1.4</v>
      </c>
      <c r="P60" s="3">
        <v>0.03</v>
      </c>
      <c r="Q60" s="3">
        <f>O60/P60</f>
        <v>46.666666666666664</v>
      </c>
      <c r="R60" s="3">
        <f t="shared" si="5"/>
        <v>2.1428571428571429E-2</v>
      </c>
      <c r="V60" s="2" t="s">
        <v>224</v>
      </c>
    </row>
    <row r="61" spans="1:22" x14ac:dyDescent="0.3">
      <c r="L61" s="18" t="s">
        <v>4</v>
      </c>
      <c r="M61" s="16">
        <v>1000</v>
      </c>
      <c r="N61" s="16">
        <v>1700</v>
      </c>
      <c r="O61" s="14">
        <v>1.47</v>
      </c>
      <c r="P61" s="14">
        <v>1.4999999999999999E-2</v>
      </c>
      <c r="Q61" s="14">
        <f>O61/P61</f>
        <v>98</v>
      </c>
      <c r="R61" s="14">
        <f t="shared" si="5"/>
        <v>1.020408163265306E-2</v>
      </c>
      <c r="V61" s="2" t="s">
        <v>224</v>
      </c>
    </row>
    <row r="62" spans="1:22" x14ac:dyDescent="0.3">
      <c r="L62" s="2" t="s">
        <v>2</v>
      </c>
      <c r="P62" s="3">
        <f>SUM(P58:P61)</f>
        <v>0.29200000000000004</v>
      </c>
      <c r="Q62" s="3">
        <f>1/R62</f>
        <v>4.1607800364544056</v>
      </c>
      <c r="R62" s="3">
        <f>SUM(R58:R61)</f>
        <v>0.24033954961294865</v>
      </c>
    </row>
    <row r="63" spans="1:22" s="6" customFormat="1" x14ac:dyDescent="0.3">
      <c r="A63" s="60"/>
      <c r="G63" s="8"/>
      <c r="H63" s="11"/>
      <c r="I63" s="11"/>
      <c r="J63" s="11"/>
      <c r="K63" s="20"/>
      <c r="L63" s="7" t="s">
        <v>311</v>
      </c>
      <c r="M63" s="10"/>
      <c r="N63" s="10"/>
      <c r="O63" s="8"/>
      <c r="P63" s="8"/>
      <c r="R63" s="8" t="b">
        <f>ROUND(R62,2)&gt;=ROUND(F57,2)</f>
        <v>0</v>
      </c>
      <c r="S63" s="9"/>
      <c r="T63" s="8"/>
      <c r="U63" s="8"/>
      <c r="V63" s="7"/>
    </row>
    <row r="64" spans="1:22" x14ac:dyDescent="0.3">
      <c r="A64" s="59" t="s">
        <v>282</v>
      </c>
      <c r="G64" s="1"/>
    </row>
    <row r="65" spans="1:22" x14ac:dyDescent="0.3">
      <c r="B65" s="1" t="s">
        <v>30</v>
      </c>
      <c r="C65" s="1" t="s">
        <v>283</v>
      </c>
      <c r="D65" s="36" t="s">
        <v>141</v>
      </c>
      <c r="E65" s="38">
        <v>0.26</v>
      </c>
      <c r="F65" s="39">
        <f>1/E65-0.17</f>
        <v>3.6761538461538459</v>
      </c>
      <c r="G65" s="3">
        <v>1.48</v>
      </c>
      <c r="H65" s="5" t="s">
        <v>0</v>
      </c>
      <c r="I65" s="5">
        <f>1/G65</f>
        <v>0.67567567567567566</v>
      </c>
      <c r="J65" s="5">
        <f>I65-0.17</f>
        <v>0.50567567567567562</v>
      </c>
      <c r="K65" s="2" t="s">
        <v>150</v>
      </c>
    </row>
    <row r="66" spans="1:22" x14ac:dyDescent="0.3">
      <c r="L66" s="40" t="s">
        <v>320</v>
      </c>
      <c r="M66" s="41">
        <v>1000</v>
      </c>
      <c r="N66" s="41">
        <v>1800</v>
      </c>
      <c r="O66" s="42">
        <v>0.9</v>
      </c>
      <c r="P66" s="42">
        <v>0.02</v>
      </c>
      <c r="Q66" s="42">
        <f>O66/P66</f>
        <v>45</v>
      </c>
      <c r="R66" s="42">
        <f t="shared" ref="R66:R67" si="6">1/Q66</f>
        <v>2.2222222222222223E-2</v>
      </c>
      <c r="V66" s="2" t="s">
        <v>67</v>
      </c>
    </row>
    <row r="67" spans="1:22" x14ac:dyDescent="0.3">
      <c r="L67" s="40" t="s">
        <v>321</v>
      </c>
      <c r="M67" s="41">
        <v>1030</v>
      </c>
      <c r="N67" s="41">
        <v>80</v>
      </c>
      <c r="O67" s="42">
        <v>3.4000000000000002E-2</v>
      </c>
      <c r="P67" s="42">
        <v>0.12</v>
      </c>
      <c r="Q67" s="42">
        <f>O67/P67</f>
        <v>0.28333333333333338</v>
      </c>
      <c r="R67" s="42">
        <f t="shared" si="6"/>
        <v>3.5294117647058818</v>
      </c>
      <c r="V67" s="2" t="s">
        <v>322</v>
      </c>
    </row>
    <row r="68" spans="1:22" x14ac:dyDescent="0.3">
      <c r="L68" s="2" t="s">
        <v>9</v>
      </c>
      <c r="M68" s="4">
        <v>1000</v>
      </c>
      <c r="N68" s="4">
        <v>1800</v>
      </c>
      <c r="O68" s="3">
        <v>0.9</v>
      </c>
      <c r="P68" s="3">
        <v>0.02</v>
      </c>
      <c r="Q68" s="3">
        <f>O68/P68</f>
        <v>45</v>
      </c>
      <c r="R68" s="3">
        <f>1/Q68</f>
        <v>2.2222222222222223E-2</v>
      </c>
      <c r="V68" s="2" t="s">
        <v>74</v>
      </c>
    </row>
    <row r="69" spans="1:22" x14ac:dyDescent="0.3">
      <c r="L69" s="2" t="s">
        <v>87</v>
      </c>
      <c r="M69" s="4">
        <v>1000</v>
      </c>
      <c r="N69" s="4">
        <v>1800</v>
      </c>
      <c r="O69" s="3">
        <v>0.72</v>
      </c>
      <c r="P69" s="3">
        <v>0.33</v>
      </c>
      <c r="Q69" s="3">
        <f>O69/P69</f>
        <v>2.1818181818181817</v>
      </c>
      <c r="R69" s="3">
        <f>1/Q69</f>
        <v>0.45833333333333337</v>
      </c>
      <c r="V69" s="2" t="s">
        <v>342</v>
      </c>
    </row>
    <row r="70" spans="1:22" x14ac:dyDescent="0.3">
      <c r="L70" s="18" t="s">
        <v>13</v>
      </c>
      <c r="M70" s="16">
        <v>1000</v>
      </c>
      <c r="N70" s="16">
        <v>1400</v>
      </c>
      <c r="O70" s="14">
        <v>0.7</v>
      </c>
      <c r="P70" s="14">
        <v>0.02</v>
      </c>
      <c r="Q70" s="14">
        <f>O70/P70</f>
        <v>35</v>
      </c>
      <c r="R70" s="14">
        <f>1/Q70</f>
        <v>2.8571428571428571E-2</v>
      </c>
      <c r="V70" s="2" t="s">
        <v>74</v>
      </c>
    </row>
    <row r="71" spans="1:22" x14ac:dyDescent="0.3">
      <c r="L71" s="2" t="s">
        <v>2</v>
      </c>
      <c r="P71" s="3">
        <f>SUM(P66:P70)</f>
        <v>0.51</v>
      </c>
      <c r="Q71" s="3">
        <f>1/R71</f>
        <v>0.24625926202698278</v>
      </c>
      <c r="R71" s="3">
        <f>SUM(R66:R70)</f>
        <v>4.060760971055088</v>
      </c>
    </row>
    <row r="72" spans="1:22" s="6" customFormat="1" x14ac:dyDescent="0.3">
      <c r="A72" s="60"/>
      <c r="G72" s="8"/>
      <c r="H72" s="11"/>
      <c r="I72" s="11"/>
      <c r="J72" s="11"/>
      <c r="K72" s="20"/>
      <c r="L72" s="7" t="s">
        <v>311</v>
      </c>
      <c r="M72" s="10"/>
      <c r="N72" s="10"/>
      <c r="O72" s="8"/>
      <c r="P72" s="8"/>
      <c r="R72" s="8" t="b">
        <f>ROUND(R71,2)&gt;=ROUND(F65,2)</f>
        <v>1</v>
      </c>
      <c r="S72" s="9"/>
      <c r="T72" s="8"/>
      <c r="U72" s="8"/>
      <c r="V72" s="7"/>
    </row>
    <row r="73" spans="1:22" x14ac:dyDescent="0.3">
      <c r="B73" s="1" t="s">
        <v>209</v>
      </c>
      <c r="C73" s="1" t="s">
        <v>284</v>
      </c>
      <c r="D73" s="36" t="s">
        <v>234</v>
      </c>
      <c r="E73" s="38">
        <v>0.22</v>
      </c>
      <c r="F73" s="39">
        <f>1/E73-0.14</f>
        <v>4.4054545454545462</v>
      </c>
      <c r="G73" s="3">
        <v>2.2000000000000002</v>
      </c>
      <c r="H73" s="5" t="s">
        <v>0</v>
      </c>
      <c r="I73" s="5">
        <f>1/G73</f>
        <v>0.45454545454545453</v>
      </c>
      <c r="J73" s="5">
        <f>I73-0.14</f>
        <v>0.31454545454545452</v>
      </c>
      <c r="K73" s="2" t="s">
        <v>235</v>
      </c>
    </row>
    <row r="74" spans="1:22" x14ac:dyDescent="0.3">
      <c r="L74" s="40" t="s">
        <v>326</v>
      </c>
      <c r="M74" s="41">
        <v>1030</v>
      </c>
      <c r="N74" s="41">
        <v>140</v>
      </c>
      <c r="O74" s="42">
        <v>3.5999999999999997E-2</v>
      </c>
      <c r="P74" s="42">
        <v>0.16</v>
      </c>
      <c r="Q74" s="42">
        <f>O74/P74</f>
        <v>0.22499999999999998</v>
      </c>
      <c r="R74" s="42">
        <f>1/Q74</f>
        <v>4.4444444444444446</v>
      </c>
      <c r="V74" s="2" t="s">
        <v>327</v>
      </c>
    </row>
    <row r="75" spans="1:22" x14ac:dyDescent="0.3">
      <c r="L75" s="2" t="s">
        <v>5</v>
      </c>
      <c r="M75" s="4">
        <v>1000</v>
      </c>
      <c r="N75" s="4">
        <v>2000</v>
      </c>
      <c r="O75" s="3">
        <v>1.4</v>
      </c>
      <c r="P75" s="3">
        <v>0.02</v>
      </c>
      <c r="Q75" s="3">
        <f>O75/P75</f>
        <v>70</v>
      </c>
      <c r="R75" s="3">
        <f t="shared" ref="R75:R76" si="7">1/Q75</f>
        <v>1.4285714285714285E-2</v>
      </c>
      <c r="V75" s="2" t="s">
        <v>237</v>
      </c>
    </row>
    <row r="76" spans="1:22" x14ac:dyDescent="0.3">
      <c r="L76" s="2" t="s">
        <v>238</v>
      </c>
      <c r="M76" s="4">
        <v>1000</v>
      </c>
      <c r="N76" s="4">
        <v>2400</v>
      </c>
      <c r="O76" s="3">
        <v>1.91</v>
      </c>
      <c r="P76" s="3">
        <v>0.04</v>
      </c>
      <c r="Q76" s="3">
        <f t="shared" ref="Q76" si="8">O76/P76</f>
        <v>47.75</v>
      </c>
      <c r="R76" s="3">
        <f t="shared" si="7"/>
        <v>2.0942408376963352E-2</v>
      </c>
      <c r="V76" s="2" t="s">
        <v>237</v>
      </c>
    </row>
    <row r="77" spans="1:22" x14ac:dyDescent="0.3">
      <c r="L77" s="2" t="s">
        <v>8</v>
      </c>
      <c r="M77" s="4">
        <v>1000</v>
      </c>
      <c r="N77" s="4">
        <v>900</v>
      </c>
      <c r="O77" s="3">
        <f>S77</f>
        <v>0.58230122220105085</v>
      </c>
      <c r="P77" s="3">
        <v>0.16</v>
      </c>
      <c r="Q77" s="3">
        <f>O77/P77</f>
        <v>3.6393826387565675</v>
      </c>
      <c r="R77" s="3">
        <f>1/Q77</f>
        <v>0.27477187733732233</v>
      </c>
      <c r="S77" s="3">
        <f>P77*T77</f>
        <v>0.58230122220105085</v>
      </c>
      <c r="T77" s="3">
        <f>1/U77</f>
        <v>3.6393826387565675</v>
      </c>
      <c r="U77" s="3">
        <f>0.31-SUM(R75:R76)</f>
        <v>0.27477187733732233</v>
      </c>
      <c r="V77" s="2" t="s">
        <v>354</v>
      </c>
    </row>
    <row r="78" spans="1:22" x14ac:dyDescent="0.3">
      <c r="L78" s="18" t="s">
        <v>13</v>
      </c>
      <c r="M78" s="16">
        <v>1000</v>
      </c>
      <c r="N78" s="16">
        <v>1400</v>
      </c>
      <c r="O78" s="14">
        <v>0.7</v>
      </c>
      <c r="P78" s="15"/>
      <c r="Q78" s="14"/>
      <c r="R78" s="14"/>
      <c r="V78" s="2" t="s">
        <v>239</v>
      </c>
    </row>
    <row r="79" spans="1:22" x14ac:dyDescent="0.3">
      <c r="L79" s="2" t="s">
        <v>2</v>
      </c>
      <c r="P79" s="3">
        <f>SUM(P74:P78)</f>
        <v>0.38</v>
      </c>
      <c r="Q79" s="3">
        <f>1/R79</f>
        <v>0.21032951624211266</v>
      </c>
      <c r="R79" s="3">
        <f>SUM(R74:R78)</f>
        <v>4.7544444444444443</v>
      </c>
    </row>
    <row r="80" spans="1:22" s="6" customFormat="1" x14ac:dyDescent="0.3">
      <c r="A80" s="60"/>
      <c r="G80" s="8"/>
      <c r="H80" s="11"/>
      <c r="I80" s="11"/>
      <c r="J80" s="11"/>
      <c r="K80" s="20"/>
      <c r="L80" s="7" t="s">
        <v>311</v>
      </c>
      <c r="M80" s="10"/>
      <c r="N80" s="10"/>
      <c r="O80" s="8"/>
      <c r="P80" s="8"/>
      <c r="R80" s="8" t="b">
        <f>ROUND(R79,2)&gt;=ROUND(F73,2)</f>
        <v>1</v>
      </c>
      <c r="S80" s="9"/>
      <c r="T80" s="8"/>
      <c r="U80" s="8"/>
      <c r="V80" s="7"/>
    </row>
    <row r="81" spans="1:22" x14ac:dyDescent="0.3">
      <c r="B81" s="1" t="s">
        <v>12</v>
      </c>
      <c r="C81" s="1" t="s">
        <v>285</v>
      </c>
      <c r="D81" s="36" t="s">
        <v>219</v>
      </c>
      <c r="E81" s="38">
        <v>0.26</v>
      </c>
      <c r="F81" s="39">
        <f>1/E81-0.26</f>
        <v>3.586153846153846</v>
      </c>
      <c r="G81" s="3">
        <v>2</v>
      </c>
      <c r="H81" s="5" t="s">
        <v>0</v>
      </c>
      <c r="I81" s="5">
        <f>1/G81</f>
        <v>0.5</v>
      </c>
      <c r="J81" s="5">
        <f>I81-0.26</f>
        <v>0.24</v>
      </c>
      <c r="K81" s="2" t="s">
        <v>220</v>
      </c>
      <c r="V81" s="24" t="s">
        <v>378</v>
      </c>
    </row>
    <row r="82" spans="1:22" x14ac:dyDescent="0.3">
      <c r="B82" s="2"/>
      <c r="L82" s="2" t="s">
        <v>222</v>
      </c>
      <c r="M82" s="4">
        <v>1000</v>
      </c>
      <c r="N82" s="4">
        <v>1700</v>
      </c>
      <c r="O82" s="3">
        <v>1.2</v>
      </c>
      <c r="P82" s="3">
        <v>0.14699999999999999</v>
      </c>
      <c r="Q82" s="3">
        <f t="shared" ref="Q82:Q83" si="9">O82/P82</f>
        <v>8.1632653061224492</v>
      </c>
      <c r="R82" s="3">
        <f t="shared" ref="R82:R85" si="10">1/Q82</f>
        <v>0.1225</v>
      </c>
      <c r="V82" s="2" t="s">
        <v>353</v>
      </c>
    </row>
    <row r="83" spans="1:22" x14ac:dyDescent="0.3">
      <c r="L83" s="2" t="s">
        <v>223</v>
      </c>
      <c r="M83" s="4">
        <v>1000</v>
      </c>
      <c r="N83" s="4">
        <v>2000</v>
      </c>
      <c r="O83" s="3">
        <v>1.1599999999999999</v>
      </c>
      <c r="P83" s="3">
        <v>0.1</v>
      </c>
      <c r="Q83" s="3">
        <f t="shared" si="9"/>
        <v>11.599999999999998</v>
      </c>
      <c r="R83" s="3">
        <f t="shared" si="10"/>
        <v>8.6206896551724158E-2</v>
      </c>
      <c r="V83" s="2" t="s">
        <v>224</v>
      </c>
    </row>
    <row r="84" spans="1:22" x14ac:dyDescent="0.3">
      <c r="B84" s="24"/>
      <c r="L84" s="2" t="s">
        <v>5</v>
      </c>
      <c r="M84" s="4">
        <v>1000</v>
      </c>
      <c r="N84" s="4">
        <v>2000</v>
      </c>
      <c r="O84" s="3">
        <v>1.4</v>
      </c>
      <c r="P84" s="3">
        <v>0.03</v>
      </c>
      <c r="Q84" s="3">
        <f>O84/P84</f>
        <v>46.666666666666664</v>
      </c>
      <c r="R84" s="3">
        <f t="shared" si="10"/>
        <v>2.1428571428571429E-2</v>
      </c>
      <c r="V84" s="2" t="s">
        <v>224</v>
      </c>
    </row>
    <row r="85" spans="1:22" x14ac:dyDescent="0.3">
      <c r="L85" s="18" t="s">
        <v>4</v>
      </c>
      <c r="M85" s="16">
        <v>1000</v>
      </c>
      <c r="N85" s="16">
        <v>1700</v>
      </c>
      <c r="O85" s="14">
        <v>1.47</v>
      </c>
      <c r="P85" s="14">
        <v>1.4999999999999999E-2</v>
      </c>
      <c r="Q85" s="14">
        <f>O85/P85</f>
        <v>98</v>
      </c>
      <c r="R85" s="14">
        <f t="shared" si="10"/>
        <v>1.020408163265306E-2</v>
      </c>
      <c r="V85" s="2" t="s">
        <v>224</v>
      </c>
    </row>
    <row r="86" spans="1:22" x14ac:dyDescent="0.3">
      <c r="L86" s="2" t="s">
        <v>2</v>
      </c>
      <c r="P86" s="3">
        <f>SUM(P82:P85)</f>
        <v>0.29200000000000004</v>
      </c>
      <c r="Q86" s="3">
        <f>1/R86</f>
        <v>4.1607800364544056</v>
      </c>
      <c r="R86" s="3">
        <f>SUM(R82:R85)</f>
        <v>0.24033954961294865</v>
      </c>
    </row>
    <row r="87" spans="1:22" s="6" customFormat="1" x14ac:dyDescent="0.3">
      <c r="A87" s="60"/>
      <c r="G87" s="8"/>
      <c r="H87" s="11"/>
      <c r="I87" s="11"/>
      <c r="J87" s="11"/>
      <c r="K87" s="20"/>
      <c r="L87" s="7" t="s">
        <v>311</v>
      </c>
      <c r="M87" s="10"/>
      <c r="N87" s="10"/>
      <c r="O87" s="8"/>
      <c r="P87" s="8"/>
      <c r="R87" s="8" t="b">
        <f>ROUND(R86,2)&gt;=ROUND(F81,2)</f>
        <v>0</v>
      </c>
      <c r="S87" s="9"/>
      <c r="T87" s="8"/>
      <c r="U87" s="8"/>
      <c r="V87" s="7"/>
    </row>
    <row r="88" spans="1:22" x14ac:dyDescent="0.3">
      <c r="A88" s="59" t="s">
        <v>287</v>
      </c>
    </row>
    <row r="89" spans="1:22" x14ac:dyDescent="0.3">
      <c r="B89" s="1" t="s">
        <v>30</v>
      </c>
      <c r="C89" s="1" t="s">
        <v>288</v>
      </c>
      <c r="D89" s="36" t="s">
        <v>243</v>
      </c>
      <c r="E89" s="38">
        <v>0.26</v>
      </c>
      <c r="F89" s="39">
        <f>1/E89-0.17</f>
        <v>3.6761538461538459</v>
      </c>
      <c r="G89" s="3">
        <v>1.26</v>
      </c>
      <c r="H89" s="5" t="s">
        <v>0</v>
      </c>
      <c r="I89" s="5">
        <f>1/G89</f>
        <v>0.79365079365079361</v>
      </c>
      <c r="J89" s="5">
        <f>I89-0.17</f>
        <v>0.62365079365079357</v>
      </c>
      <c r="K89" s="2" t="s">
        <v>65</v>
      </c>
    </row>
    <row r="90" spans="1:22" x14ac:dyDescent="0.3">
      <c r="L90" s="40" t="s">
        <v>320</v>
      </c>
      <c r="M90" s="41">
        <v>1000</v>
      </c>
      <c r="N90" s="41">
        <v>1800</v>
      </c>
      <c r="O90" s="42">
        <v>0.9</v>
      </c>
      <c r="P90" s="42">
        <v>0.02</v>
      </c>
      <c r="Q90" s="42">
        <f>O90/P90</f>
        <v>45</v>
      </c>
      <c r="R90" s="42">
        <f t="shared" ref="R90:R91" si="11">1/Q90</f>
        <v>2.2222222222222223E-2</v>
      </c>
      <c r="V90" s="2" t="s">
        <v>67</v>
      </c>
    </row>
    <row r="91" spans="1:22" x14ac:dyDescent="0.3">
      <c r="L91" s="40" t="s">
        <v>321</v>
      </c>
      <c r="M91" s="41">
        <v>1030</v>
      </c>
      <c r="N91" s="41">
        <v>80</v>
      </c>
      <c r="O91" s="42">
        <v>3.4000000000000002E-2</v>
      </c>
      <c r="P91" s="42">
        <v>0.12</v>
      </c>
      <c r="Q91" s="42">
        <f>O91/P91</f>
        <v>0.28333333333333338</v>
      </c>
      <c r="R91" s="42">
        <f t="shared" si="11"/>
        <v>3.5294117647058818</v>
      </c>
      <c r="V91" s="2" t="s">
        <v>322</v>
      </c>
    </row>
    <row r="92" spans="1:22" x14ac:dyDescent="0.3">
      <c r="L92" s="2" t="s">
        <v>9</v>
      </c>
      <c r="M92" s="4">
        <v>1000</v>
      </c>
      <c r="N92" s="4">
        <v>1800</v>
      </c>
      <c r="O92" s="3">
        <v>0.9</v>
      </c>
      <c r="P92" s="3">
        <v>0.01</v>
      </c>
      <c r="Q92" s="3">
        <f>O92/P92</f>
        <v>90</v>
      </c>
      <c r="R92" s="3">
        <f>1/Q92</f>
        <v>1.1111111111111112E-2</v>
      </c>
      <c r="V92" s="2" t="s">
        <v>348</v>
      </c>
    </row>
    <row r="93" spans="1:22" x14ac:dyDescent="0.3">
      <c r="L93" s="2" t="s">
        <v>55</v>
      </c>
      <c r="M93" s="4">
        <v>1000</v>
      </c>
      <c r="N93" s="4">
        <v>1000</v>
      </c>
      <c r="O93" s="3">
        <f>S93</f>
        <v>0.42044847837693544</v>
      </c>
      <c r="P93" s="3">
        <v>0.25</v>
      </c>
      <c r="Q93" s="3">
        <f>O93/P93</f>
        <v>1.6817939135077418</v>
      </c>
      <c r="R93" s="3">
        <f t="shared" ref="R93" si="12">1/Q93</f>
        <v>0.59460317460317458</v>
      </c>
      <c r="S93" s="3">
        <f>P93*T93</f>
        <v>0.42044847837693544</v>
      </c>
      <c r="T93" s="3">
        <f>1/U93</f>
        <v>1.6817939135077418</v>
      </c>
      <c r="U93" s="3">
        <f>0.62-SUM(R92,R94)</f>
        <v>0.59460317460317458</v>
      </c>
      <c r="V93" s="2" t="s">
        <v>348</v>
      </c>
    </row>
    <row r="94" spans="1:22" x14ac:dyDescent="0.3">
      <c r="L94" s="18" t="s">
        <v>13</v>
      </c>
      <c r="M94" s="16">
        <v>1000</v>
      </c>
      <c r="N94" s="16">
        <v>1400</v>
      </c>
      <c r="O94" s="14">
        <v>0.7</v>
      </c>
      <c r="P94" s="14">
        <v>0.01</v>
      </c>
      <c r="Q94" s="14">
        <f>O94/P94</f>
        <v>70</v>
      </c>
      <c r="R94" s="14">
        <f>1/Q94</f>
        <v>1.4285714285714285E-2</v>
      </c>
      <c r="V94" s="2" t="s">
        <v>348</v>
      </c>
    </row>
    <row r="95" spans="1:22" x14ac:dyDescent="0.3">
      <c r="L95" s="2" t="s">
        <v>2</v>
      </c>
      <c r="P95" s="3">
        <f>SUM(P90:P94)</f>
        <v>0.41000000000000003</v>
      </c>
      <c r="Q95" s="3">
        <f>1/R95</f>
        <v>0.23971422304390066</v>
      </c>
      <c r="R95" s="3">
        <f>SUM(R90:R94)</f>
        <v>4.1716339869281036</v>
      </c>
    </row>
    <row r="96" spans="1:22" s="6" customFormat="1" x14ac:dyDescent="0.3">
      <c r="A96" s="60"/>
      <c r="G96" s="8"/>
      <c r="H96" s="11"/>
      <c r="I96" s="11"/>
      <c r="J96" s="11"/>
      <c r="K96" s="20"/>
      <c r="L96" s="7" t="s">
        <v>311</v>
      </c>
      <c r="M96" s="10"/>
      <c r="N96" s="10"/>
      <c r="O96" s="8"/>
      <c r="P96" s="8"/>
      <c r="R96" s="8" t="b">
        <f>ROUND(R95,2)&gt;=ROUND(F89,2)</f>
        <v>1</v>
      </c>
      <c r="S96" s="9"/>
      <c r="T96" s="8"/>
      <c r="U96" s="8"/>
      <c r="V96" s="7"/>
    </row>
    <row r="97" spans="1:22" x14ac:dyDescent="0.3">
      <c r="B97" s="1" t="s">
        <v>209</v>
      </c>
      <c r="C97" s="1" t="s">
        <v>289</v>
      </c>
      <c r="D97" s="36" t="s">
        <v>234</v>
      </c>
      <c r="E97" s="38">
        <v>0.22</v>
      </c>
      <c r="F97" s="39">
        <f>1/E97-0.14</f>
        <v>4.4054545454545462</v>
      </c>
      <c r="G97" s="3">
        <v>2.2000000000000002</v>
      </c>
      <c r="H97" s="5" t="s">
        <v>0</v>
      </c>
      <c r="I97" s="5">
        <f>1/G97</f>
        <v>0.45454545454545453</v>
      </c>
      <c r="J97" s="5">
        <f>I97-0.14</f>
        <v>0.31454545454545452</v>
      </c>
      <c r="K97" s="2" t="s">
        <v>247</v>
      </c>
    </row>
    <row r="98" spans="1:22" x14ac:dyDescent="0.3">
      <c r="L98" s="40" t="s">
        <v>326</v>
      </c>
      <c r="M98" s="41">
        <v>1030</v>
      </c>
      <c r="N98" s="41">
        <v>140</v>
      </c>
      <c r="O98" s="42">
        <v>3.5999999999999997E-2</v>
      </c>
      <c r="P98" s="42">
        <v>0.16</v>
      </c>
      <c r="Q98" s="42">
        <f>O98/P98</f>
        <v>0.22499999999999998</v>
      </c>
      <c r="R98" s="42">
        <f>1/Q98</f>
        <v>4.4444444444444446</v>
      </c>
      <c r="V98" s="2" t="s">
        <v>327</v>
      </c>
    </row>
    <row r="99" spans="1:22" x14ac:dyDescent="0.3">
      <c r="L99" s="2" t="s">
        <v>5</v>
      </c>
      <c r="M99" s="4">
        <v>1000</v>
      </c>
      <c r="N99" s="4">
        <v>2000</v>
      </c>
      <c r="O99" s="3">
        <v>1.4</v>
      </c>
      <c r="P99" s="3">
        <v>0.02</v>
      </c>
      <c r="Q99" s="3">
        <f>O99/P99</f>
        <v>70</v>
      </c>
      <c r="R99" s="3">
        <f t="shared" ref="R99:R100" si="13">1/Q99</f>
        <v>1.4285714285714285E-2</v>
      </c>
      <c r="V99" s="2" t="s">
        <v>237</v>
      </c>
    </row>
    <row r="100" spans="1:22" x14ac:dyDescent="0.3">
      <c r="L100" s="2" t="s">
        <v>238</v>
      </c>
      <c r="M100" s="4">
        <v>1000</v>
      </c>
      <c r="N100" s="4">
        <v>2400</v>
      </c>
      <c r="O100" s="3">
        <v>1.91</v>
      </c>
      <c r="P100" s="3">
        <v>0.04</v>
      </c>
      <c r="Q100" s="3">
        <f t="shared" ref="Q100" si="14">O100/P100</f>
        <v>47.75</v>
      </c>
      <c r="R100" s="3">
        <f t="shared" si="13"/>
        <v>2.0942408376963352E-2</v>
      </c>
      <c r="V100" s="2" t="s">
        <v>237</v>
      </c>
    </row>
    <row r="101" spans="1:22" x14ac:dyDescent="0.3">
      <c r="L101" s="2" t="s">
        <v>8</v>
      </c>
      <c r="M101" s="4">
        <v>1000</v>
      </c>
      <c r="N101" s="4">
        <v>900</v>
      </c>
      <c r="O101" s="3">
        <f>S101</f>
        <v>0.58230122220105085</v>
      </c>
      <c r="P101" s="3">
        <v>0.16</v>
      </c>
      <c r="Q101" s="3">
        <f>O101/P101</f>
        <v>3.6393826387565675</v>
      </c>
      <c r="R101" s="3">
        <f>1/Q101</f>
        <v>0.27477187733732233</v>
      </c>
      <c r="S101" s="3">
        <f>P101*T101</f>
        <v>0.58230122220105085</v>
      </c>
      <c r="T101" s="3">
        <f>1/U101</f>
        <v>3.6393826387565675</v>
      </c>
      <c r="U101" s="3">
        <f>0.31-SUM(R99:R100)</f>
        <v>0.27477187733732233</v>
      </c>
      <c r="V101" s="2" t="s">
        <v>354</v>
      </c>
    </row>
    <row r="102" spans="1:22" x14ac:dyDescent="0.3">
      <c r="L102" s="18" t="s">
        <v>13</v>
      </c>
      <c r="M102" s="16">
        <v>1000</v>
      </c>
      <c r="N102" s="16">
        <v>1400</v>
      </c>
      <c r="O102" s="14">
        <v>0.7</v>
      </c>
      <c r="P102" s="15"/>
      <c r="Q102" s="14"/>
      <c r="R102" s="14"/>
      <c r="V102" s="2" t="s">
        <v>239</v>
      </c>
    </row>
    <row r="103" spans="1:22" x14ac:dyDescent="0.3">
      <c r="L103" s="2" t="s">
        <v>2</v>
      </c>
      <c r="P103" s="3">
        <f>SUM(P98:P102)</f>
        <v>0.38</v>
      </c>
      <c r="Q103" s="3">
        <f>1/R103</f>
        <v>0.21032951624211266</v>
      </c>
      <c r="R103" s="3">
        <f>SUM(R98:R102)</f>
        <v>4.7544444444444443</v>
      </c>
    </row>
    <row r="104" spans="1:22" s="6" customFormat="1" x14ac:dyDescent="0.3">
      <c r="A104" s="60"/>
      <c r="G104" s="8"/>
      <c r="H104" s="11"/>
      <c r="I104" s="11"/>
      <c r="J104" s="11"/>
      <c r="K104" s="20"/>
      <c r="L104" s="7" t="s">
        <v>311</v>
      </c>
      <c r="M104" s="10"/>
      <c r="N104" s="10"/>
      <c r="O104" s="8"/>
      <c r="P104" s="8"/>
      <c r="R104" s="8" t="b">
        <f>ROUND(R103,2)&gt;=ROUND(F97,2)</f>
        <v>1</v>
      </c>
      <c r="S104" s="9"/>
      <c r="T104" s="8"/>
      <c r="U104" s="8"/>
      <c r="V104" s="7"/>
    </row>
    <row r="105" spans="1:22" x14ac:dyDescent="0.3">
      <c r="B105" s="1" t="s">
        <v>12</v>
      </c>
      <c r="C105" s="1" t="s">
        <v>290</v>
      </c>
      <c r="D105" s="36" t="s">
        <v>219</v>
      </c>
      <c r="E105" s="38">
        <v>0.26</v>
      </c>
      <c r="F105" s="39">
        <f>1/E105-0.26</f>
        <v>3.586153846153846</v>
      </c>
      <c r="G105" s="3">
        <v>2</v>
      </c>
      <c r="H105" s="5" t="s">
        <v>0</v>
      </c>
      <c r="I105" s="5">
        <f>1/G105</f>
        <v>0.5</v>
      </c>
      <c r="J105" s="5">
        <f>I105-0.26</f>
        <v>0.24</v>
      </c>
      <c r="K105" s="2" t="s">
        <v>220</v>
      </c>
      <c r="V105" s="24" t="s">
        <v>378</v>
      </c>
    </row>
    <row r="106" spans="1:22" x14ac:dyDescent="0.3">
      <c r="B106" s="2"/>
      <c r="L106" s="2" t="s">
        <v>222</v>
      </c>
      <c r="M106" s="4">
        <v>1000</v>
      </c>
      <c r="N106" s="4">
        <v>1700</v>
      </c>
      <c r="O106" s="3">
        <v>1.2</v>
      </c>
      <c r="P106" s="3">
        <v>0.14699999999999999</v>
      </c>
      <c r="Q106" s="3">
        <f t="shared" ref="Q106:Q107" si="15">O106/P106</f>
        <v>8.1632653061224492</v>
      </c>
      <c r="R106" s="3">
        <f t="shared" ref="R106:R109" si="16">1/Q106</f>
        <v>0.1225</v>
      </c>
      <c r="V106" s="2" t="s">
        <v>353</v>
      </c>
    </row>
    <row r="107" spans="1:22" x14ac:dyDescent="0.3">
      <c r="L107" s="2" t="s">
        <v>223</v>
      </c>
      <c r="M107" s="4">
        <v>1000</v>
      </c>
      <c r="N107" s="4">
        <v>2000</v>
      </c>
      <c r="O107" s="3">
        <v>1.1599999999999999</v>
      </c>
      <c r="P107" s="3">
        <v>0.1</v>
      </c>
      <c r="Q107" s="3">
        <f t="shared" si="15"/>
        <v>11.599999999999998</v>
      </c>
      <c r="R107" s="3">
        <f t="shared" si="16"/>
        <v>8.6206896551724158E-2</v>
      </c>
      <c r="V107" s="2" t="s">
        <v>224</v>
      </c>
    </row>
    <row r="108" spans="1:22" x14ac:dyDescent="0.3">
      <c r="B108" s="24"/>
      <c r="L108" s="2" t="s">
        <v>5</v>
      </c>
      <c r="M108" s="4">
        <v>1000</v>
      </c>
      <c r="N108" s="4">
        <v>2000</v>
      </c>
      <c r="O108" s="3">
        <v>1.4</v>
      </c>
      <c r="P108" s="3">
        <v>0.03</v>
      </c>
      <c r="Q108" s="3">
        <f>O108/P108</f>
        <v>46.666666666666664</v>
      </c>
      <c r="R108" s="3">
        <f t="shared" si="16"/>
        <v>2.1428571428571429E-2</v>
      </c>
      <c r="V108" s="2" t="s">
        <v>224</v>
      </c>
    </row>
    <row r="109" spans="1:22" x14ac:dyDescent="0.3">
      <c r="L109" s="18" t="s">
        <v>4</v>
      </c>
      <c r="M109" s="16">
        <v>1000</v>
      </c>
      <c r="N109" s="16">
        <v>1700</v>
      </c>
      <c r="O109" s="14">
        <v>1.47</v>
      </c>
      <c r="P109" s="14">
        <v>1.4999999999999999E-2</v>
      </c>
      <c r="Q109" s="14">
        <f>O109/P109</f>
        <v>98</v>
      </c>
      <c r="R109" s="14">
        <f t="shared" si="16"/>
        <v>1.020408163265306E-2</v>
      </c>
      <c r="V109" s="2" t="s">
        <v>224</v>
      </c>
    </row>
    <row r="110" spans="1:22" x14ac:dyDescent="0.3">
      <c r="L110" s="2" t="s">
        <v>2</v>
      </c>
      <c r="P110" s="3">
        <f>SUM(P106:P109)</f>
        <v>0.29200000000000004</v>
      </c>
      <c r="Q110" s="3">
        <f>1/R110</f>
        <v>4.1607800364544056</v>
      </c>
      <c r="R110" s="3">
        <f>SUM(R106:R109)</f>
        <v>0.24033954961294865</v>
      </c>
    </row>
    <row r="111" spans="1:22" s="6" customFormat="1" x14ac:dyDescent="0.3">
      <c r="A111" s="60"/>
      <c r="G111" s="8"/>
      <c r="H111" s="11"/>
      <c r="I111" s="11"/>
      <c r="J111" s="11"/>
      <c r="K111" s="20"/>
      <c r="L111" s="7" t="s">
        <v>311</v>
      </c>
      <c r="M111" s="10"/>
      <c r="N111" s="10"/>
      <c r="O111" s="8"/>
      <c r="P111" s="8"/>
      <c r="R111" s="8" t="b">
        <f>ROUND(R110,2)&gt;=ROUND(F105,2)</f>
        <v>0</v>
      </c>
      <c r="S111" s="9"/>
      <c r="T111" s="8"/>
      <c r="U111" s="8"/>
      <c r="V111" s="7"/>
    </row>
    <row r="112" spans="1:22" x14ac:dyDescent="0.3">
      <c r="A112" s="59" t="s">
        <v>292</v>
      </c>
    </row>
    <row r="113" spans="1:22" x14ac:dyDescent="0.3">
      <c r="B113" s="1" t="s">
        <v>30</v>
      </c>
      <c r="C113" s="1" t="s">
        <v>293</v>
      </c>
      <c r="D113" s="36" t="s">
        <v>252</v>
      </c>
      <c r="E113" s="38">
        <v>0.26</v>
      </c>
      <c r="F113" s="39">
        <f>1/E113-0.17</f>
        <v>3.6761538461538459</v>
      </c>
      <c r="G113" s="3">
        <v>0.76</v>
      </c>
      <c r="H113" s="5" t="s">
        <v>0</v>
      </c>
      <c r="I113" s="5">
        <f>1/G113</f>
        <v>1.3157894736842106</v>
      </c>
      <c r="J113" s="5">
        <f>I113-0.17</f>
        <v>1.1457894736842107</v>
      </c>
      <c r="K113" s="2" t="s">
        <v>58</v>
      </c>
    </row>
    <row r="114" spans="1:22" x14ac:dyDescent="0.3">
      <c r="L114" s="40" t="s">
        <v>320</v>
      </c>
      <c r="M114" s="41">
        <v>1000</v>
      </c>
      <c r="N114" s="41">
        <v>1800</v>
      </c>
      <c r="O114" s="42">
        <v>0.9</v>
      </c>
      <c r="P114" s="42">
        <v>0.02</v>
      </c>
      <c r="Q114" s="42">
        <f t="shared" ref="Q114:Q120" si="17">O114/P114</f>
        <v>45</v>
      </c>
      <c r="R114" s="42">
        <f t="shared" ref="R114:R120" si="18">1/Q114</f>
        <v>2.2222222222222223E-2</v>
      </c>
      <c r="V114" s="2" t="s">
        <v>67</v>
      </c>
    </row>
    <row r="115" spans="1:22" x14ac:dyDescent="0.3">
      <c r="L115" s="40" t="s">
        <v>321</v>
      </c>
      <c r="M115" s="41">
        <v>1030</v>
      </c>
      <c r="N115" s="41">
        <v>80</v>
      </c>
      <c r="O115" s="42">
        <v>3.4000000000000002E-2</v>
      </c>
      <c r="P115" s="42">
        <v>0.1</v>
      </c>
      <c r="Q115" s="42">
        <f t="shared" si="17"/>
        <v>0.34</v>
      </c>
      <c r="R115" s="42">
        <f t="shared" si="18"/>
        <v>2.9411764705882351</v>
      </c>
      <c r="V115" s="2" t="s">
        <v>322</v>
      </c>
    </row>
    <row r="116" spans="1:22" x14ac:dyDescent="0.3">
      <c r="L116" s="2" t="s">
        <v>9</v>
      </c>
      <c r="M116" s="4">
        <v>1800</v>
      </c>
      <c r="N116" s="4">
        <v>1000</v>
      </c>
      <c r="O116" s="3">
        <v>0.9</v>
      </c>
      <c r="P116" s="3">
        <v>0.02</v>
      </c>
      <c r="Q116" s="3">
        <f t="shared" si="17"/>
        <v>45</v>
      </c>
      <c r="R116" s="3">
        <f t="shared" si="18"/>
        <v>2.2222222222222223E-2</v>
      </c>
      <c r="V116" s="2" t="s">
        <v>54</v>
      </c>
    </row>
    <row r="117" spans="1:22" x14ac:dyDescent="0.3">
      <c r="L117" s="2" t="s">
        <v>57</v>
      </c>
      <c r="M117" s="4">
        <v>1000</v>
      </c>
      <c r="N117" s="4">
        <v>1000</v>
      </c>
      <c r="O117" s="3">
        <f>S117</f>
        <v>0.4</v>
      </c>
      <c r="P117" s="3">
        <v>0.25</v>
      </c>
      <c r="Q117" s="3">
        <f t="shared" si="17"/>
        <v>1.6</v>
      </c>
      <c r="R117" s="3">
        <f t="shared" si="18"/>
        <v>0.625</v>
      </c>
      <c r="S117" s="3">
        <f>P117*T117</f>
        <v>0.4</v>
      </c>
      <c r="T117" s="3">
        <f>1/U117</f>
        <v>1.6</v>
      </c>
      <c r="U117" s="3">
        <v>0.625</v>
      </c>
      <c r="V117" s="2" t="s">
        <v>54</v>
      </c>
    </row>
    <row r="118" spans="1:22" x14ac:dyDescent="0.3">
      <c r="L118" s="2" t="s">
        <v>56</v>
      </c>
      <c r="M118" s="4">
        <v>30</v>
      </c>
      <c r="N118" s="4">
        <v>570</v>
      </c>
      <c r="O118" s="3">
        <v>4.4999999999999998E-2</v>
      </c>
      <c r="P118" s="19">
        <v>1.24E-2</v>
      </c>
      <c r="Q118" s="3">
        <f t="shared" si="17"/>
        <v>3.629032258064516</v>
      </c>
      <c r="R118" s="3">
        <f t="shared" si="18"/>
        <v>0.27555555555555555</v>
      </c>
      <c r="V118" s="2" t="s">
        <v>253</v>
      </c>
    </row>
    <row r="119" spans="1:22" x14ac:dyDescent="0.3">
      <c r="L119" s="2" t="s">
        <v>55</v>
      </c>
      <c r="M119" s="4">
        <v>800</v>
      </c>
      <c r="N119" s="4">
        <v>1000</v>
      </c>
      <c r="O119" s="3">
        <f>S119</f>
        <v>0.4</v>
      </c>
      <c r="P119" s="3">
        <v>0.08</v>
      </c>
      <c r="Q119" s="3">
        <f t="shared" si="17"/>
        <v>5</v>
      </c>
      <c r="R119" s="3">
        <f t="shared" si="18"/>
        <v>0.2</v>
      </c>
      <c r="S119" s="3">
        <f>P119*T119</f>
        <v>0.4</v>
      </c>
      <c r="T119" s="3">
        <f>1/U119</f>
        <v>5</v>
      </c>
      <c r="U119" s="3">
        <v>0.2</v>
      </c>
      <c r="V119" s="2" t="s">
        <v>54</v>
      </c>
    </row>
    <row r="120" spans="1:22" x14ac:dyDescent="0.3">
      <c r="L120" s="18" t="s">
        <v>13</v>
      </c>
      <c r="M120" s="16">
        <v>1400</v>
      </c>
      <c r="N120" s="16">
        <v>1000</v>
      </c>
      <c r="O120" s="14">
        <v>0.7</v>
      </c>
      <c r="P120" s="14">
        <v>0.02</v>
      </c>
      <c r="Q120" s="14">
        <f t="shared" si="17"/>
        <v>35</v>
      </c>
      <c r="R120" s="14">
        <f t="shared" si="18"/>
        <v>2.8571428571428571E-2</v>
      </c>
      <c r="V120" s="2" t="s">
        <v>54</v>
      </c>
    </row>
    <row r="121" spans="1:22" x14ac:dyDescent="0.3">
      <c r="L121" s="2" t="s">
        <v>2</v>
      </c>
      <c r="P121" s="3">
        <f>SUM(P114:P120)</f>
        <v>0.50240000000000007</v>
      </c>
      <c r="Q121" s="3">
        <f>1/R121</f>
        <v>0.24302825458741362</v>
      </c>
      <c r="R121" s="3">
        <f>SUM(R114:R120)</f>
        <v>4.1147478991596635</v>
      </c>
    </row>
    <row r="122" spans="1:22" s="6" customFormat="1" x14ac:dyDescent="0.3">
      <c r="A122" s="60"/>
      <c r="G122" s="8"/>
      <c r="H122" s="11"/>
      <c r="I122" s="11"/>
      <c r="J122" s="11"/>
      <c r="K122" s="20"/>
      <c r="L122" s="7" t="s">
        <v>311</v>
      </c>
      <c r="M122" s="10"/>
      <c r="N122" s="10"/>
      <c r="O122" s="8"/>
      <c r="P122" s="8"/>
      <c r="R122" s="8" t="b">
        <f>ROUND(R121,2)&gt;=ROUND(F113,2)</f>
        <v>1</v>
      </c>
      <c r="S122" s="9"/>
      <c r="T122" s="8"/>
      <c r="U122" s="8"/>
      <c r="V122" s="7"/>
    </row>
    <row r="123" spans="1:22" x14ac:dyDescent="0.3">
      <c r="B123" s="1" t="s">
        <v>209</v>
      </c>
      <c r="C123" s="1" t="s">
        <v>294</v>
      </c>
      <c r="D123" s="36" t="s">
        <v>295</v>
      </c>
      <c r="E123" s="38">
        <v>0.22</v>
      </c>
      <c r="F123" s="39">
        <f>1/E123-0.14</f>
        <v>4.4054545454545462</v>
      </c>
      <c r="G123" s="3">
        <v>1.1399999999999999</v>
      </c>
      <c r="H123" s="5" t="s">
        <v>0</v>
      </c>
      <c r="I123" s="5">
        <f>1/G123</f>
        <v>0.87719298245614041</v>
      </c>
      <c r="J123" s="5">
        <f>I123-0.14</f>
        <v>0.7371929824561404</v>
      </c>
      <c r="K123" s="2" t="s">
        <v>296</v>
      </c>
    </row>
    <row r="124" spans="1:22" x14ac:dyDescent="0.3">
      <c r="L124" s="40" t="s">
        <v>326</v>
      </c>
      <c r="M124" s="41">
        <v>1030</v>
      </c>
      <c r="N124" s="41">
        <v>140</v>
      </c>
      <c r="O124" s="42">
        <v>3.5999999999999997E-2</v>
      </c>
      <c r="P124" s="42">
        <v>0.14000000000000001</v>
      </c>
      <c r="Q124" s="42">
        <f>O124/P124</f>
        <v>0.25714285714285712</v>
      </c>
      <c r="R124" s="42">
        <f>1/Q124</f>
        <v>3.8888888888888893</v>
      </c>
      <c r="V124" s="2" t="s">
        <v>327</v>
      </c>
    </row>
    <row r="125" spans="1:22" x14ac:dyDescent="0.3">
      <c r="L125" s="2" t="s">
        <v>7</v>
      </c>
      <c r="M125" s="4">
        <v>1220</v>
      </c>
      <c r="N125" s="4">
        <v>30</v>
      </c>
      <c r="O125" s="3">
        <v>4.4999999999999998E-2</v>
      </c>
      <c r="P125" s="19">
        <v>1.7299999999999999E-2</v>
      </c>
      <c r="Q125" s="3">
        <f>O125/P125</f>
        <v>2.601156069364162</v>
      </c>
      <c r="R125" s="3">
        <f t="shared" ref="R125:R129" si="19">1/Q125</f>
        <v>0.38444444444444442</v>
      </c>
      <c r="V125" s="2" t="s">
        <v>359</v>
      </c>
    </row>
    <row r="126" spans="1:22" x14ac:dyDescent="0.3">
      <c r="L126" s="2" t="s">
        <v>5</v>
      </c>
      <c r="M126" s="4">
        <v>1000</v>
      </c>
      <c r="N126" s="4">
        <v>2000</v>
      </c>
      <c r="O126" s="3">
        <v>1.4</v>
      </c>
      <c r="P126" s="3">
        <v>0.02</v>
      </c>
      <c r="Q126" s="3">
        <f t="shared" ref="Q126:Q127" si="20">O126/P126</f>
        <v>70</v>
      </c>
      <c r="R126" s="3">
        <f t="shared" si="19"/>
        <v>1.4285714285714285E-2</v>
      </c>
      <c r="V126" s="2" t="s">
        <v>297</v>
      </c>
    </row>
    <row r="127" spans="1:22" x14ac:dyDescent="0.3">
      <c r="L127" s="2" t="s">
        <v>156</v>
      </c>
      <c r="M127" s="4">
        <v>1000</v>
      </c>
      <c r="N127" s="4">
        <v>2400</v>
      </c>
      <c r="O127" s="3">
        <v>1.91</v>
      </c>
      <c r="P127" s="3">
        <v>0.04</v>
      </c>
      <c r="Q127" s="3">
        <f t="shared" si="20"/>
        <v>47.75</v>
      </c>
      <c r="R127" s="3">
        <f t="shared" si="19"/>
        <v>2.0942408376963352E-2</v>
      </c>
      <c r="V127" s="2" t="s">
        <v>297</v>
      </c>
    </row>
    <row r="128" spans="1:22" x14ac:dyDescent="0.3">
      <c r="L128" s="2" t="s">
        <v>8</v>
      </c>
      <c r="M128" s="4">
        <v>1000</v>
      </c>
      <c r="N128" s="4">
        <v>900</v>
      </c>
      <c r="O128" s="3">
        <f>S128</f>
        <v>0.54279262134936956</v>
      </c>
      <c r="P128" s="3">
        <v>0.16</v>
      </c>
      <c r="Q128" s="3">
        <f>O128/P128</f>
        <v>3.3924538834335598</v>
      </c>
      <c r="R128" s="3">
        <f t="shared" si="19"/>
        <v>0.2947718773373223</v>
      </c>
      <c r="S128" s="3">
        <f>P128*T128</f>
        <v>0.54279262134936956</v>
      </c>
      <c r="T128" s="3">
        <f>1/U128</f>
        <v>3.3924538834335594</v>
      </c>
      <c r="U128" s="3">
        <f>0.33-SUM(R126:R127)</f>
        <v>0.29477187733732235</v>
      </c>
      <c r="V128" s="2" t="s">
        <v>297</v>
      </c>
    </row>
    <row r="129" spans="1:22" x14ac:dyDescent="0.3">
      <c r="L129" s="18" t="s">
        <v>13</v>
      </c>
      <c r="M129" s="16">
        <v>1000</v>
      </c>
      <c r="N129" s="16">
        <v>1400</v>
      </c>
      <c r="O129" s="14">
        <v>0.9</v>
      </c>
      <c r="P129" s="14">
        <v>0.02</v>
      </c>
      <c r="Q129" s="14">
        <f>O129/P129</f>
        <v>45</v>
      </c>
      <c r="R129" s="14">
        <f t="shared" si="19"/>
        <v>2.2222222222222223E-2</v>
      </c>
      <c r="V129" s="2" t="s">
        <v>297</v>
      </c>
    </row>
    <row r="130" spans="1:22" x14ac:dyDescent="0.3">
      <c r="L130" s="2" t="s">
        <v>2</v>
      </c>
      <c r="P130" s="3">
        <f>SUM(P124:P129)</f>
        <v>0.39730000000000004</v>
      </c>
      <c r="Q130" s="3">
        <f>1/R130</f>
        <v>0.2161902474177276</v>
      </c>
      <c r="R130" s="3">
        <f>SUM(R124:R129)</f>
        <v>4.6255555555555556</v>
      </c>
    </row>
    <row r="131" spans="1:22" s="6" customFormat="1" x14ac:dyDescent="0.3">
      <c r="A131" s="60"/>
      <c r="G131" s="8"/>
      <c r="H131" s="11"/>
      <c r="I131" s="11"/>
      <c r="J131" s="11"/>
      <c r="K131" s="20"/>
      <c r="L131" s="7" t="s">
        <v>311</v>
      </c>
      <c r="M131" s="10"/>
      <c r="N131" s="10"/>
      <c r="O131" s="8"/>
      <c r="P131" s="8"/>
      <c r="R131" s="8" t="b">
        <f>ROUND(R130,2)&gt;=ROUND(F123,2)</f>
        <v>1</v>
      </c>
      <c r="S131" s="9"/>
      <c r="T131" s="8"/>
      <c r="U131" s="8"/>
      <c r="V131" s="7"/>
    </row>
    <row r="132" spans="1:22" x14ac:dyDescent="0.3">
      <c r="B132" s="1" t="s">
        <v>12</v>
      </c>
      <c r="C132" s="1" t="s">
        <v>298</v>
      </c>
      <c r="D132" s="36" t="s">
        <v>259</v>
      </c>
      <c r="E132" s="38">
        <v>0.26</v>
      </c>
      <c r="F132" s="39">
        <f>1/E132-0.26</f>
        <v>3.586153846153846</v>
      </c>
      <c r="G132" s="3">
        <v>0.98</v>
      </c>
      <c r="H132" s="5" t="s">
        <v>0</v>
      </c>
      <c r="I132" s="5">
        <f>1/G132</f>
        <v>1.0204081632653061</v>
      </c>
      <c r="J132" s="5">
        <f>I132-0.26</f>
        <v>0.76040816326530614</v>
      </c>
      <c r="K132" s="21" t="s">
        <v>50</v>
      </c>
    </row>
    <row r="133" spans="1:22" x14ac:dyDescent="0.3">
      <c r="L133" s="40" t="s">
        <v>316</v>
      </c>
      <c r="M133" s="41">
        <v>1030</v>
      </c>
      <c r="N133" s="41">
        <v>80</v>
      </c>
      <c r="O133" s="42">
        <v>3.4000000000000002E-2</v>
      </c>
      <c r="P133" s="42">
        <v>0.1</v>
      </c>
      <c r="Q133" s="42">
        <f>O133/P133</f>
        <v>0.34</v>
      </c>
      <c r="R133" s="42">
        <f>1/Q133</f>
        <v>2.9411764705882351</v>
      </c>
      <c r="V133" s="2" t="s">
        <v>317</v>
      </c>
    </row>
    <row r="134" spans="1:22" x14ac:dyDescent="0.3">
      <c r="L134" s="2" t="s">
        <v>9</v>
      </c>
      <c r="M134" s="4">
        <v>1800</v>
      </c>
      <c r="N134" s="4">
        <v>1000</v>
      </c>
      <c r="O134" s="3">
        <v>0.9</v>
      </c>
      <c r="P134" s="3">
        <v>0.02</v>
      </c>
      <c r="Q134" s="3">
        <f>O134/P134</f>
        <v>45</v>
      </c>
      <c r="R134" s="3">
        <f t="shared" ref="R134" si="21">1/Q134</f>
        <v>2.2222222222222223E-2</v>
      </c>
      <c r="V134" s="2" t="s">
        <v>3</v>
      </c>
    </row>
    <row r="135" spans="1:22" x14ac:dyDescent="0.3">
      <c r="L135" s="2" t="s">
        <v>8</v>
      </c>
      <c r="M135" s="4">
        <v>900</v>
      </c>
      <c r="N135" s="4">
        <v>1000</v>
      </c>
      <c r="O135" s="3">
        <f>S135</f>
        <v>0.56000000000000005</v>
      </c>
      <c r="P135" s="3">
        <v>0.16</v>
      </c>
      <c r="Q135" s="3">
        <f>O135/P135</f>
        <v>3.5000000000000004</v>
      </c>
      <c r="R135" s="3">
        <f>1/Q135</f>
        <v>0.2857142857142857</v>
      </c>
      <c r="S135" s="3">
        <f>P135*T135</f>
        <v>0.56000000000000005</v>
      </c>
      <c r="T135" s="3">
        <f>1/U135</f>
        <v>3.5</v>
      </c>
      <c r="U135" s="3">
        <f>0.3-R136</f>
        <v>0.2857142857142857</v>
      </c>
      <c r="V135" s="2" t="s">
        <v>3</v>
      </c>
    </row>
    <row r="136" spans="1:22" x14ac:dyDescent="0.3">
      <c r="L136" s="2" t="s">
        <v>5</v>
      </c>
      <c r="M136" s="4">
        <v>2000</v>
      </c>
      <c r="N136" s="4">
        <v>1000</v>
      </c>
      <c r="O136" s="3">
        <v>1.4</v>
      </c>
      <c r="P136" s="3">
        <v>0.02</v>
      </c>
      <c r="Q136" s="3">
        <f t="shared" ref="Q136:Q137" si="22">O136/P136</f>
        <v>70</v>
      </c>
      <c r="R136" s="3">
        <f t="shared" ref="R136:R137" si="23">1/Q136</f>
        <v>1.4285714285714285E-2</v>
      </c>
      <c r="V136" s="2" t="s">
        <v>3</v>
      </c>
    </row>
    <row r="137" spans="1:22" x14ac:dyDescent="0.3">
      <c r="L137" s="2" t="s">
        <v>7</v>
      </c>
      <c r="M137" s="4">
        <v>30</v>
      </c>
      <c r="N137" s="4">
        <v>1220</v>
      </c>
      <c r="O137" s="3">
        <v>4.4999999999999998E-2</v>
      </c>
      <c r="P137" s="3">
        <v>1.7000000000000001E-2</v>
      </c>
      <c r="Q137" s="3">
        <f t="shared" si="22"/>
        <v>2.6470588235294117</v>
      </c>
      <c r="R137" s="3">
        <f t="shared" si="23"/>
        <v>0.37777777777777777</v>
      </c>
      <c r="V137" s="2" t="s">
        <v>349</v>
      </c>
    </row>
    <row r="138" spans="1:22" x14ac:dyDescent="0.3">
      <c r="L138" s="2" t="s">
        <v>6</v>
      </c>
      <c r="M138" s="4">
        <v>400</v>
      </c>
      <c r="N138" s="4">
        <v>1000</v>
      </c>
      <c r="O138" s="3">
        <v>0.57999999999999996</v>
      </c>
      <c r="P138" s="3">
        <v>0.02</v>
      </c>
      <c r="Q138" s="3">
        <f>O138/P138</f>
        <v>28.999999999999996</v>
      </c>
      <c r="R138" s="3">
        <f>1/Q138</f>
        <v>3.4482758620689662E-2</v>
      </c>
      <c r="V138" s="2" t="s">
        <v>3</v>
      </c>
    </row>
    <row r="139" spans="1:22" x14ac:dyDescent="0.3">
      <c r="L139" s="2" t="s">
        <v>5</v>
      </c>
      <c r="M139" s="4">
        <v>2000</v>
      </c>
      <c r="N139" s="4">
        <v>1000</v>
      </c>
      <c r="O139" s="3">
        <v>1.4</v>
      </c>
      <c r="P139" s="3">
        <v>0.02</v>
      </c>
      <c r="Q139" s="3">
        <f>O139/P139</f>
        <v>70</v>
      </c>
      <c r="R139" s="3">
        <f>1/Q139</f>
        <v>1.4285714285714285E-2</v>
      </c>
      <c r="V139" s="2" t="s">
        <v>3</v>
      </c>
    </row>
    <row r="140" spans="1:22" x14ac:dyDescent="0.3">
      <c r="L140" s="18" t="s">
        <v>4</v>
      </c>
      <c r="M140" s="16">
        <v>1700</v>
      </c>
      <c r="N140" s="16">
        <v>1000</v>
      </c>
      <c r="O140" s="14">
        <v>1.47</v>
      </c>
      <c r="P140" s="14">
        <v>1.4999999999999999E-2</v>
      </c>
      <c r="Q140" s="14">
        <f>O140/P140</f>
        <v>98</v>
      </c>
      <c r="R140" s="14">
        <f>1/Q140</f>
        <v>1.020408163265306E-2</v>
      </c>
      <c r="V140" s="2" t="s">
        <v>3</v>
      </c>
    </row>
    <row r="141" spans="1:22" x14ac:dyDescent="0.3">
      <c r="L141" s="2" t="s">
        <v>2</v>
      </c>
      <c r="P141" s="3">
        <f>SUM(P133:P140)</f>
        <v>0.37200000000000011</v>
      </c>
      <c r="Q141" s="3">
        <f>1/R141</f>
        <v>0.27025938501641789</v>
      </c>
      <c r="R141" s="3">
        <f>SUM(R133:R140)</f>
        <v>3.7001490251272915</v>
      </c>
    </row>
    <row r="142" spans="1:22" s="6" customFormat="1" x14ac:dyDescent="0.3">
      <c r="A142" s="60"/>
      <c r="G142" s="8"/>
      <c r="H142" s="11"/>
      <c r="I142" s="11"/>
      <c r="J142" s="11"/>
      <c r="K142" s="20"/>
      <c r="L142" s="7" t="s">
        <v>311</v>
      </c>
      <c r="M142" s="10"/>
      <c r="N142" s="10"/>
      <c r="O142" s="8"/>
      <c r="P142" s="8"/>
      <c r="R142" s="8" t="b">
        <f>ROUND(R141,2)&gt;=ROUND(F132,2)</f>
        <v>1</v>
      </c>
      <c r="S142" s="9"/>
      <c r="T142" s="8"/>
      <c r="U142" s="8"/>
      <c r="V142" s="7"/>
    </row>
    <row r="143" spans="1:22" x14ac:dyDescent="0.3">
      <c r="A143" s="59" t="s">
        <v>299</v>
      </c>
      <c r="J143" s="23"/>
    </row>
    <row r="144" spans="1:22" x14ac:dyDescent="0.3">
      <c r="B144" s="1" t="s">
        <v>30</v>
      </c>
      <c r="C144" s="1" t="s">
        <v>300</v>
      </c>
      <c r="D144" s="36" t="s">
        <v>262</v>
      </c>
      <c r="E144" s="38">
        <v>0.26</v>
      </c>
      <c r="F144" s="39">
        <f>1/E144-0.17</f>
        <v>3.6761538461538459</v>
      </c>
      <c r="G144" s="3">
        <v>0.59</v>
      </c>
      <c r="H144" s="5" t="s">
        <v>0</v>
      </c>
      <c r="I144" s="5">
        <f>1/G144</f>
        <v>1.6949152542372883</v>
      </c>
      <c r="J144" s="5">
        <f>I144-0.17</f>
        <v>1.5249152542372884</v>
      </c>
      <c r="K144" s="2" t="s">
        <v>41</v>
      </c>
    </row>
    <row r="145" spans="1:22" x14ac:dyDescent="0.3">
      <c r="L145" s="40" t="s">
        <v>320</v>
      </c>
      <c r="M145" s="41">
        <v>1000</v>
      </c>
      <c r="N145" s="41">
        <v>1800</v>
      </c>
      <c r="O145" s="42">
        <v>0.9</v>
      </c>
      <c r="P145" s="42">
        <v>0.02</v>
      </c>
      <c r="Q145" s="42">
        <f t="shared" ref="Q145:Q150" si="24">O145/P145</f>
        <v>45</v>
      </c>
      <c r="R145" s="42">
        <f t="shared" ref="R145:R150" si="25">1/Q145</f>
        <v>2.2222222222222223E-2</v>
      </c>
      <c r="V145" s="2" t="s">
        <v>67</v>
      </c>
    </row>
    <row r="146" spans="1:22" x14ac:dyDescent="0.3">
      <c r="L146" s="40" t="s">
        <v>321</v>
      </c>
      <c r="M146" s="41">
        <v>1030</v>
      </c>
      <c r="N146" s="41">
        <v>80</v>
      </c>
      <c r="O146" s="42">
        <v>3.4000000000000002E-2</v>
      </c>
      <c r="P146" s="42">
        <v>0.08</v>
      </c>
      <c r="Q146" s="42">
        <f t="shared" si="24"/>
        <v>0.42500000000000004</v>
      </c>
      <c r="R146" s="42">
        <f t="shared" si="25"/>
        <v>2.3529411764705879</v>
      </c>
      <c r="V146" s="2" t="s">
        <v>322</v>
      </c>
    </row>
    <row r="147" spans="1:22" x14ac:dyDescent="0.3">
      <c r="L147" s="2" t="s">
        <v>9</v>
      </c>
      <c r="M147" s="4">
        <v>1000</v>
      </c>
      <c r="N147" s="4">
        <v>1800</v>
      </c>
      <c r="O147" s="3">
        <v>0.9</v>
      </c>
      <c r="P147" s="3">
        <v>0.02</v>
      </c>
      <c r="Q147" s="3">
        <f t="shared" si="24"/>
        <v>45</v>
      </c>
      <c r="R147" s="3">
        <f t="shared" si="25"/>
        <v>2.2222222222222223E-2</v>
      </c>
      <c r="V147" s="2" t="s">
        <v>19</v>
      </c>
    </row>
    <row r="148" spans="1:22" x14ac:dyDescent="0.3">
      <c r="L148" s="2" t="s">
        <v>20</v>
      </c>
      <c r="M148" s="4">
        <v>1000</v>
      </c>
      <c r="N148" s="4">
        <v>1400</v>
      </c>
      <c r="O148" s="3">
        <v>0.57999999999999996</v>
      </c>
      <c r="P148" s="3">
        <v>0.22500000000000001</v>
      </c>
      <c r="Q148" s="3">
        <f t="shared" si="24"/>
        <v>2.5777777777777775</v>
      </c>
      <c r="R148" s="3">
        <f t="shared" si="25"/>
        <v>0.38793103448275867</v>
      </c>
      <c r="V148" s="2" t="s">
        <v>350</v>
      </c>
    </row>
    <row r="149" spans="1:22" x14ac:dyDescent="0.3">
      <c r="L149" s="2" t="s">
        <v>7</v>
      </c>
      <c r="M149" s="4">
        <v>670</v>
      </c>
      <c r="N149" s="4">
        <v>30</v>
      </c>
      <c r="O149" s="3">
        <v>0.04</v>
      </c>
      <c r="P149" s="3">
        <v>4.3999999999999997E-2</v>
      </c>
      <c r="Q149" s="3">
        <f t="shared" si="24"/>
        <v>0.90909090909090917</v>
      </c>
      <c r="R149" s="3">
        <f>1/Q149</f>
        <v>1.0999999999999999</v>
      </c>
      <c r="V149" s="2" t="s">
        <v>350</v>
      </c>
    </row>
    <row r="150" spans="1:22" x14ac:dyDescent="0.3">
      <c r="L150" s="18" t="s">
        <v>13</v>
      </c>
      <c r="M150" s="16">
        <v>1000</v>
      </c>
      <c r="N150" s="16">
        <v>1400</v>
      </c>
      <c r="O150" s="14">
        <v>0.7</v>
      </c>
      <c r="P150" s="14">
        <v>0.01</v>
      </c>
      <c r="Q150" s="14">
        <f t="shared" si="24"/>
        <v>70</v>
      </c>
      <c r="R150" s="14">
        <f t="shared" si="25"/>
        <v>1.4285714285714285E-2</v>
      </c>
      <c r="V150" s="2" t="s">
        <v>19</v>
      </c>
    </row>
    <row r="151" spans="1:22" x14ac:dyDescent="0.3">
      <c r="L151" s="2" t="s">
        <v>2</v>
      </c>
      <c r="P151" s="3">
        <f>SUM(P145:P150)</f>
        <v>0.39900000000000002</v>
      </c>
      <c r="Q151" s="3">
        <f>1/R151</f>
        <v>0.25643640176605004</v>
      </c>
      <c r="R151" s="3">
        <f>SUM(R145:R150)</f>
        <v>3.8996023696835049</v>
      </c>
    </row>
    <row r="152" spans="1:22" s="6" customFormat="1" x14ac:dyDescent="0.3">
      <c r="A152" s="60"/>
      <c r="G152" s="8"/>
      <c r="H152" s="11"/>
      <c r="I152" s="11"/>
      <c r="J152" s="11"/>
      <c r="K152" s="20"/>
      <c r="L152" s="7" t="s">
        <v>311</v>
      </c>
      <c r="M152" s="10"/>
      <c r="N152" s="10"/>
      <c r="O152" s="8"/>
      <c r="P152" s="8"/>
      <c r="R152" s="8" t="b">
        <f>ROUND(R151,2)&gt;=ROUND(F144,2)</f>
        <v>1</v>
      </c>
      <c r="S152" s="9"/>
      <c r="T152" s="8"/>
      <c r="U152" s="8"/>
      <c r="V152" s="7"/>
    </row>
    <row r="153" spans="1:22" x14ac:dyDescent="0.3">
      <c r="B153" s="1" t="s">
        <v>227</v>
      </c>
      <c r="C153" s="1" t="s">
        <v>301</v>
      </c>
      <c r="D153" s="36" t="s">
        <v>193</v>
      </c>
      <c r="E153" s="38">
        <v>0.22</v>
      </c>
      <c r="F153" s="39">
        <f>1/E153-0.26</f>
        <v>4.2854545454545461</v>
      </c>
      <c r="G153" s="3">
        <v>0.69</v>
      </c>
      <c r="H153" s="5" t="s">
        <v>0</v>
      </c>
      <c r="I153" s="5">
        <f>1/G153</f>
        <v>1.4492753623188408</v>
      </c>
      <c r="J153" s="5">
        <f>I153-0.26</f>
        <v>1.1892753623188408</v>
      </c>
      <c r="K153" s="2" t="s">
        <v>35</v>
      </c>
    </row>
    <row r="154" spans="1:22" x14ac:dyDescent="0.3">
      <c r="D154" s="36"/>
      <c r="E154" s="36"/>
      <c r="F154" s="36"/>
      <c r="L154" s="40" t="s">
        <v>314</v>
      </c>
      <c r="M154" s="41">
        <v>837</v>
      </c>
      <c r="N154" s="41">
        <v>10</v>
      </c>
      <c r="O154" s="42">
        <v>4.5999999999999999E-2</v>
      </c>
      <c r="P154" s="42">
        <v>0.14299999999999999</v>
      </c>
      <c r="Q154" s="42">
        <f>O154/P154</f>
        <v>0.32167832167832172</v>
      </c>
      <c r="R154" s="42">
        <f>1/Q154</f>
        <v>3.1086956521739126</v>
      </c>
      <c r="V154" s="2" t="s">
        <v>315</v>
      </c>
    </row>
    <row r="155" spans="1:22" x14ac:dyDescent="0.3">
      <c r="L155" s="2" t="s">
        <v>6</v>
      </c>
      <c r="M155" s="4">
        <v>400</v>
      </c>
      <c r="N155" s="4">
        <v>1000</v>
      </c>
      <c r="O155" s="3">
        <v>0.57999999999999996</v>
      </c>
      <c r="P155" s="3">
        <v>0.02</v>
      </c>
      <c r="Q155" s="3">
        <f>O155/P155</f>
        <v>28.999999999999996</v>
      </c>
      <c r="R155" s="3">
        <f t="shared" ref="R155:R157" si="26">1/Q155</f>
        <v>3.4482758620689662E-2</v>
      </c>
      <c r="V155" s="2" t="s">
        <v>14</v>
      </c>
    </row>
    <row r="156" spans="1:22" x14ac:dyDescent="0.3">
      <c r="L156" s="2" t="s">
        <v>7</v>
      </c>
      <c r="M156" s="4">
        <v>30</v>
      </c>
      <c r="N156" s="4">
        <v>1220</v>
      </c>
      <c r="O156" s="3">
        <v>4.4999999999999998E-2</v>
      </c>
      <c r="P156" s="3">
        <v>3.6999999999999998E-2</v>
      </c>
      <c r="Q156" s="3">
        <f t="shared" ref="Q156:Q157" si="27">O156/P156</f>
        <v>1.2162162162162162</v>
      </c>
      <c r="R156" s="3">
        <f t="shared" si="26"/>
        <v>0.82222222222222219</v>
      </c>
      <c r="V156" s="2" t="s">
        <v>349</v>
      </c>
    </row>
    <row r="157" spans="1:22" x14ac:dyDescent="0.3">
      <c r="L157" s="2" t="s">
        <v>5</v>
      </c>
      <c r="M157" s="4">
        <v>2000</v>
      </c>
      <c r="N157" s="4">
        <v>1000</v>
      </c>
      <c r="O157" s="3">
        <v>1.4</v>
      </c>
      <c r="P157" s="3">
        <v>0.02</v>
      </c>
      <c r="Q157" s="3">
        <f t="shared" si="27"/>
        <v>70</v>
      </c>
      <c r="R157" s="3">
        <f t="shared" si="26"/>
        <v>1.4285714285714285E-2</v>
      </c>
      <c r="V157" s="2" t="s">
        <v>14</v>
      </c>
    </row>
    <row r="158" spans="1:22" x14ac:dyDescent="0.3">
      <c r="L158" s="2" t="s">
        <v>8</v>
      </c>
      <c r="M158" s="4">
        <v>900</v>
      </c>
      <c r="N158" s="4">
        <v>1000</v>
      </c>
      <c r="O158" s="3">
        <f>S158</f>
        <v>0.56000000000000005</v>
      </c>
      <c r="P158" s="3">
        <v>0.16</v>
      </c>
      <c r="Q158" s="3">
        <f>O158/P158</f>
        <v>3.5000000000000004</v>
      </c>
      <c r="R158" s="3">
        <f>1/Q158</f>
        <v>0.2857142857142857</v>
      </c>
      <c r="S158" s="3">
        <f>P158*T158</f>
        <v>0.56000000000000005</v>
      </c>
      <c r="T158" s="3">
        <f>1/U158</f>
        <v>3.5</v>
      </c>
      <c r="U158" s="3">
        <f>0.3-R157</f>
        <v>0.2857142857142857</v>
      </c>
      <c r="V158" s="2" t="s">
        <v>14</v>
      </c>
    </row>
    <row r="159" spans="1:22" x14ac:dyDescent="0.3">
      <c r="L159" s="18" t="s">
        <v>13</v>
      </c>
      <c r="M159" s="16">
        <v>1400</v>
      </c>
      <c r="N159" s="16">
        <v>1000</v>
      </c>
      <c r="O159" s="14">
        <v>0.7</v>
      </c>
      <c r="P159" s="14">
        <v>0.02</v>
      </c>
      <c r="Q159" s="14">
        <f>O159/P159</f>
        <v>35</v>
      </c>
      <c r="R159" s="14">
        <f>1/Q159</f>
        <v>2.8571428571428571E-2</v>
      </c>
      <c r="V159" s="2" t="s">
        <v>14</v>
      </c>
    </row>
    <row r="160" spans="1:22" x14ac:dyDescent="0.3">
      <c r="L160" s="2" t="s">
        <v>2</v>
      </c>
      <c r="P160" s="3">
        <f>SUM(P154:P159)</f>
        <v>0.4</v>
      </c>
      <c r="Q160" s="3">
        <f>1/R160</f>
        <v>0.23288460792409543</v>
      </c>
      <c r="R160" s="3">
        <f>SUM(R154:R159)</f>
        <v>4.2939720615882528</v>
      </c>
    </row>
    <row r="161" spans="1:22" s="6" customFormat="1" x14ac:dyDescent="0.3">
      <c r="A161" s="60"/>
      <c r="G161" s="8"/>
      <c r="H161" s="11"/>
      <c r="I161" s="11"/>
      <c r="J161" s="11"/>
      <c r="K161" s="20"/>
      <c r="L161" s="7" t="s">
        <v>311</v>
      </c>
      <c r="M161" s="10"/>
      <c r="N161" s="10"/>
      <c r="O161" s="8"/>
      <c r="P161" s="8"/>
      <c r="R161" s="8" t="b">
        <f>ROUND(R160,2)&gt;=ROUND(F153,2)</f>
        <v>1</v>
      </c>
      <c r="S161" s="9"/>
      <c r="T161" s="8"/>
      <c r="U161" s="8"/>
      <c r="V161" s="7"/>
    </row>
    <row r="162" spans="1:22" x14ac:dyDescent="0.3">
      <c r="B162" s="1" t="s">
        <v>12</v>
      </c>
      <c r="C162" s="1" t="s">
        <v>302</v>
      </c>
      <c r="D162" s="36" t="s">
        <v>195</v>
      </c>
      <c r="E162" s="38">
        <v>0.26</v>
      </c>
      <c r="F162" s="39">
        <f>1/E162-0.26</f>
        <v>3.586153846153846</v>
      </c>
      <c r="G162" s="3">
        <v>0.77</v>
      </c>
      <c r="H162" s="5" t="s">
        <v>0</v>
      </c>
      <c r="I162" s="5">
        <f>1/G162</f>
        <v>1.2987012987012987</v>
      </c>
      <c r="J162" s="5">
        <f>I162-0.26</f>
        <v>1.0387012987012987</v>
      </c>
      <c r="K162" s="21" t="s">
        <v>33</v>
      </c>
    </row>
    <row r="163" spans="1:22" x14ac:dyDescent="0.3">
      <c r="L163" s="40" t="s">
        <v>316</v>
      </c>
      <c r="M163" s="41">
        <v>1030</v>
      </c>
      <c r="N163" s="41">
        <v>80</v>
      </c>
      <c r="O163" s="42">
        <v>3.4000000000000002E-2</v>
      </c>
      <c r="P163" s="42">
        <v>0.1</v>
      </c>
      <c r="Q163" s="42">
        <f>O163/P163</f>
        <v>0.34</v>
      </c>
      <c r="R163" s="42">
        <f>1/Q163</f>
        <v>2.9411764705882351</v>
      </c>
      <c r="V163" s="2" t="s">
        <v>317</v>
      </c>
    </row>
    <row r="164" spans="1:22" x14ac:dyDescent="0.3">
      <c r="L164" s="2" t="s">
        <v>9</v>
      </c>
      <c r="M164" s="4">
        <v>1800</v>
      </c>
      <c r="N164" s="4">
        <v>1000</v>
      </c>
      <c r="O164" s="3">
        <v>0.9</v>
      </c>
      <c r="P164" s="3">
        <v>0.02</v>
      </c>
      <c r="Q164" s="3">
        <f>O164/P164</f>
        <v>45</v>
      </c>
      <c r="R164" s="3">
        <f t="shared" ref="R164" si="28">1/Q164</f>
        <v>2.2222222222222223E-2</v>
      </c>
      <c r="V164" s="2" t="s">
        <v>3</v>
      </c>
    </row>
    <row r="165" spans="1:22" x14ac:dyDescent="0.3">
      <c r="L165" s="2" t="s">
        <v>8</v>
      </c>
      <c r="M165" s="4">
        <v>900</v>
      </c>
      <c r="N165" s="4">
        <v>1000</v>
      </c>
      <c r="O165" s="3">
        <f>S165</f>
        <v>0.56000000000000005</v>
      </c>
      <c r="P165" s="3">
        <v>0.16</v>
      </c>
      <c r="Q165" s="3">
        <f>O165/P165</f>
        <v>3.5000000000000004</v>
      </c>
      <c r="R165" s="3">
        <f>1/Q165</f>
        <v>0.2857142857142857</v>
      </c>
      <c r="S165" s="3">
        <f>P165*T165</f>
        <v>0.56000000000000005</v>
      </c>
      <c r="T165" s="3">
        <f>1/U165</f>
        <v>3.5</v>
      </c>
      <c r="U165" s="3">
        <f>0.3-R166</f>
        <v>0.2857142857142857</v>
      </c>
      <c r="V165" s="2" t="s">
        <v>3</v>
      </c>
    </row>
    <row r="166" spans="1:22" x14ac:dyDescent="0.3">
      <c r="L166" s="2" t="s">
        <v>5</v>
      </c>
      <c r="M166" s="4">
        <v>2000</v>
      </c>
      <c r="N166" s="4">
        <v>1000</v>
      </c>
      <c r="O166" s="3">
        <v>1.4</v>
      </c>
      <c r="P166" s="3">
        <v>0.02</v>
      </c>
      <c r="Q166" s="3">
        <f t="shared" ref="Q166:Q167" si="29">O166/P166</f>
        <v>70</v>
      </c>
      <c r="R166" s="3">
        <f t="shared" ref="R166:R167" si="30">1/Q166</f>
        <v>1.4285714285714285E-2</v>
      </c>
      <c r="V166" s="2" t="s">
        <v>3</v>
      </c>
    </row>
    <row r="167" spans="1:22" x14ac:dyDescent="0.3">
      <c r="L167" s="2" t="s">
        <v>7</v>
      </c>
      <c r="M167" s="4">
        <v>30</v>
      </c>
      <c r="N167" s="4">
        <v>1220</v>
      </c>
      <c r="O167" s="3">
        <v>4.4999999999999998E-2</v>
      </c>
      <c r="P167" s="19">
        <v>2.9600000000000001E-2</v>
      </c>
      <c r="Q167" s="3">
        <f t="shared" si="29"/>
        <v>1.5202702702702702</v>
      </c>
      <c r="R167" s="3">
        <f t="shared" si="30"/>
        <v>0.65777777777777779</v>
      </c>
      <c r="V167" s="2" t="s">
        <v>349</v>
      </c>
    </row>
    <row r="168" spans="1:22" x14ac:dyDescent="0.3">
      <c r="L168" s="2" t="s">
        <v>6</v>
      </c>
      <c r="M168" s="4">
        <v>400</v>
      </c>
      <c r="N168" s="4">
        <v>1000</v>
      </c>
      <c r="O168" s="3">
        <v>0.57999999999999996</v>
      </c>
      <c r="P168" s="3">
        <v>0.02</v>
      </c>
      <c r="Q168" s="3">
        <f>O168/P168</f>
        <v>28.999999999999996</v>
      </c>
      <c r="R168" s="3">
        <f>1/Q168</f>
        <v>3.4482758620689662E-2</v>
      </c>
      <c r="V168" s="2" t="s">
        <v>3</v>
      </c>
    </row>
    <row r="169" spans="1:22" x14ac:dyDescent="0.3">
      <c r="L169" s="2" t="s">
        <v>5</v>
      </c>
      <c r="M169" s="4">
        <v>2000</v>
      </c>
      <c r="N169" s="4">
        <v>1000</v>
      </c>
      <c r="O169" s="3">
        <v>1.4</v>
      </c>
      <c r="P169" s="3">
        <v>0.02</v>
      </c>
      <c r="Q169" s="3">
        <f>O169/P169</f>
        <v>70</v>
      </c>
      <c r="R169" s="3">
        <f>1/Q169</f>
        <v>1.4285714285714285E-2</v>
      </c>
      <c r="V169" s="2" t="s">
        <v>3</v>
      </c>
    </row>
    <row r="170" spans="1:22" x14ac:dyDescent="0.3">
      <c r="L170" s="18" t="s">
        <v>4</v>
      </c>
      <c r="M170" s="16">
        <v>1700</v>
      </c>
      <c r="N170" s="16">
        <v>1000</v>
      </c>
      <c r="O170" s="14">
        <v>1.47</v>
      </c>
      <c r="P170" s="14">
        <v>1.4999999999999999E-2</v>
      </c>
      <c r="Q170" s="14">
        <f>O170/P170</f>
        <v>98</v>
      </c>
      <c r="R170" s="14">
        <f>1/Q170</f>
        <v>1.020408163265306E-2</v>
      </c>
      <c r="V170" s="2" t="s">
        <v>3</v>
      </c>
    </row>
    <row r="171" spans="1:22" x14ac:dyDescent="0.3">
      <c r="L171" s="2" t="s">
        <v>2</v>
      </c>
      <c r="P171" s="3">
        <f>SUM(P163:P170)</f>
        <v>0.38460000000000011</v>
      </c>
      <c r="Q171" s="3">
        <f>1/R171</f>
        <v>0.25124687384488531</v>
      </c>
      <c r="R171" s="3">
        <f>SUM(R163:R170)</f>
        <v>3.9801490251272917</v>
      </c>
    </row>
    <row r="172" spans="1:22" s="6" customFormat="1" x14ac:dyDescent="0.3">
      <c r="A172" s="60"/>
      <c r="G172" s="8"/>
      <c r="H172" s="11"/>
      <c r="I172" s="11"/>
      <c r="J172" s="11"/>
      <c r="K172" s="20"/>
      <c r="L172" s="7" t="s">
        <v>311</v>
      </c>
      <c r="M172" s="10"/>
      <c r="N172" s="10"/>
      <c r="O172" s="8"/>
      <c r="P172" s="8"/>
      <c r="R172" s="8" t="b">
        <f>ROUND(R171,2)&gt;=ROUND(F162,2)</f>
        <v>1</v>
      </c>
      <c r="S172" s="9"/>
      <c r="T172" s="8"/>
      <c r="U172" s="8"/>
      <c r="V172" s="7"/>
    </row>
    <row r="173" spans="1:22" x14ac:dyDescent="0.3">
      <c r="A173" s="59" t="s">
        <v>303</v>
      </c>
    </row>
    <row r="174" spans="1:22" x14ac:dyDescent="0.3">
      <c r="B174" s="1" t="s">
        <v>30</v>
      </c>
      <c r="C174" s="1" t="s">
        <v>304</v>
      </c>
      <c r="D174" s="36" t="s">
        <v>198</v>
      </c>
      <c r="E174" s="38">
        <v>0.26</v>
      </c>
      <c r="F174" s="39">
        <f>1/E174-0.17</f>
        <v>3.6761538461538459</v>
      </c>
      <c r="G174" s="3">
        <v>0.34</v>
      </c>
      <c r="H174" s="5" t="s">
        <v>0</v>
      </c>
      <c r="I174" s="5">
        <f>1/G174</f>
        <v>2.9411764705882351</v>
      </c>
      <c r="J174" s="5">
        <f>I174-0.17</f>
        <v>2.7711764705882351</v>
      </c>
      <c r="K174" s="2" t="s">
        <v>28</v>
      </c>
    </row>
    <row r="175" spans="1:22" x14ac:dyDescent="0.3">
      <c r="L175" s="40" t="s">
        <v>320</v>
      </c>
      <c r="M175" s="41">
        <v>1000</v>
      </c>
      <c r="N175" s="41">
        <v>1800</v>
      </c>
      <c r="O175" s="42">
        <v>0.9</v>
      </c>
      <c r="P175" s="42">
        <v>0.02</v>
      </c>
      <c r="Q175" s="42">
        <f>O175/P175</f>
        <v>45</v>
      </c>
      <c r="R175" s="42">
        <f t="shared" ref="R175:R180" si="31">1/Q175</f>
        <v>2.2222222222222223E-2</v>
      </c>
      <c r="V175" s="2" t="s">
        <v>67</v>
      </c>
    </row>
    <row r="176" spans="1:22" x14ac:dyDescent="0.3">
      <c r="L176" s="40" t="s">
        <v>321</v>
      </c>
      <c r="M176" s="41">
        <v>1030</v>
      </c>
      <c r="N176" s="41">
        <v>80</v>
      </c>
      <c r="O176" s="42">
        <v>3.4000000000000002E-2</v>
      </c>
      <c r="P176" s="42">
        <v>0.03</v>
      </c>
      <c r="Q176" s="42">
        <f>O176/P176</f>
        <v>1.1333333333333335</v>
      </c>
      <c r="R176" s="42">
        <f t="shared" si="31"/>
        <v>0.88235294117647045</v>
      </c>
      <c r="V176" s="2" t="s">
        <v>322</v>
      </c>
    </row>
    <row r="177" spans="1:22" x14ac:dyDescent="0.3">
      <c r="L177" s="2" t="s">
        <v>9</v>
      </c>
      <c r="M177" s="4">
        <v>1000</v>
      </c>
      <c r="N177" s="4">
        <v>1800</v>
      </c>
      <c r="O177" s="3">
        <v>0.9</v>
      </c>
      <c r="P177" s="3">
        <v>0.02</v>
      </c>
      <c r="Q177" s="3">
        <f>O177/P177</f>
        <v>45</v>
      </c>
      <c r="R177" s="3">
        <f t="shared" si="31"/>
        <v>2.2222222222222223E-2</v>
      </c>
      <c r="V177" s="2" t="s">
        <v>26</v>
      </c>
    </row>
    <row r="178" spans="1:22" x14ac:dyDescent="0.3">
      <c r="L178" s="2" t="s">
        <v>7</v>
      </c>
      <c r="M178" s="4">
        <v>30</v>
      </c>
      <c r="N178" s="4">
        <v>1220</v>
      </c>
      <c r="O178" s="3">
        <v>4.4999999999999998E-2</v>
      </c>
      <c r="P178" s="19">
        <v>9.4399999999999998E-2</v>
      </c>
      <c r="Q178" s="3">
        <f t="shared" ref="Q178" si="32">O178/P178</f>
        <v>0.47669491525423729</v>
      </c>
      <c r="R178" s="3">
        <f t="shared" si="31"/>
        <v>2.097777777777778</v>
      </c>
      <c r="V178" s="2" t="s">
        <v>349</v>
      </c>
    </row>
    <row r="179" spans="1:22" x14ac:dyDescent="0.3">
      <c r="L179" s="2" t="s">
        <v>27</v>
      </c>
      <c r="M179" s="4">
        <v>1000</v>
      </c>
      <c r="N179" s="4">
        <v>1000</v>
      </c>
      <c r="O179" s="3">
        <f>S179</f>
        <v>0.4</v>
      </c>
      <c r="P179" s="3">
        <v>0.25</v>
      </c>
      <c r="Q179" s="3">
        <f>O179/P179</f>
        <v>1.6</v>
      </c>
      <c r="R179" s="3">
        <f t="shared" si="31"/>
        <v>0.625</v>
      </c>
      <c r="S179" s="3">
        <f>P179*T179</f>
        <v>0.4</v>
      </c>
      <c r="T179" s="3">
        <f>1/U179</f>
        <v>1.6</v>
      </c>
      <c r="U179" s="3">
        <v>0.625</v>
      </c>
      <c r="V179" s="2" t="s">
        <v>26</v>
      </c>
    </row>
    <row r="180" spans="1:22" x14ac:dyDescent="0.3">
      <c r="L180" s="18" t="s">
        <v>13</v>
      </c>
      <c r="M180" s="16">
        <v>1000</v>
      </c>
      <c r="N180" s="16">
        <v>1400</v>
      </c>
      <c r="O180" s="14">
        <v>0.7</v>
      </c>
      <c r="P180" s="14">
        <v>0.02</v>
      </c>
      <c r="Q180" s="14">
        <f>O180/P180</f>
        <v>35</v>
      </c>
      <c r="R180" s="14">
        <f t="shared" si="31"/>
        <v>2.8571428571428571E-2</v>
      </c>
      <c r="V180" s="2" t="s">
        <v>26</v>
      </c>
    </row>
    <row r="181" spans="1:22" x14ac:dyDescent="0.3">
      <c r="L181" s="2" t="s">
        <v>2</v>
      </c>
      <c r="P181" s="3">
        <f>SUM(P175:P180)</f>
        <v>0.43440000000000001</v>
      </c>
      <c r="Q181" s="3">
        <f>1/R181</f>
        <v>0.2718760590410213</v>
      </c>
      <c r="R181" s="3">
        <f>SUM(R175:R180)</f>
        <v>3.6781465919701213</v>
      </c>
    </row>
    <row r="182" spans="1:22" s="6" customFormat="1" x14ac:dyDescent="0.3">
      <c r="A182" s="60"/>
      <c r="G182" s="8"/>
      <c r="H182" s="11"/>
      <c r="I182" s="11"/>
      <c r="J182" s="11"/>
      <c r="K182" s="20"/>
      <c r="L182" s="7" t="s">
        <v>311</v>
      </c>
      <c r="M182" s="10"/>
      <c r="N182" s="10"/>
      <c r="O182" s="8"/>
      <c r="P182" s="8"/>
      <c r="R182" s="8" t="b">
        <f>ROUND(R181,2)&gt;=ROUND(F174,2)</f>
        <v>1</v>
      </c>
      <c r="S182" s="9"/>
      <c r="T182" s="8"/>
      <c r="U182" s="8"/>
      <c r="V182" s="7"/>
    </row>
    <row r="183" spans="1:22" x14ac:dyDescent="0.3">
      <c r="B183" s="1" t="s">
        <v>17</v>
      </c>
      <c r="C183" s="1" t="s">
        <v>305</v>
      </c>
      <c r="D183" s="36" t="s">
        <v>202</v>
      </c>
      <c r="E183" s="38">
        <v>0.22</v>
      </c>
      <c r="F183" s="39">
        <f>1/E183-0.26</f>
        <v>4.2854545454545461</v>
      </c>
      <c r="G183" s="3">
        <v>0.3</v>
      </c>
      <c r="H183" s="5" t="s">
        <v>0</v>
      </c>
      <c r="I183" s="5">
        <f>1/G183</f>
        <v>3.3333333333333335</v>
      </c>
      <c r="J183" s="5">
        <f>I183-0.26</f>
        <v>3.0733333333333333</v>
      </c>
      <c r="K183" s="2" t="s">
        <v>15</v>
      </c>
    </row>
    <row r="184" spans="1:22" x14ac:dyDescent="0.3">
      <c r="D184" s="36"/>
      <c r="E184" s="36"/>
      <c r="F184" s="36"/>
      <c r="L184" s="40" t="s">
        <v>314</v>
      </c>
      <c r="M184" s="41">
        <v>837</v>
      </c>
      <c r="N184" s="41">
        <v>10</v>
      </c>
      <c r="O184" s="42">
        <v>4.5999999999999999E-2</v>
      </c>
      <c r="P184" s="42">
        <v>5.6000000000000001E-2</v>
      </c>
      <c r="Q184" s="42">
        <f>O184/P184</f>
        <v>0.8214285714285714</v>
      </c>
      <c r="R184" s="42">
        <f>1/Q184</f>
        <v>1.2173913043478262</v>
      </c>
      <c r="V184" s="2" t="s">
        <v>315</v>
      </c>
    </row>
    <row r="185" spans="1:22" x14ac:dyDescent="0.3">
      <c r="L185" s="2" t="s">
        <v>6</v>
      </c>
      <c r="M185" s="4">
        <v>400</v>
      </c>
      <c r="N185" s="4">
        <v>1000</v>
      </c>
      <c r="O185" s="3">
        <v>0.57999999999999996</v>
      </c>
      <c r="P185" s="3">
        <v>0.02</v>
      </c>
      <c r="Q185" s="3">
        <f>O185/P185</f>
        <v>28.999999999999996</v>
      </c>
      <c r="R185" s="3">
        <f t="shared" ref="R185:R187" si="33">1/Q185</f>
        <v>3.4482758620689662E-2</v>
      </c>
      <c r="V185" s="2" t="s">
        <v>14</v>
      </c>
    </row>
    <row r="186" spans="1:22" x14ac:dyDescent="0.3">
      <c r="L186" s="2" t="s">
        <v>7</v>
      </c>
      <c r="M186" s="4">
        <v>30</v>
      </c>
      <c r="N186" s="4">
        <v>1220</v>
      </c>
      <c r="O186" s="3">
        <v>4.4999999999999998E-2</v>
      </c>
      <c r="P186" s="3">
        <v>0.122</v>
      </c>
      <c r="Q186" s="3">
        <f t="shared" ref="Q186:Q187" si="34">O186/P186</f>
        <v>0.36885245901639346</v>
      </c>
      <c r="R186" s="3">
        <f t="shared" si="33"/>
        <v>2.7111111111111108</v>
      </c>
      <c r="V186" s="2" t="s">
        <v>349</v>
      </c>
    </row>
    <row r="187" spans="1:22" x14ac:dyDescent="0.3">
      <c r="L187" s="2" t="s">
        <v>5</v>
      </c>
      <c r="M187" s="4">
        <v>2000</v>
      </c>
      <c r="N187" s="4">
        <v>1000</v>
      </c>
      <c r="O187" s="3">
        <v>1.4</v>
      </c>
      <c r="P187" s="3">
        <v>0.02</v>
      </c>
      <c r="Q187" s="3">
        <f t="shared" si="34"/>
        <v>70</v>
      </c>
      <c r="R187" s="3">
        <f t="shared" si="33"/>
        <v>1.4285714285714285E-2</v>
      </c>
      <c r="V187" s="2" t="s">
        <v>14</v>
      </c>
    </row>
    <row r="188" spans="1:22" x14ac:dyDescent="0.3">
      <c r="L188" s="2" t="s">
        <v>8</v>
      </c>
      <c r="M188" s="4">
        <v>900</v>
      </c>
      <c r="N188" s="4">
        <v>1000</v>
      </c>
      <c r="O188" s="3">
        <f>S188</f>
        <v>0.56000000000000005</v>
      </c>
      <c r="P188" s="3">
        <v>0.16</v>
      </c>
      <c r="Q188" s="3">
        <f>O188/P188</f>
        <v>3.5000000000000004</v>
      </c>
      <c r="R188" s="3">
        <f>1/Q188</f>
        <v>0.2857142857142857</v>
      </c>
      <c r="S188" s="3">
        <f>P188*T188</f>
        <v>0.56000000000000005</v>
      </c>
      <c r="T188" s="3">
        <f>1/U188</f>
        <v>3.5</v>
      </c>
      <c r="U188" s="3">
        <f>0.3-R187</f>
        <v>0.2857142857142857</v>
      </c>
      <c r="V188" s="2" t="s">
        <v>14</v>
      </c>
    </row>
    <row r="189" spans="1:22" x14ac:dyDescent="0.3">
      <c r="L189" s="18" t="s">
        <v>13</v>
      </c>
      <c r="M189" s="16">
        <v>1400</v>
      </c>
      <c r="N189" s="16">
        <v>1000</v>
      </c>
      <c r="O189" s="14">
        <v>0.7</v>
      </c>
      <c r="P189" s="14">
        <v>0.02</v>
      </c>
      <c r="Q189" s="14">
        <f>O189/P189</f>
        <v>35</v>
      </c>
      <c r="R189" s="14">
        <f>1/Q189</f>
        <v>2.8571428571428571E-2</v>
      </c>
      <c r="V189" s="2" t="s">
        <v>346</v>
      </c>
    </row>
    <row r="190" spans="1:22" x14ac:dyDescent="0.3">
      <c r="L190" s="2" t="s">
        <v>2</v>
      </c>
      <c r="P190" s="3">
        <f>SUM(P184:P189)</f>
        <v>0.39800000000000002</v>
      </c>
      <c r="Q190" s="3">
        <f>1/R190</f>
        <v>0.23301568465443578</v>
      </c>
      <c r="R190" s="3">
        <f>SUM(R184:R189)</f>
        <v>4.2915566026510552</v>
      </c>
    </row>
    <row r="191" spans="1:22" s="6" customFormat="1" x14ac:dyDescent="0.3">
      <c r="A191" s="60"/>
      <c r="G191" s="8"/>
      <c r="H191" s="11"/>
      <c r="I191" s="11"/>
      <c r="J191" s="11"/>
      <c r="K191" s="20"/>
      <c r="L191" s="7" t="s">
        <v>311</v>
      </c>
      <c r="M191" s="10"/>
      <c r="N191" s="10"/>
      <c r="O191" s="8"/>
      <c r="P191" s="8"/>
      <c r="R191" s="8" t="b">
        <f>ROUND(R190,2)&gt;=ROUND(F183,2)</f>
        <v>1</v>
      </c>
      <c r="S191" s="9"/>
      <c r="T191" s="8"/>
      <c r="U191" s="8"/>
      <c r="V191" s="7"/>
    </row>
    <row r="192" spans="1:22" x14ac:dyDescent="0.3">
      <c r="B192" s="1" t="s">
        <v>12</v>
      </c>
      <c r="C192" s="1" t="s">
        <v>306</v>
      </c>
      <c r="D192" s="36" t="s">
        <v>269</v>
      </c>
      <c r="E192" s="38">
        <v>0.26</v>
      </c>
      <c r="F192" s="39">
        <f>1/E192-0.26</f>
        <v>3.586153846153846</v>
      </c>
      <c r="G192" s="3">
        <v>0.33</v>
      </c>
      <c r="H192" s="5" t="s">
        <v>0</v>
      </c>
      <c r="I192" s="5">
        <f>1/G192</f>
        <v>3.0303030303030303</v>
      </c>
      <c r="J192" s="5">
        <f>I192-0.26</f>
        <v>2.7703030303030305</v>
      </c>
      <c r="K192" s="2" t="s">
        <v>270</v>
      </c>
      <c r="L192" s="1"/>
      <c r="V192" s="24" t="s">
        <v>378</v>
      </c>
    </row>
    <row r="193" spans="1:22" x14ac:dyDescent="0.3">
      <c r="B193" s="2"/>
      <c r="L193" s="2" t="s">
        <v>222</v>
      </c>
      <c r="M193" s="4">
        <v>1000</v>
      </c>
      <c r="N193" s="4">
        <v>1700</v>
      </c>
      <c r="O193" s="3">
        <v>1.2</v>
      </c>
      <c r="P193" s="3">
        <v>0.14699999999999999</v>
      </c>
      <c r="Q193" s="3">
        <f t="shared" ref="Q193:Q194" si="35">O193/P193</f>
        <v>8.1632653061224492</v>
      </c>
      <c r="R193" s="3">
        <f t="shared" ref="R193:R197" si="36">1/Q193</f>
        <v>0.1225</v>
      </c>
      <c r="V193" s="2" t="s">
        <v>353</v>
      </c>
    </row>
    <row r="194" spans="1:22" x14ac:dyDescent="0.3">
      <c r="L194" s="2" t="s">
        <v>223</v>
      </c>
      <c r="M194" s="4">
        <v>1000</v>
      </c>
      <c r="N194" s="4">
        <v>2000</v>
      </c>
      <c r="O194" s="3">
        <v>1.1599999999999999</v>
      </c>
      <c r="P194" s="3">
        <v>0.1</v>
      </c>
      <c r="Q194" s="3">
        <f t="shared" si="35"/>
        <v>11.599999999999998</v>
      </c>
      <c r="R194" s="3">
        <f t="shared" si="36"/>
        <v>8.6206896551724158E-2</v>
      </c>
      <c r="V194" s="2" t="s">
        <v>224</v>
      </c>
    </row>
    <row r="195" spans="1:22" x14ac:dyDescent="0.3">
      <c r="B195" s="24"/>
      <c r="L195" s="2" t="s">
        <v>7</v>
      </c>
      <c r="M195" s="4">
        <v>1220</v>
      </c>
      <c r="N195" s="4">
        <v>30</v>
      </c>
      <c r="O195" s="3">
        <v>4.4999999999999998E-2</v>
      </c>
      <c r="P195" s="3">
        <v>0.114</v>
      </c>
      <c r="Q195" s="3">
        <f>O195/P195</f>
        <v>0.39473684210526311</v>
      </c>
      <c r="R195" s="3">
        <f>1/Q195</f>
        <v>2.5333333333333337</v>
      </c>
      <c r="V195" s="2" t="s">
        <v>358</v>
      </c>
    </row>
    <row r="196" spans="1:22" x14ac:dyDescent="0.3">
      <c r="L196" s="2" t="s">
        <v>5</v>
      </c>
      <c r="M196" s="4">
        <v>1000</v>
      </c>
      <c r="N196" s="4">
        <v>2000</v>
      </c>
      <c r="O196" s="3">
        <v>1.4</v>
      </c>
      <c r="P196" s="3">
        <v>0.03</v>
      </c>
      <c r="Q196" s="3">
        <f>O196/P196</f>
        <v>46.666666666666664</v>
      </c>
      <c r="R196" s="3">
        <f t="shared" si="36"/>
        <v>2.1428571428571429E-2</v>
      </c>
      <c r="V196" s="2" t="s">
        <v>224</v>
      </c>
    </row>
    <row r="197" spans="1:22" x14ac:dyDescent="0.3">
      <c r="L197" s="18" t="s">
        <v>4</v>
      </c>
      <c r="M197" s="16">
        <v>1000</v>
      </c>
      <c r="N197" s="16">
        <v>1700</v>
      </c>
      <c r="O197" s="14">
        <v>1.47</v>
      </c>
      <c r="P197" s="14">
        <v>1.4999999999999999E-2</v>
      </c>
      <c r="Q197" s="14">
        <f>O197/P197</f>
        <v>98</v>
      </c>
      <c r="R197" s="14">
        <f t="shared" si="36"/>
        <v>1.020408163265306E-2</v>
      </c>
      <c r="V197" s="2" t="s">
        <v>224</v>
      </c>
    </row>
    <row r="198" spans="1:22" x14ac:dyDescent="0.3">
      <c r="L198" s="2" t="s">
        <v>2</v>
      </c>
      <c r="P198" s="3">
        <f>SUM(P193:P197)</f>
        <v>0.40600000000000003</v>
      </c>
      <c r="Q198" s="3">
        <f>1/R198</f>
        <v>0.36053278169477893</v>
      </c>
      <c r="R198" s="3">
        <f>SUM(R193:R197)</f>
        <v>2.7736728829462822</v>
      </c>
    </row>
    <row r="199" spans="1:22" s="6" customFormat="1" x14ac:dyDescent="0.3">
      <c r="A199" s="60"/>
      <c r="G199" s="8"/>
      <c r="H199" s="11"/>
      <c r="I199" s="11"/>
      <c r="J199" s="11"/>
      <c r="K199" s="20"/>
      <c r="L199" s="7" t="s">
        <v>311</v>
      </c>
      <c r="M199" s="10"/>
      <c r="N199" s="10"/>
      <c r="O199" s="8"/>
      <c r="P199" s="8"/>
      <c r="R199" s="8" t="b">
        <f>ROUND(R198,2)&gt;=ROUND(F192,2)</f>
        <v>0</v>
      </c>
      <c r="S199" s="9"/>
      <c r="T199" s="8"/>
      <c r="U199" s="8"/>
      <c r="V199" s="7"/>
    </row>
  </sheetData>
  <conditionalFormatting sqref="P95 Q1:Q9 Q43:Q50 Q97:R97 Q114:Q121 Q88:Q95 Q154:Q160 Q163:Q171 Q183:Q190 Q64:Q71 Q133:Q141">
    <cfRule type="containsText" dxfId="117" priority="105" operator="containsText" text="FALSE">
      <formula>NOT(ISERROR(SEARCH("FALSE",P1)))</formula>
    </cfRule>
    <cfRule type="containsText" dxfId="116" priority="106" operator="containsText" text="CLOSE">
      <formula>NOT(ISERROR(SEARCH("CLOSE",P1)))</formula>
    </cfRule>
    <cfRule type="cellIs" dxfId="115" priority="107" operator="equal">
      <formula>TRUE</formula>
    </cfRule>
  </conditionalFormatting>
  <conditionalFormatting sqref="Q16:Q21 Q36:Q41 Q57:Q62 Q68:Q71 Q75:Q79 Q81:Q86 Q92:Q95 Q99:Q103 Q105:Q110 Q116:Q121 Q125:Q130 Q132 Q134:Q141 Q147:Q151 Q155:Q160 Q162 Q164:Q171 Q177:Q181 Q185:Q190 Q192:Q198 Q11 Q23:Q26 Q43:Q47 Q64:Q65 Q73 Q88:Q89 Q97 Q112:Q113 Q123 Q143:Q144 Q153 Q173:Q174 Q200:Q1048576">
    <cfRule type="cellIs" dxfId="114" priority="245" operator="equal">
      <formula>TRUE</formula>
    </cfRule>
  </conditionalFormatting>
  <conditionalFormatting sqref="Q16:Q21 Q36:Q41 Q57:Q62 Q68:Q71 Q75:Q79 Q81:Q86 Q92:Q95 Q99:Q103 Q105:Q110 Q116:Q121 Q125:Q130 Q132 Q134:Q141 Q147:Q151 Q155:Q160 Q162 Q164:Q171 Q177:Q181 Q185:Q190 Q192:Q198 Q11 Q23:Q26 Q43:Q47 Q64:Q65 Q73 Q88:Q89 Q97 Q112:Q113 Q123 Q143:Q144 Q153 Q173:Q174 Q200:Q1048576">
    <cfRule type="containsText" dxfId="113" priority="244" operator="containsText" text="CLOSE">
      <formula>NOT(ISERROR(SEARCH("CLOSE",Q11)))</formula>
    </cfRule>
  </conditionalFormatting>
  <conditionalFormatting sqref="Q12:Q14">
    <cfRule type="containsText" dxfId="112" priority="204" operator="containsText" text="FALSE">
      <formula>NOT(ISERROR(SEARCH("FALSE",Q12)))</formula>
    </cfRule>
    <cfRule type="containsText" dxfId="111" priority="205" operator="containsText" text="CLOSE">
      <formula>NOT(ISERROR(SEARCH("CLOSE",Q12)))</formula>
    </cfRule>
    <cfRule type="cellIs" dxfId="110" priority="206" operator="equal">
      <formula>TRUE</formula>
    </cfRule>
  </conditionalFormatting>
  <conditionalFormatting sqref="Q36:Q41 Q57:Q62 Q75:Q79 Q81:Q86 Q92:Q95 Q99:Q103 Q105:Q110 Q116:Q121 Q132 Q134:Q141 Q155:Q160 Q162 Q164:Q171 Q192:Q198 Q68:Q71 Q125:Q130 Q147:Q151 Q177:Q181 Q185:Q190 Q16:Q21 Q11 Q31 Q23:Q26 Q52 Q43:Q47 Q64:Q65 Q73 Q88:Q89 Q97 Q112:Q113 Q123 Q143:Q144 Q153 Q173:Q174 Q200:Q1048576">
    <cfRule type="containsText" dxfId="109" priority="243" operator="containsText" text="FALSE">
      <formula>NOT(ISERROR(SEARCH("FALSE",Q11)))</formula>
    </cfRule>
  </conditionalFormatting>
  <conditionalFormatting sqref="Q27:Q29">
    <cfRule type="containsText" dxfId="108" priority="189" operator="containsText" text="FALSE">
      <formula>NOT(ISERROR(SEARCH("FALSE",Q27)))</formula>
    </cfRule>
    <cfRule type="containsText" dxfId="107" priority="190" operator="containsText" text="CLOSE">
      <formula>NOT(ISERROR(SEARCH("CLOSE",Q27)))</formula>
    </cfRule>
    <cfRule type="cellIs" dxfId="106" priority="191" operator="equal">
      <formula>TRUE</formula>
    </cfRule>
  </conditionalFormatting>
  <conditionalFormatting sqref="Q36:Q41 Q57:Q62 Q75:Q79 Q81:R86 R88:R89 Q92:R95 Q99:R103 Q105:Q110 Q116:Q121 Q132 Q134:Q141 Q155:Q160 Q162 Q164:Q171 Q31 Q52 Q73 Q112:Q113 Q123 Q143:Q144 Q153">
    <cfRule type="containsText" dxfId="105" priority="240" operator="containsText" text="CLOSE">
      <formula>NOT(ISERROR(SEARCH("CLOSE",Q31)))</formula>
    </cfRule>
    <cfRule type="cellIs" dxfId="104" priority="241" operator="equal">
      <formula>TRUE</formula>
    </cfRule>
  </conditionalFormatting>
  <conditionalFormatting sqref="Q32:Q34">
    <cfRule type="containsText" dxfId="103" priority="177" operator="containsText" text="FALSE">
      <formula>NOT(ISERROR(SEARCH("FALSE",Q32)))</formula>
    </cfRule>
    <cfRule type="containsText" dxfId="102" priority="178" operator="containsText" text="CLOSE">
      <formula>NOT(ISERROR(SEARCH("CLOSE",Q32)))</formula>
    </cfRule>
    <cfRule type="cellIs" dxfId="101" priority="179" operator="equal">
      <formula>TRUE</formula>
    </cfRule>
  </conditionalFormatting>
  <conditionalFormatting sqref="Q53:Q55">
    <cfRule type="containsText" dxfId="100" priority="150" operator="containsText" text="FALSE">
      <formula>NOT(ISERROR(SEARCH("FALSE",Q53)))</formula>
    </cfRule>
    <cfRule type="containsText" dxfId="99" priority="151" operator="containsText" text="CLOSE">
      <formula>NOT(ISERROR(SEARCH("CLOSE",Q53)))</formula>
    </cfRule>
    <cfRule type="cellIs" dxfId="98" priority="152" operator="equal">
      <formula>TRUE</formula>
    </cfRule>
  </conditionalFormatting>
  <conditionalFormatting sqref="Q74:Q79">
    <cfRule type="containsText" dxfId="97" priority="123" operator="containsText" text="FALSE">
      <formula>NOT(ISERROR(SEARCH("FALSE",Q74)))</formula>
    </cfRule>
    <cfRule type="containsText" dxfId="96" priority="124" operator="containsText" text="CLOSE">
      <formula>NOT(ISERROR(SEARCH("CLOSE",Q74)))</formula>
    </cfRule>
    <cfRule type="cellIs" dxfId="95" priority="125" operator="equal">
      <formula>TRUE</formula>
    </cfRule>
  </conditionalFormatting>
  <conditionalFormatting sqref="Q75:Q79">
    <cfRule type="containsText" dxfId="94" priority="233" operator="containsText" text="FALSE">
      <formula>NOT(ISERROR(SEARCH("FALSE",Q75)))</formula>
    </cfRule>
    <cfRule type="containsText" dxfId="93" priority="234" operator="containsText" text="CLOSE">
      <formula>NOT(ISERROR(SEARCH("CLOSE",Q75)))</formula>
    </cfRule>
    <cfRule type="cellIs" dxfId="92" priority="235" operator="equal">
      <formula>TRUE</formula>
    </cfRule>
  </conditionalFormatting>
  <conditionalFormatting sqref="Q98:Q103">
    <cfRule type="containsText" dxfId="91" priority="88" operator="containsText" text="FALSE">
      <formula>NOT(ISERROR(SEARCH("FALSE",Q98)))</formula>
    </cfRule>
    <cfRule type="containsText" dxfId="90" priority="89" operator="containsText" text="CLOSE">
      <formula>NOT(ISERROR(SEARCH("CLOSE",Q98)))</formula>
    </cfRule>
    <cfRule type="cellIs" dxfId="89" priority="90" operator="equal">
      <formula>TRUE</formula>
    </cfRule>
  </conditionalFormatting>
  <conditionalFormatting sqref="Q99:Q103">
    <cfRule type="containsText" dxfId="88" priority="230" operator="containsText" text="FALSE">
      <formula>NOT(ISERROR(SEARCH("FALSE",Q99)))</formula>
    </cfRule>
    <cfRule type="containsText" dxfId="87" priority="231" operator="containsText" text="CLOSE">
      <formula>NOT(ISERROR(SEARCH("CLOSE",Q99)))</formula>
    </cfRule>
    <cfRule type="cellIs" dxfId="86" priority="232" operator="equal">
      <formula>TRUE</formula>
    </cfRule>
  </conditionalFormatting>
  <conditionalFormatting sqref="Q124:Q130">
    <cfRule type="containsText" dxfId="85" priority="66" operator="containsText" text="FALSE">
      <formula>NOT(ISERROR(SEARCH("FALSE",Q124)))</formula>
    </cfRule>
    <cfRule type="containsText" dxfId="84" priority="67" operator="containsText" text="CLOSE">
      <formula>NOT(ISERROR(SEARCH("CLOSE",Q124)))</formula>
    </cfRule>
    <cfRule type="cellIs" dxfId="83" priority="68" operator="equal">
      <formula>TRUE</formula>
    </cfRule>
  </conditionalFormatting>
  <conditionalFormatting sqref="Q75:Q79 Q99:R103 Q92:R95 Q116:Q121 Q132 Q134:Q141 Q155:Q160 Q162 Q164:Q171 Q36:Q41 Q57:Q62 Q81:R86 R88:R89 Q105:Q110">
    <cfRule type="containsText" dxfId="82" priority="239" operator="containsText" text="FALSE">
      <formula>NOT(ISERROR(SEARCH("FALSE",Q36)))</formula>
    </cfRule>
  </conditionalFormatting>
  <conditionalFormatting sqref="Q145:Q151">
    <cfRule type="containsText" dxfId="81" priority="48" operator="containsText" text="FALSE">
      <formula>NOT(ISERROR(SEARCH("FALSE",Q145)))</formula>
    </cfRule>
    <cfRule type="containsText" dxfId="80" priority="49" operator="containsText" text="CLOSE">
      <formula>NOT(ISERROR(SEARCH("CLOSE",Q145)))</formula>
    </cfRule>
    <cfRule type="cellIs" dxfId="79" priority="50" operator="equal">
      <formula>TRUE</formula>
    </cfRule>
  </conditionalFormatting>
  <conditionalFormatting sqref="Q175:Q181">
    <cfRule type="containsText" dxfId="78" priority="21" operator="containsText" text="FALSE">
      <formula>NOT(ISERROR(SEARCH("FALSE",Q175)))</formula>
    </cfRule>
    <cfRule type="containsText" dxfId="77" priority="22" operator="containsText" text="CLOSE">
      <formula>NOT(ISERROR(SEARCH("CLOSE",Q175)))</formula>
    </cfRule>
    <cfRule type="cellIs" dxfId="76" priority="23" operator="equal">
      <formula>TRUE</formula>
    </cfRule>
  </conditionalFormatting>
  <conditionalFormatting sqref="Q193:Q198">
    <cfRule type="containsText" dxfId="75" priority="221" operator="containsText" text="FALSE">
      <formula>NOT(ISERROR(SEARCH("FALSE",Q193)))</formula>
    </cfRule>
    <cfRule type="containsText" dxfId="74" priority="222" operator="containsText" text="CLOSE">
      <formula>NOT(ISERROR(SEARCH("CLOSE",Q193)))</formula>
    </cfRule>
    <cfRule type="cellIs" dxfId="73" priority="223" operator="equal">
      <formula>TRUE</formula>
    </cfRule>
  </conditionalFormatting>
  <conditionalFormatting sqref="R10">
    <cfRule type="containsText" dxfId="72" priority="211" operator="containsText" text="FALSE">
      <formula>NOT(ISERROR(SEARCH("FALSE",R10)))</formula>
    </cfRule>
    <cfRule type="containsText" dxfId="71" priority="212" operator="containsText" text="CLOSE">
      <formula>NOT(ISERROR(SEARCH("CLOSE",R10)))</formula>
    </cfRule>
    <cfRule type="cellIs" dxfId="70" priority="213" operator="equal">
      <formula>TRUE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ntainsText" dxfId="69" priority="198" operator="containsText" text="FALSE">
      <formula>NOT(ISERROR(SEARCH("FALSE",R15)))</formula>
    </cfRule>
    <cfRule type="containsText" dxfId="68" priority="199" operator="containsText" text="CLOSE">
      <formula>NOT(ISERROR(SEARCH("CLOSE",R15)))</formula>
    </cfRule>
    <cfRule type="cellIs" dxfId="67" priority="200" operator="equal">
      <formula>TRUE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ntainsText" dxfId="66" priority="193" operator="containsText" text="FALSE">
      <formula>NOT(ISERROR(SEARCH("FALSE",R22)))</formula>
    </cfRule>
    <cfRule type="containsText" dxfId="65" priority="194" operator="containsText" text="CLOSE">
      <formula>NOT(ISERROR(SEARCH("CLOSE",R22)))</formula>
    </cfRule>
    <cfRule type="cellIs" dxfId="64" priority="195" operator="equal">
      <formula>TRUE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ntainsText" dxfId="63" priority="184" operator="containsText" text="FALSE">
      <formula>NOT(ISERROR(SEARCH("FALSE",R30)))</formula>
    </cfRule>
    <cfRule type="containsText" dxfId="62" priority="185" operator="containsText" text="CLOSE">
      <formula>NOT(ISERROR(SEARCH("CLOSE",R30)))</formula>
    </cfRule>
    <cfRule type="cellIs" dxfId="61" priority="186" operator="equal">
      <formula>TRUE</formula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">
    <cfRule type="containsText" dxfId="60" priority="171" operator="containsText" text="FALSE">
      <formula>NOT(ISERROR(SEARCH("FALSE",R35)))</formula>
    </cfRule>
    <cfRule type="containsText" dxfId="59" priority="172" operator="containsText" text="CLOSE">
      <formula>NOT(ISERROR(SEARCH("CLOSE",R35)))</formula>
    </cfRule>
    <cfRule type="cellIs" dxfId="58" priority="173" operator="equal">
      <formula>TRUE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ntainsText" dxfId="57" priority="166" operator="containsText" text="FALSE">
      <formula>NOT(ISERROR(SEARCH("FALSE",R42)))</formula>
    </cfRule>
    <cfRule type="containsText" dxfId="56" priority="167" operator="containsText" text="CLOSE">
      <formula>NOT(ISERROR(SEARCH("CLOSE",R42)))</formula>
    </cfRule>
    <cfRule type="cellIs" dxfId="55" priority="168" operator="equal">
      <formula>TRUE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ntainsText" dxfId="54" priority="157" operator="containsText" text="FALSE">
      <formula>NOT(ISERROR(SEARCH("FALSE",R51)))</formula>
    </cfRule>
    <cfRule type="containsText" dxfId="53" priority="158" operator="containsText" text="CLOSE">
      <formula>NOT(ISERROR(SEARCH("CLOSE",R51)))</formula>
    </cfRule>
    <cfRule type="cellIs" dxfId="52" priority="159" operator="equal">
      <formula>TRUE</formula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ntainsText" dxfId="51" priority="144" operator="containsText" text="FALSE">
      <formula>NOT(ISERROR(SEARCH("FALSE",R56)))</formula>
    </cfRule>
    <cfRule type="containsText" dxfId="50" priority="145" operator="containsText" text="CLOSE">
      <formula>NOT(ISERROR(SEARCH("CLOSE",R56)))</formula>
    </cfRule>
    <cfRule type="cellIs" dxfId="49" priority="146" operator="equal">
      <formula>TRUE</formula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ntainsText" dxfId="48" priority="139" operator="containsText" text="FALSE">
      <formula>NOT(ISERROR(SEARCH("FALSE",R63)))</formula>
    </cfRule>
    <cfRule type="containsText" dxfId="47" priority="140" operator="containsText" text="CLOSE">
      <formula>NOT(ISERROR(SEARCH("CLOSE",R63)))</formula>
    </cfRule>
    <cfRule type="cellIs" dxfId="46" priority="141" operator="equal">
      <formula>TRUE</formula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ntainsText" dxfId="45" priority="130" operator="containsText" text="FALSE">
      <formula>NOT(ISERROR(SEARCH("FALSE",R72)))</formula>
    </cfRule>
    <cfRule type="containsText" dxfId="44" priority="131" operator="containsText" text="CLOSE">
      <formula>NOT(ISERROR(SEARCH("CLOSE",R72)))</formula>
    </cfRule>
    <cfRule type="cellIs" dxfId="43" priority="132" operator="equal">
      <formula>TRUE</formula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ntainsText" dxfId="42" priority="117" operator="containsText" text="FALSE">
      <formula>NOT(ISERROR(SEARCH("FALSE",R80)))</formula>
    </cfRule>
    <cfRule type="containsText" dxfId="41" priority="118" operator="containsText" text="CLOSE">
      <formula>NOT(ISERROR(SEARCH("CLOSE",R80)))</formula>
    </cfRule>
    <cfRule type="cellIs" dxfId="40" priority="119" operator="equal">
      <formula>TRUE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ntainsText" dxfId="39" priority="112" operator="containsText" text="FALSE">
      <formula>NOT(ISERROR(SEARCH("FALSE",R87)))</formula>
    </cfRule>
    <cfRule type="containsText" dxfId="38" priority="113" operator="containsText" text="CLOSE">
      <formula>NOT(ISERROR(SEARCH("CLOSE",R87)))</formula>
    </cfRule>
    <cfRule type="cellIs" dxfId="37" priority="114" operator="equal">
      <formula>TRUE</formula>
    </cfRule>
  </conditionalFormatting>
  <conditionalFormatting sqref="R96">
    <cfRule type="containsText" dxfId="36" priority="100" operator="containsText" text="FALSE">
      <formula>NOT(ISERROR(SEARCH("FALSE",R96)))</formula>
    </cfRule>
    <cfRule type="containsText" dxfId="35" priority="101" operator="containsText" text="CLOSE">
      <formula>NOT(ISERROR(SEARCH("CLOSE",R96)))</formula>
    </cfRule>
    <cfRule type="cellIs" dxfId="34" priority="102" operator="equal">
      <formula>TRUE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ntainsText" dxfId="33" priority="82" operator="containsText" text="FALSE">
      <formula>NOT(ISERROR(SEARCH("FALSE",R104)))</formula>
    </cfRule>
    <cfRule type="containsText" dxfId="32" priority="83" operator="containsText" text="CLOSE">
      <formula>NOT(ISERROR(SEARCH("CLOSE",R104)))</formula>
    </cfRule>
    <cfRule type="cellIs" dxfId="31" priority="84" operator="equal">
      <formula>TRUE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ntainsText" dxfId="30" priority="95" operator="containsText" text="FALSE">
      <formula>NOT(ISERROR(SEARCH("FALSE",R111)))</formula>
    </cfRule>
    <cfRule type="containsText" dxfId="29" priority="96" operator="containsText" text="CLOSE">
      <formula>NOT(ISERROR(SEARCH("CLOSE",R111)))</formula>
    </cfRule>
    <cfRule type="cellIs" dxfId="28" priority="97" operator="equal">
      <formula>TRUE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2">
    <cfRule type="containsText" dxfId="27" priority="73" operator="containsText" text="FALSE">
      <formula>NOT(ISERROR(SEARCH("FALSE",R122)))</formula>
    </cfRule>
    <cfRule type="containsText" dxfId="26" priority="74" operator="containsText" text="CLOSE">
      <formula>NOT(ISERROR(SEARCH("CLOSE",R122)))</formula>
    </cfRule>
    <cfRule type="cellIs" dxfId="25" priority="75" operator="equal">
      <formula>TRUE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1">
    <cfRule type="containsText" dxfId="24" priority="60" operator="containsText" text="FALSE">
      <formula>NOT(ISERROR(SEARCH("FALSE",R131)))</formula>
    </cfRule>
    <cfRule type="containsText" dxfId="23" priority="61" operator="containsText" text="CLOSE">
      <formula>NOT(ISERROR(SEARCH("CLOSE",R131)))</formula>
    </cfRule>
    <cfRule type="cellIs" dxfId="22" priority="62" operator="equal">
      <formula>TRUE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containsText" dxfId="21" priority="55" operator="containsText" text="FALSE">
      <formula>NOT(ISERROR(SEARCH("FALSE",R142)))</formula>
    </cfRule>
    <cfRule type="containsText" dxfId="20" priority="56" operator="containsText" text="CLOSE">
      <formula>NOT(ISERROR(SEARCH("CLOSE",R142)))</formula>
    </cfRule>
    <cfRule type="cellIs" dxfId="19" priority="57" operator="equal">
      <formula>TRUE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">
    <cfRule type="containsText" dxfId="18" priority="42" operator="containsText" text="FALSE">
      <formula>NOT(ISERROR(SEARCH("FALSE",R152)))</formula>
    </cfRule>
    <cfRule type="containsText" dxfId="17" priority="43" operator="containsText" text="CLOSE">
      <formula>NOT(ISERROR(SEARCH("CLOSE",R152)))</formula>
    </cfRule>
    <cfRule type="cellIs" dxfId="16" priority="44" operator="equal">
      <formula>TRUE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ntainsText" dxfId="15" priority="33" operator="containsText" text="FALSE">
      <formula>NOT(ISERROR(SEARCH("FALSE",R161)))</formula>
    </cfRule>
    <cfRule type="containsText" dxfId="14" priority="34" operator="containsText" text="CLOSE">
      <formula>NOT(ISERROR(SEARCH("CLOSE",R161)))</formula>
    </cfRule>
    <cfRule type="cellIs" dxfId="13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2">
    <cfRule type="containsText" dxfId="12" priority="28" operator="containsText" text="FALSE">
      <formula>NOT(ISERROR(SEARCH("FALSE",R172)))</formula>
    </cfRule>
    <cfRule type="containsText" dxfId="11" priority="29" operator="containsText" text="CLOSE">
      <formula>NOT(ISERROR(SEARCH("CLOSE",R172)))</formula>
    </cfRule>
    <cfRule type="cellIs" dxfId="10" priority="30" operator="equal">
      <formula>TRUE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2">
    <cfRule type="containsText" dxfId="9" priority="15" operator="containsText" text="FALSE">
      <formula>NOT(ISERROR(SEARCH("FALSE",R182)))</formula>
    </cfRule>
    <cfRule type="containsText" dxfId="8" priority="16" operator="containsText" text="CLOSE">
      <formula>NOT(ISERROR(SEARCH("CLOSE",R182)))</formula>
    </cfRule>
    <cfRule type="cellIs" dxfId="7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1">
    <cfRule type="containsText" dxfId="6" priority="6" operator="containsText" text="FALSE">
      <formula>NOT(ISERROR(SEARCH("FALSE",R191)))</formula>
    </cfRule>
    <cfRule type="containsText" dxfId="5" priority="7" operator="containsText" text="CLOSE">
      <formula>NOT(ISERROR(SEARCH("CLOSE",R191)))</formula>
    </cfRule>
    <cfRule type="cellIs" dxfId="4" priority="8" operator="equal">
      <formula>TRUE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9">
    <cfRule type="containsText" dxfId="3" priority="1" operator="containsText" text="FALSE">
      <formula>NOT(ISERROR(SEARCH("FALSE",R199)))</formula>
    </cfRule>
    <cfRule type="containsText" dxfId="2" priority="2" operator="containsText" text="CLOSE">
      <formula>NOT(ISERROR(SEARCH("CLOSE",R199)))</formula>
    </cfRule>
    <cfRule type="cellIs" dxfId="1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ellIs" dxfId="0" priority="249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A7CB-7280-46BE-826B-252B9BDED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Baseline_AB</vt:lpstr>
      <vt:lpstr>Baseline_MF</vt:lpstr>
      <vt:lpstr>Baseline_TH</vt:lpstr>
      <vt:lpstr>Baseline_SF</vt:lpstr>
      <vt:lpstr>nZEB_AB</vt:lpstr>
      <vt:lpstr>nZEB_MF</vt:lpstr>
      <vt:lpstr>nZEB_TH</vt:lpstr>
      <vt:lpstr>nZEB_SF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Suppa</dc:creator>
  <cp:lastModifiedBy>Anthony Suppa</cp:lastModifiedBy>
  <dcterms:created xsi:type="dcterms:W3CDTF">2025-10-17T12:15:36Z</dcterms:created>
  <dcterms:modified xsi:type="dcterms:W3CDTF">2025-10-17T14:32:31Z</dcterms:modified>
</cp:coreProperties>
</file>