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Aswath CM\Data Scientist Loading\Data-Science\Datasets\"/>
    </mc:Choice>
  </mc:AlternateContent>
  <xr:revisionPtr revIDLastSave="0" documentId="13_ncr:1_{FB9791EA-3C92-4DB1-8FC5-C6776B8C8987}" xr6:coauthVersionLast="47" xr6:coauthVersionMax="47" xr10:uidLastSave="{00000000-0000-0000-0000-000000000000}"/>
  <bookViews>
    <workbookView xWindow="-108" yWindow="-108" windowWidth="23256" windowHeight="14616" xr2:uid="{00000000-000D-0000-FFFF-FFFF00000000}"/>
  </bookViews>
  <sheets>
    <sheet name="movies" sheetId="1" r:id="rId1"/>
    <sheet name="Marvels_FInancials" sheetId="6" r:id="rId2"/>
    <sheet name="financials" sheetId="2" r:id="rId3"/>
    <sheet name="actors" sheetId="3" r:id="rId4"/>
    <sheet name="movie_actor" sheetId="4" r:id="rId5"/>
    <sheet name="languages" sheetId="5" r:id="rId6"/>
  </sheets>
  <definedNames>
    <definedName name="Slicer_studio">#N/A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5" i="1" l="1"/>
  <c r="G54" i="1"/>
  <c r="G53" i="1"/>
  <c r="D8" i="6"/>
  <c r="D7" i="6"/>
  <c r="D6" i="6"/>
  <c r="D5" i="6"/>
  <c r="D4" i="6"/>
  <c r="D3" i="6"/>
  <c r="G68" i="1"/>
  <c r="G67" i="1"/>
  <c r="G66" i="1"/>
  <c r="G65" i="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K2" i="1" a="1"/>
  <c r="K2" i="1" s="1"/>
  <c r="J2" i="1" a="1"/>
  <c r="J2" i="1" s="1"/>
  <c r="I2" i="1" a="1"/>
  <c r="I2" i="1" s="1"/>
  <c r="H2" i="1" a="1"/>
  <c r="H2" i="1" s="1"/>
  <c r="H3" i="1" a="1"/>
  <c r="H3" i="1" s="1"/>
  <c r="H4" i="1" a="1"/>
  <c r="H4" i="1" s="1"/>
  <c r="H5" i="1" a="1"/>
  <c r="H5" i="1" s="1"/>
  <c r="L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L22" i="1" s="1"/>
  <c r="H23" i="1" a="1"/>
  <c r="H23" i="1" s="1"/>
  <c r="H24" i="1" a="1"/>
  <c r="H24" i="1" s="1"/>
  <c r="H25" i="1" a="1"/>
  <c r="H25" i="1" s="1"/>
  <c r="H26" i="1" a="1"/>
  <c r="H26" i="1" s="1"/>
  <c r="H27" i="1" a="1"/>
  <c r="H27" i="1" s="1"/>
  <c r="H28" i="1" a="1"/>
  <c r="H28" i="1" s="1"/>
  <c r="H29" i="1" a="1"/>
  <c r="H29" i="1" s="1"/>
  <c r="H30" i="1" a="1"/>
  <c r="H30" i="1" s="1"/>
  <c r="L30" i="1" s="1"/>
  <c r="H31" i="1" a="1"/>
  <c r="H31" i="1" s="1"/>
  <c r="H32" i="1" a="1"/>
  <c r="H32" i="1" s="1"/>
  <c r="H33" i="1" a="1"/>
  <c r="H33" i="1" s="1"/>
  <c r="H34" i="1" a="1"/>
  <c r="H34" i="1" s="1"/>
  <c r="H35" i="1" a="1"/>
  <c r="H35" i="1" s="1"/>
  <c r="H36" i="1" a="1"/>
  <c r="H36" i="1" s="1"/>
  <c r="H37" i="1" a="1"/>
  <c r="H37" i="1" s="1"/>
  <c r="H38" i="1" a="1"/>
  <c r="H38" i="1" s="1"/>
  <c r="H39" i="1" a="1"/>
  <c r="H39" i="1" s="1"/>
  <c r="H40" i="1" a="1"/>
  <c r="H40" i="1" s="1"/>
  <c r="O25" i="1" l="1"/>
  <c r="O40" i="1"/>
  <c r="O24" i="1"/>
  <c r="O8" i="1"/>
  <c r="O6" i="1"/>
  <c r="O2" i="1"/>
  <c r="O37" i="1"/>
  <c r="O21" i="1"/>
  <c r="O5" i="1"/>
  <c r="O36" i="1"/>
  <c r="O3" i="1"/>
  <c r="I41" i="1"/>
  <c r="H41" i="1"/>
  <c r="N30" i="1"/>
  <c r="N22" i="1"/>
  <c r="N5" i="1"/>
  <c r="M31" i="1"/>
  <c r="O31" i="1" s="1"/>
  <c r="M30" i="1"/>
  <c r="O30" i="1" s="1"/>
  <c r="M29" i="1"/>
  <c r="O29" i="1" s="1"/>
  <c r="M13" i="1"/>
  <c r="O13" i="1" s="1"/>
  <c r="M9" i="1"/>
  <c r="O9" i="1" s="1"/>
  <c r="M40" i="1"/>
  <c r="M8" i="1"/>
  <c r="M33" i="1"/>
  <c r="O33" i="1" s="1"/>
  <c r="L39" i="1"/>
  <c r="N39" i="1" s="1"/>
  <c r="L35" i="1"/>
  <c r="N35" i="1" s="1"/>
  <c r="M32" i="1"/>
  <c r="O32" i="1" s="1"/>
  <c r="M16" i="1"/>
  <c r="O16" i="1" s="1"/>
  <c r="M14" i="1"/>
  <c r="O14" i="1" s="1"/>
  <c r="L40" i="1"/>
  <c r="N40" i="1" s="1"/>
  <c r="L11" i="1"/>
  <c r="N11" i="1" s="1"/>
  <c r="L7" i="1"/>
  <c r="N7" i="1" s="1"/>
  <c r="L6" i="1"/>
  <c r="N6" i="1" s="1"/>
  <c r="M17" i="1"/>
  <c r="O17" i="1" s="1"/>
  <c r="M15" i="1"/>
  <c r="O15" i="1" s="1"/>
  <c r="L14" i="1"/>
  <c r="N14" i="1" s="1"/>
  <c r="M38" i="1"/>
  <c r="O38" i="1" s="1"/>
  <c r="M20" i="1"/>
  <c r="O20" i="1" s="1"/>
  <c r="M35" i="1"/>
  <c r="O35" i="1" s="1"/>
  <c r="M28" i="1"/>
  <c r="O28" i="1" s="1"/>
  <c r="M27" i="1"/>
  <c r="O27" i="1" s="1"/>
  <c r="M11" i="1"/>
  <c r="O11" i="1" s="1"/>
  <c r="M2" i="1"/>
  <c r="M26" i="1"/>
  <c r="O26" i="1" s="1"/>
  <c r="M10" i="1"/>
  <c r="O10" i="1" s="1"/>
  <c r="L24" i="1"/>
  <c r="N24" i="1" s="1"/>
  <c r="M22" i="1"/>
  <c r="O22" i="1" s="1"/>
  <c r="M37" i="1"/>
  <c r="M5" i="1"/>
  <c r="M4" i="1"/>
  <c r="O4" i="1" s="1"/>
  <c r="L19" i="1"/>
  <c r="N19" i="1" s="1"/>
  <c r="M12" i="1"/>
  <c r="O12" i="1" s="1"/>
  <c r="L25" i="1"/>
  <c r="N25" i="1" s="1"/>
  <c r="L9" i="1"/>
  <c r="N9" i="1" s="1"/>
  <c r="L23" i="1"/>
  <c r="N23" i="1" s="1"/>
  <c r="L8" i="1"/>
  <c r="N8" i="1" s="1"/>
  <c r="M6" i="1"/>
  <c r="L21" i="1"/>
  <c r="N21" i="1" s="1"/>
  <c r="M36" i="1"/>
  <c r="M3" i="1"/>
  <c r="M39" i="1"/>
  <c r="O39" i="1" s="1"/>
  <c r="M23" i="1"/>
  <c r="O23" i="1" s="1"/>
  <c r="M7" i="1"/>
  <c r="O7" i="1" s="1"/>
  <c r="L18" i="1"/>
  <c r="N18" i="1" s="1"/>
  <c r="L17" i="1"/>
  <c r="N17" i="1" s="1"/>
  <c r="L16" i="1"/>
  <c r="N16" i="1" s="1"/>
  <c r="L31" i="1"/>
  <c r="N31" i="1" s="1"/>
  <c r="L13" i="1"/>
  <c r="N13" i="1" s="1"/>
  <c r="L12" i="1"/>
  <c r="L27" i="1"/>
  <c r="N27" i="1" s="1"/>
  <c r="L3" i="1"/>
  <c r="N3" i="1" s="1"/>
  <c r="L26" i="1"/>
  <c r="N26" i="1" s="1"/>
  <c r="L10" i="1"/>
  <c r="N10" i="1" s="1"/>
  <c r="L38" i="1"/>
  <c r="N38" i="1" s="1"/>
  <c r="L2" i="1"/>
  <c r="N2" i="1" s="1"/>
  <c r="M25" i="1"/>
  <c r="L37" i="1"/>
  <c r="N37" i="1" s="1"/>
  <c r="M24" i="1"/>
  <c r="L34" i="1"/>
  <c r="N34" i="1" s="1"/>
  <c r="L29" i="1"/>
  <c r="N29" i="1" s="1"/>
  <c r="L28" i="1"/>
  <c r="N28" i="1" s="1"/>
  <c r="M21" i="1"/>
  <c r="L33" i="1"/>
  <c r="N33" i="1" s="1"/>
  <c r="L32" i="1"/>
  <c r="L15" i="1"/>
  <c r="N15" i="1" s="1"/>
  <c r="L36" i="1"/>
  <c r="N36" i="1" s="1"/>
  <c r="L20" i="1"/>
  <c r="N20" i="1" s="1"/>
  <c r="L4" i="1"/>
  <c r="N4" i="1" s="1"/>
  <c r="M19" i="1"/>
  <c r="O19" i="1" s="1"/>
  <c r="M34" i="1"/>
  <c r="O34" i="1" s="1"/>
  <c r="M18" i="1"/>
  <c r="O18" i="1" s="1"/>
  <c r="O41" i="1" l="1"/>
  <c r="N32" i="1"/>
  <c r="L41" i="1"/>
  <c r="M41" i="1"/>
  <c r="N12" i="1"/>
  <c r="N4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<sst xmlns="http://schemas.openxmlformats.org/spreadsheetml/2006/main" count="314" uniqueCount="175">
  <si>
    <t>movie_id</t>
  </si>
  <si>
    <t>industry</t>
  </si>
  <si>
    <t>release_year</t>
  </si>
  <si>
    <t>imdb_rating</t>
  </si>
  <si>
    <t>studio</t>
  </si>
  <si>
    <t>language_id</t>
  </si>
  <si>
    <t>Bollywood</t>
  </si>
  <si>
    <t>Hollywood</t>
  </si>
  <si>
    <t>Marvel Studios</t>
  </si>
  <si>
    <t>United Producers</t>
  </si>
  <si>
    <t>Yash Raj Films</t>
  </si>
  <si>
    <t>Vinod Chopra Films</t>
  </si>
  <si>
    <t>Dharma Productions</t>
  </si>
  <si>
    <t>Castle Rock Entertainment</t>
  </si>
  <si>
    <t>Warner Bros. Pictures</t>
  </si>
  <si>
    <t>Columbia Pictures</t>
  </si>
  <si>
    <t>Paramount Pictures</t>
  </si>
  <si>
    <t>Liberty Films</t>
  </si>
  <si>
    <t>20th Century Fox</t>
  </si>
  <si>
    <t>Syncopy</t>
  </si>
  <si>
    <t>Universal Pictures</t>
  </si>
  <si>
    <t>Vinod Chopra Productions</t>
  </si>
  <si>
    <t>Mythri Movie Makers</t>
  </si>
  <si>
    <t>DVV Entertainment</t>
  </si>
  <si>
    <t>Arka Media Works</t>
  </si>
  <si>
    <t>Zee Studios</t>
  </si>
  <si>
    <t>Salman Khan Films</t>
  </si>
  <si>
    <t>budget</t>
  </si>
  <si>
    <t>revenue</t>
  </si>
  <si>
    <t>unit</t>
  </si>
  <si>
    <t>currency</t>
  </si>
  <si>
    <t>Billions</t>
  </si>
  <si>
    <t>INR</t>
  </si>
  <si>
    <t>Millions</t>
  </si>
  <si>
    <t>USD</t>
  </si>
  <si>
    <t>actor_id</t>
  </si>
  <si>
    <t>name</t>
  </si>
  <si>
    <t>birth_year</t>
  </si>
  <si>
    <t>Yash</t>
  </si>
  <si>
    <t>Sanjay Dutt</t>
  </si>
  <si>
    <t>Benedict Cumberbatch</t>
  </si>
  <si>
    <t>Elizabeth Olsen</t>
  </si>
  <si>
    <t>Chris Hemsworth</t>
  </si>
  <si>
    <t>Natalie Portman</t>
  </si>
  <si>
    <t>Tom Hiddleston</t>
  </si>
  <si>
    <t>Amitabh Bachchan</t>
  </si>
  <si>
    <t>Jaya Bachchan</t>
  </si>
  <si>
    <t>Shah Rukh Khan</t>
  </si>
  <si>
    <t>Kajol</t>
  </si>
  <si>
    <t>Aamir Khan</t>
  </si>
  <si>
    <t>R. Madhavan</t>
  </si>
  <si>
    <t>Sharman Joshi</t>
  </si>
  <si>
    <t>Hrithik Roshan</t>
  </si>
  <si>
    <t>Ranveer Singh</t>
  </si>
  <si>
    <t>Deepika Padukone</t>
  </si>
  <si>
    <t>Tim Robbins</t>
  </si>
  <si>
    <t>Morgan Freeman</t>
  </si>
  <si>
    <t>Leonardo DiCaprio</t>
  </si>
  <si>
    <t>Ken Watanabe</t>
  </si>
  <si>
    <t>Matthew McConaughey</t>
  </si>
  <si>
    <t>Anne Hathaway</t>
  </si>
  <si>
    <t>John David Washington</t>
  </si>
  <si>
    <t>Robert Pattinson</t>
  </si>
  <si>
    <t>Will Smith</t>
  </si>
  <si>
    <t>Thandiwe Newton</t>
  </si>
  <si>
    <t>Russell Crowe</t>
  </si>
  <si>
    <t>Joaquin Phoenix</t>
  </si>
  <si>
    <t>Kate Winslet</t>
  </si>
  <si>
    <t>James Stewart</t>
  </si>
  <si>
    <t>Donna Reed</t>
  </si>
  <si>
    <t>Sam Worthington</t>
  </si>
  <si>
    <t>Zoe Saldana</t>
  </si>
  <si>
    <t>Marlon Brando</t>
  </si>
  <si>
    <t>Al Pacino</t>
  </si>
  <si>
    <t>Christian Bale</t>
  </si>
  <si>
    <t>Heath Ledger</t>
  </si>
  <si>
    <t>Liam Neeson</t>
  </si>
  <si>
    <t>Ben Kingsley</t>
  </si>
  <si>
    <t>Sam Neill</t>
  </si>
  <si>
    <t>Laura Dern</t>
  </si>
  <si>
    <t>Song Kang-ho</t>
  </si>
  <si>
    <t>Lee Sun-kyun</t>
  </si>
  <si>
    <t>Robert Downey Jr.</t>
  </si>
  <si>
    <t>Chris Evans</t>
  </si>
  <si>
    <t>Kanu Banerjee</t>
  </si>
  <si>
    <t>Karuna Banerjee</t>
  </si>
  <si>
    <t>Darsheel Safary</t>
  </si>
  <si>
    <t>Sunil Dutt</t>
  </si>
  <si>
    <t>Anushka Sharma</t>
  </si>
  <si>
    <t>Ranbir Kapoor</t>
  </si>
  <si>
    <t>Allu Arjun</t>
  </si>
  <si>
    <t>Fahadh Faasil</t>
  </si>
  <si>
    <t>N. T. Rama Rao Jr.</t>
  </si>
  <si>
    <t>Ram Charan</t>
  </si>
  <si>
    <t>Prabhas</t>
  </si>
  <si>
    <t>Rana Daggubati</t>
  </si>
  <si>
    <t>Mithun Chakraborty</t>
  </si>
  <si>
    <t>Anupam Kher</t>
  </si>
  <si>
    <t>Salman Khan</t>
  </si>
  <si>
    <t>Nawazuddin Siddiqui</t>
  </si>
  <si>
    <t>Tommy Lee Jones</t>
  </si>
  <si>
    <t>Sebastian Stan</t>
  </si>
  <si>
    <t>Anil Kapoor</t>
  </si>
  <si>
    <t>Sidharth Malhotra</t>
  </si>
  <si>
    <t>Kiara Advani</t>
  </si>
  <si>
    <t>Hindi</t>
  </si>
  <si>
    <t>Telugu</t>
  </si>
  <si>
    <t>Kannada</t>
  </si>
  <si>
    <t>Tamil</t>
  </si>
  <si>
    <t>English</t>
  </si>
  <si>
    <t>French</t>
  </si>
  <si>
    <t>Bengali</t>
  </si>
  <si>
    <t>Gujarati</t>
  </si>
  <si>
    <t>NULL</t>
  </si>
  <si>
    <t>Not Available</t>
  </si>
  <si>
    <t>Hombale Films</t>
  </si>
  <si>
    <t>Government of West Bengal</t>
  </si>
  <si>
    <t>K.G.F: Chapter 2</t>
  </si>
  <si>
    <t>Doctor Strange in the Multiverse of Madness</t>
  </si>
  <si>
    <t>Thor: The Dark World</t>
  </si>
  <si>
    <t>Thor: Ragnarok</t>
  </si>
  <si>
    <t>Thor: Love and Thunder</t>
  </si>
  <si>
    <t>Sholay</t>
  </si>
  <si>
    <t>Dilwale Dulhania Le Jayenge</t>
  </si>
  <si>
    <t>3 Idiots</t>
  </si>
  <si>
    <t>Kabhi Khushi Kabhie Gham</t>
  </si>
  <si>
    <t>Bajirao Mastani</t>
  </si>
  <si>
    <t>The Shawshank Redemption</t>
  </si>
  <si>
    <t>Inception</t>
  </si>
  <si>
    <t>Interstellar</t>
  </si>
  <si>
    <t>The Pursuit of Happyness</t>
  </si>
  <si>
    <t>Gladiator</t>
  </si>
  <si>
    <t>Titanic</t>
  </si>
  <si>
    <t>It's a Wonderful Life</t>
  </si>
  <si>
    <t>Avatar</t>
  </si>
  <si>
    <t>The Godfather</t>
  </si>
  <si>
    <t>The Dark Knight</t>
  </si>
  <si>
    <t>Schindler's List</t>
  </si>
  <si>
    <t>Jurassic Park</t>
  </si>
  <si>
    <t>Parasite</t>
  </si>
  <si>
    <t>Avengers: Endgame</t>
  </si>
  <si>
    <t>Avengers: Infinity War</t>
  </si>
  <si>
    <t>Pather Panchali</t>
  </si>
  <si>
    <t>Taare Zameen Par</t>
  </si>
  <si>
    <t>Munna Bhai M.B.B.S.</t>
  </si>
  <si>
    <t>PK</t>
  </si>
  <si>
    <t>Sanju</t>
  </si>
  <si>
    <t>Pushpa: The Rise - Part 1</t>
  </si>
  <si>
    <t>RRR</t>
  </si>
  <si>
    <t>Baahubali: The Beginning</t>
  </si>
  <si>
    <t>The Kashmir Files</t>
  </si>
  <si>
    <t>Bajrangi Bhaijaan</t>
  </si>
  <si>
    <t>Captain America: The First Avenger</t>
  </si>
  <si>
    <t>Captain America: The Winter Soldier</t>
  </si>
  <si>
    <t>Race 3</t>
  </si>
  <si>
    <t>Shershaah</t>
  </si>
  <si>
    <t>title</t>
  </si>
  <si>
    <t>Revenue(in Mil)</t>
  </si>
  <si>
    <t>Budget(in Mil)</t>
  </si>
  <si>
    <t>Revenue(INR)</t>
  </si>
  <si>
    <t>Budget (INR)</t>
  </si>
  <si>
    <t>Total</t>
  </si>
  <si>
    <t>Total Bollywood movies</t>
  </si>
  <si>
    <t>Total Bollywood revenue (INR)</t>
  </si>
  <si>
    <t>Average Bollywood revenue</t>
  </si>
  <si>
    <t>% of Bollwood revenue on whole</t>
  </si>
  <si>
    <t>Revenue</t>
  </si>
  <si>
    <t>Budget</t>
  </si>
  <si>
    <t>Profit/Loss</t>
  </si>
  <si>
    <t>Profit/Loss %</t>
  </si>
  <si>
    <t>Total Revenue</t>
  </si>
  <si>
    <t>Market Share</t>
  </si>
  <si>
    <t>Mean IMDB</t>
  </si>
  <si>
    <t>Median IMDB</t>
  </si>
  <si>
    <t>Mode IMDB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</si>
</sst>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 &quot;₹&quot;\ * #,##0.00_ ;_ &quot;₹&quot;\ * \-#,##0.00_ ;_ &quot;₹&quot;\ * &quot;-&quot;??_ ;_ @_ "/>
    <numFmt numFmtId="43" formatCode="_ * #,##0.00_ ;_ * \-#,##0.00_ ;_ * &quot;-&quot;??_ ;_ @_ "/>
    <numFmt numFmtId="164" formatCode="_ [$₹-4009]\ * #,##0.00_ ;_ [$₹-4009]\ * \-#,##0.00_ ;_ [$₹-4009]\ * &quot;-&quot;??_ ;_ @_ "/>
    <numFmt numFmtId="175" formatCode="0.0"/>
  </numFmts>
  <fonts count="3" x14ac:knownFonts="1">
    <font>
      <sz val="11"/>
      <color theme="1"/>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10">
    <xf numFmtId="0" fontId="0" fillId="0" borderId="0" xfId="0"/>
    <xf numFmtId="0" fontId="1" fillId="2" borderId="0" xfId="0" applyFont="1" applyFill="1"/>
    <xf numFmtId="0" fontId="0" fillId="2" borderId="0" xfId="0" applyFill="1"/>
    <xf numFmtId="44" fontId="0" fillId="0" borderId="0" xfId="1" applyFont="1"/>
    <xf numFmtId="43" fontId="0" fillId="0" borderId="0" xfId="1" applyNumberFormat="1" applyFont="1"/>
    <xf numFmtId="164" fontId="2" fillId="0" borderId="0" xfId="1" applyNumberFormat="1" applyFont="1"/>
    <xf numFmtId="2" fontId="0" fillId="0" borderId="0" xfId="0" applyNumberFormat="1"/>
    <xf numFmtId="9" fontId="0" fillId="0" borderId="0" xfId="2" applyFont="1"/>
    <xf numFmtId="10" fontId="0" fillId="0" borderId="0" xfId="2" applyNumberFormat="1" applyFont="1"/>
    <xf numFmtId="175" fontId="0" fillId="0" borderId="0" xfId="0" applyNumberFormat="1"/>
  </cellXfs>
  <cellStyles count="3">
    <cellStyle name="Currency" xfId="1" builtinId="4"/>
    <cellStyle name="Normal" xfId="0" builtinId="0"/>
    <cellStyle name="Percent" xfId="2" builtinId="5"/>
  </cellStyles>
  <dxfs count="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ont>
        <b val="0"/>
        <i val="0"/>
        <strike val="0"/>
        <condense val="0"/>
        <extend val="0"/>
        <outline val="0"/>
        <shadow val="0"/>
        <u val="none"/>
        <vertAlign val="baseline"/>
        <sz val="11"/>
        <color auto="1"/>
        <name val="Calibri"/>
        <family val="2"/>
        <scheme val="minor"/>
      </font>
      <fill>
        <patternFill patternType="solid">
          <fgColor indexed="64"/>
          <bgColor theme="9" tint="0.59999389629810485"/>
        </patternFill>
      </fill>
    </dxf>
    <dxf>
      <font>
        <b val="0"/>
        <i val="0"/>
        <strike val="0"/>
        <condense val="0"/>
        <extend val="0"/>
        <outline val="0"/>
        <shadow val="0"/>
        <u val="none"/>
        <vertAlign val="baseline"/>
        <sz val="11"/>
        <color theme="1"/>
        <name val="Calibri"/>
        <family val="2"/>
        <scheme val="minor"/>
      </font>
      <numFmt numFmtId="164" formatCode="_ [$₹-4009]\ * #,##0.00_ ;_ [$₹-4009]\ * \-#,##0.00_ ;_ [$₹-4009]\ * &quot;-&quot;??_ ;_ @_ "/>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numFmt numFmtId="35" formatCode="_ * #,##0.00_ ;_ * \-#,##0.00_ ;_ * &quot;-&quot;??_ ;_ @_ "/>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35" formatCode="_ * #,##0.00_ ;_ * \-#,##0.00_ ;_ * &quot;-&quot;??_ ;_ @_ "/>
    </dxf>
    <dxf>
      <numFmt numFmtId="0" formatCode="General"/>
    </dxf>
    <dxf>
      <font>
        <b val="0"/>
        <i val="0"/>
        <strike val="0"/>
        <condense val="0"/>
        <extend val="0"/>
        <outline val="0"/>
        <shadow val="0"/>
        <u val="none"/>
        <vertAlign val="baseline"/>
        <sz val="11"/>
        <color auto="1"/>
        <name val="Calibri"/>
        <family val="2"/>
        <scheme val="minor"/>
      </font>
      <fill>
        <patternFill patternType="solid">
          <fgColor indexed="64"/>
          <bgColor theme="9" tint="0.59999389629810485"/>
        </patternFill>
      </fill>
    </dxf>
  </dxfs>
  <tableStyles count="1" defaultTableStyle="TableStyleMedium2" defaultPivotStyle="PivotStyleLight16">
    <tableStyle name="Invisible" pivot="0" table="0" count="0" xr9:uid="{AE843E39-C0BB-439B-8FFD-C1F7AAB2B83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absolute">
    <xdr:from>
      <xdr:col>11</xdr:col>
      <xdr:colOff>613679</xdr:colOff>
      <xdr:row>50</xdr:row>
      <xdr:rowOff>4696</xdr:rowOff>
    </xdr:from>
    <xdr:to>
      <xdr:col>12</xdr:col>
      <xdr:colOff>1180176</xdr:colOff>
      <xdr:row>63</xdr:row>
      <xdr:rowOff>70217</xdr:rowOff>
    </xdr:to>
    <mc:AlternateContent xmlns:mc="http://schemas.openxmlformats.org/markup-compatibility/2006" xmlns:sle15="http://schemas.microsoft.com/office/drawing/2012/slicer">
      <mc:Choice Requires="sle15">
        <xdr:graphicFrame macro="">
          <xdr:nvGraphicFramePr>
            <xdr:cNvPr id="2" name="studio">
              <a:extLst>
                <a:ext uri="{FF2B5EF4-FFF2-40B4-BE49-F238E27FC236}">
                  <a16:creationId xmlns:a16="http://schemas.microsoft.com/office/drawing/2014/main" id="{6DF8173D-4583-FFA1-E673-D980F1D6511F}"/>
                </a:ext>
              </a:extLst>
            </xdr:cNvPr>
            <xdr:cNvGraphicFramePr/>
          </xdr:nvGraphicFramePr>
          <xdr:xfrm>
            <a:off x="0" y="0"/>
            <a:ext cx="0" cy="0"/>
          </xdr:xfrm>
          <a:graphic>
            <a:graphicData uri="http://schemas.microsoft.com/office/drawing/2010/slicer">
              <sle:slicer xmlns:sle="http://schemas.microsoft.com/office/drawing/2010/slicer" name="studio"/>
            </a:graphicData>
          </a:graphic>
        </xdr:graphicFrame>
      </mc:Choice>
      <mc:Fallback xmlns="">
        <xdr:sp macro="" textlink="">
          <xdr:nvSpPr>
            <xdr:cNvPr id="0" name=""/>
            <xdr:cNvSpPr>
              <a:spLocks noTextEdit="1"/>
            </xdr:cNvSpPr>
          </xdr:nvSpPr>
          <xdr:spPr>
            <a:xfrm>
              <a:off x="12205315" y="92410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udio" xr10:uid="{6598A247-CFBE-4AEA-B4EC-D4FD474DC1D6}" sourceName="studio">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udio" xr10:uid="{A9C326E4-BF52-41B9-9531-24E9BC095625}" cache="Slicer_studio" caption="studio"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7FE39D-5614-4A7F-89B7-C167ABC0A251}" name="Movies" displayName="Movies" ref="A1:O41" totalsRowCount="1" headerRowDxfId="20">
  <autoFilter ref="A1:O40" xr:uid="{6A7FE39D-5614-4A7F-89B7-C167ABC0A251}"/>
  <tableColumns count="15">
    <tableColumn id="1" xr3:uid="{5E453F0D-B27C-433C-BF11-BA3FE1A6822E}" name="movie_id" totalsRowLabel="Total"/>
    <tableColumn id="8" xr3:uid="{AEC53FD7-BF8A-4895-B8F6-DCBA25100657}" name="title"/>
    <tableColumn id="3" xr3:uid="{A73DC6E7-A5B7-4D92-B13E-587CFA363BFA}" name="industry"/>
    <tableColumn id="4" xr3:uid="{DFE5EBBB-5DEF-4AB9-A5C9-802FC0AD1B5B}" name="release_year"/>
    <tableColumn id="5" xr3:uid="{D500D219-E618-40DD-B4AA-E390F996EF1E}" name="imdb_rating"/>
    <tableColumn id="6" xr3:uid="{D06057E5-53B4-474F-BA7C-D7BC731BE502}" name="studio"/>
    <tableColumn id="7" xr3:uid="{70C8CD53-1FFB-4649-B796-093E6560F8C9}" name="language_id"/>
    <tableColumn id="14" xr3:uid="{DD2A0151-E545-4BFF-93A3-124AFC8C3768}" name="budget" totalsRowFunction="sum" dataDxfId="19">
      <calculatedColumnFormula array="1">_xlfn.XLOOKUP(Movies[[#This Row],[movie_id]:[movie_id]],Financials[[#All],[movie_id]:[movie_id]],Financials[[#All],[budget]],"Not Available",0)</calculatedColumnFormula>
    </tableColumn>
    <tableColumn id="19" xr3:uid="{DB0D2613-55BC-4836-9E67-0E5D587EA27B}" name="revenue" totalsRowFunction="sum" totalsRowDxfId="18" totalsRowCellStyle="Currency">
      <calculatedColumnFormula array="1">_xlfn.XLOOKUP(Movies[[#This Row],[movie_id]:[movie_id]],Financials[[#All],[movie_id]:[movie_id]],Financials[[#All],[revenue]],"Not Available",0)</calculatedColumnFormula>
    </tableColumn>
    <tableColumn id="15" xr3:uid="{4FC460F8-5501-4B3D-B612-AA6EA53F088D}" name="unit" dataDxfId="17">
      <calculatedColumnFormula array="1">_xlfn.XLOOKUP(Movies[[#This Row],[movie_id]:[movie_id]],Financials[[#All],[movie_id]:[movie_id]],Financials[[#All],[unit]],"Not Available",0)</calculatedColumnFormula>
    </tableColumn>
    <tableColumn id="16" xr3:uid="{71AF9D00-263F-48BA-A598-7B2DDE3DCFC0}" name="currency" dataDxfId="16">
      <calculatedColumnFormula array="1">_xlfn.XLOOKUP(Movies[[#This Row],[movie_id]:[movie_id]],Financials[[#All],[movie_id]:[movie_id]],Financials[[#All],[currency]],"Not Available",0)</calculatedColumnFormula>
    </tableColumn>
    <tableColumn id="2" xr3:uid="{A5B7E823-C0BA-42ED-B6E5-DA740330CADB}" name="Budget(in Mil)" totalsRowFunction="sum" dataDxfId="15" totalsRowDxfId="14" totalsRowCellStyle="Currency">
      <calculatedColumnFormula>IF(Movies[[#This Row],[unit]]="Billions",Movies[[#This Row],[budget]]*1000,Movies[[#This Row],[budget]])</calculatedColumnFormula>
    </tableColumn>
    <tableColumn id="9" xr3:uid="{A1057D17-E761-4E5F-9CEF-2AB55323D2E6}" name="Revenue(in Mil)" totalsRowFunction="sum" dataDxfId="13" totalsRowDxfId="12" totalsRowCellStyle="Currency">
      <calculatedColumnFormula>IF(Movies[[#This Row],[unit]]="Billions",Movies[[#This Row],[revenue]]*1000,Movies[[#This Row],[revenue]])</calculatedColumnFormula>
    </tableColumn>
    <tableColumn id="10" xr3:uid="{17D2ED7A-4293-4174-8ADD-A740003AD1DE}" name="Budget (INR)" totalsRowFunction="sum" dataDxfId="11" totalsRowDxfId="10" totalsRowCellStyle="Currency">
      <calculatedColumnFormula>IF(Movies[[#This Row],[currency]]="USD",Movies[[#This Row],[Budget(in Mil)]]*80,Movies[[#This Row],[Budget(in Mil)]])</calculatedColumnFormula>
    </tableColumn>
    <tableColumn id="11" xr3:uid="{8EBD4721-6E24-4381-90FD-B8FCF013A206}" name="Revenue(INR)" totalsRowFunction="sum" dataDxfId="9" totalsRowDxfId="8" totalsRowCellStyle="Currency">
      <calculatedColumnFormula>IF(Movies[[#This Row],[currency]]="USD",Movies[[#This Row],[Revenue(in Mil)]]*80,Movies[[#This Row],[Revenue(in Mil)]])</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EC907F-917F-4689-8EAB-F7CEF660B9E4}" name="Financials" displayName="Financials" ref="A1:E41" totalsRowShown="0" headerRowDxfId="7">
  <autoFilter ref="A1:E41" xr:uid="{DCEC907F-917F-4689-8EAB-F7CEF660B9E4}"/>
  <tableColumns count="5">
    <tableColumn id="1" xr3:uid="{D1A9B0F4-FC15-4DC9-80C7-7EBF56996521}" name="movie_id"/>
    <tableColumn id="2" xr3:uid="{7A82C7E9-BE81-4BFD-9DE1-91C9F01BD827}" name="budget"/>
    <tableColumn id="3" xr3:uid="{965E2B99-FA87-4277-B9CC-A0E3C19DE420}" name="revenue"/>
    <tableColumn id="4" xr3:uid="{96087170-9E57-4229-AC50-74EEA71833C0}" name="unit"/>
    <tableColumn id="5" xr3:uid="{6495EEB2-7844-4F05-9057-6857978F8760}" name="currenc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E9627B-7F83-4E00-A9BD-B2B85ADBBA2F}" name="actors" displayName="actors" ref="A1:C68" totalsRowShown="0" headerRowDxfId="6">
  <autoFilter ref="A1:C68" xr:uid="{49E9627B-7F83-4E00-A9BD-B2B85ADBBA2F}"/>
  <tableColumns count="3">
    <tableColumn id="1" xr3:uid="{17C41506-36D4-4294-9829-5A0C52DE3455}" name="actor_id"/>
    <tableColumn id="2" xr3:uid="{2876D79C-DCCC-46A7-9A7C-E9583B5ED0CC}" name="name"/>
    <tableColumn id="3" xr3:uid="{FAFDAD74-E8EF-4409-98E8-FA816AA45652}" name="birth_yea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F3DFB9-F7AC-4F5D-9639-8E5EFD749C75}" name="movieactor" displayName="movieactor" ref="A1:B86" totalsRowShown="0" headerRowDxfId="5">
  <autoFilter ref="A1:B86" xr:uid="{69F3DFB9-F7AC-4F5D-9639-8E5EFD749C75}"/>
  <tableColumns count="2">
    <tableColumn id="1" xr3:uid="{726AA249-607F-4CEE-9C80-419BD67B7D42}" name="movie_id"/>
    <tableColumn id="2" xr3:uid="{A11280A0-C25A-482F-B3E4-13975B2F5282}" name="actor_i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C058435-0457-4C21-A779-EC166EB5551A}" name="languages" displayName="languages" ref="A1:B9" totalsRowShown="0" headerRowDxfId="4">
  <autoFilter ref="A1:B9" xr:uid="{1C058435-0457-4C21-A779-EC166EB5551A}"/>
  <tableColumns count="2">
    <tableColumn id="1" xr3:uid="{E256DBAD-6FC6-4A32-8A1D-C74A5F599F74}" name="language_id"/>
    <tableColumn id="2" xr3:uid="{583CF6B9-244C-4D0F-A271-B5A1C600F170}" name="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8"/>
  <sheetViews>
    <sheetView tabSelected="1" zoomScale="99" zoomScaleNormal="99" workbookViewId="0">
      <selection activeCell="G56" sqref="G56"/>
    </sheetView>
  </sheetViews>
  <sheetFormatPr defaultRowHeight="14.4" x14ac:dyDescent="0.3"/>
  <cols>
    <col min="1" max="1" width="11.88671875" customWidth="1"/>
    <col min="2" max="2" width="29.6640625" customWidth="1"/>
    <col min="3" max="3" width="10.5546875" bestFit="1" customWidth="1"/>
    <col min="4" max="4" width="5.109375" customWidth="1"/>
    <col min="5" max="5" width="6.109375" customWidth="1"/>
    <col min="6" max="6" width="27.77734375" customWidth="1"/>
    <col min="7" max="7" width="15.77734375" customWidth="1"/>
    <col min="8" max="9" width="16.6640625" customWidth="1"/>
    <col min="10" max="10" width="13.109375" customWidth="1"/>
    <col min="11" max="11" width="15.44140625" customWidth="1"/>
    <col min="12" max="12" width="18.44140625" customWidth="1"/>
    <col min="13" max="13" width="17.6640625" customWidth="1"/>
    <col min="14" max="14" width="15.77734375" customWidth="1"/>
    <col min="15" max="15" width="17.5546875" customWidth="1"/>
  </cols>
  <sheetData>
    <row r="1" spans="1:15" x14ac:dyDescent="0.3">
      <c r="A1" s="1" t="s">
        <v>0</v>
      </c>
      <c r="B1" s="1" t="s">
        <v>156</v>
      </c>
      <c r="C1" s="1" t="s">
        <v>1</v>
      </c>
      <c r="D1" s="1" t="s">
        <v>2</v>
      </c>
      <c r="E1" s="1" t="s">
        <v>3</v>
      </c>
      <c r="F1" s="1" t="s">
        <v>4</v>
      </c>
      <c r="G1" s="1" t="s">
        <v>5</v>
      </c>
      <c r="H1" s="1" t="s">
        <v>27</v>
      </c>
      <c r="I1" s="1" t="s">
        <v>28</v>
      </c>
      <c r="J1" s="1" t="s">
        <v>29</v>
      </c>
      <c r="K1" s="1" t="s">
        <v>30</v>
      </c>
      <c r="L1" s="1" t="s">
        <v>158</v>
      </c>
      <c r="M1" s="1" t="s">
        <v>157</v>
      </c>
      <c r="N1" s="1" t="s">
        <v>160</v>
      </c>
      <c r="O1" s="1" t="s">
        <v>159</v>
      </c>
    </row>
    <row r="2" spans="1:15" x14ac:dyDescent="0.3">
      <c r="A2">
        <v>101</v>
      </c>
      <c r="B2" t="s">
        <v>117</v>
      </c>
      <c r="C2" t="s">
        <v>6</v>
      </c>
      <c r="D2">
        <v>2022</v>
      </c>
      <c r="E2">
        <v>8.4</v>
      </c>
      <c r="F2" t="s">
        <v>115</v>
      </c>
      <c r="G2">
        <v>3</v>
      </c>
      <c r="H2" cm="1">
        <f t="array" ref="H2">_xlfn.XLOOKUP(Movies[[#This Row],[movie_id]:[movie_id]],Financials[[#All],[movie_id]:[movie_id]],Financials[[#All],[budget]],"Not Available",0)</f>
        <v>1</v>
      </c>
      <c r="I2" cm="1">
        <f t="array" ref="I2">_xlfn.XLOOKUP(Movies[[#This Row],[movie_id]:[movie_id]],Financials[[#All],[movie_id]:[movie_id]],Financials[[#All],[revenue]],"Not Available",0)</f>
        <v>12.5</v>
      </c>
      <c r="J2" t="str" cm="1">
        <f t="array" ref="J2">_xlfn.XLOOKUP(Movies[[#This Row],[movie_id]:[movie_id]],Financials[[#All],[movie_id]:[movie_id]],Financials[[#All],[unit]],"Not Available",0)</f>
        <v>Billions</v>
      </c>
      <c r="K2" t="str" cm="1">
        <f t="array" ref="K2">_xlfn.XLOOKUP(Movies[[#This Row],[movie_id]:[movie_id]],Financials[[#All],[movie_id]:[movie_id]],Financials[[#All],[currency]],"Not Available",0)</f>
        <v>INR</v>
      </c>
      <c r="L2">
        <f>IF(Movies[[#This Row],[unit]]="Billions",Movies[[#This Row],[budget]]*1000,Movies[[#This Row],[budget]])</f>
        <v>1000</v>
      </c>
      <c r="M2">
        <f>IF(Movies[[#This Row],[unit]]="Billions",Movies[[#This Row],[revenue]]*1000,Movies[[#This Row],[revenue]])</f>
        <v>12500</v>
      </c>
      <c r="N2">
        <f>IF(Movies[[#This Row],[currency]]="USD",Movies[[#This Row],[Budget(in Mil)]]*80,Movies[[#This Row],[Budget(in Mil)]])</f>
        <v>1000</v>
      </c>
      <c r="O2">
        <f>IF(Movies[[#This Row],[currency]]="USD",Movies[[#This Row],[Revenue(in Mil)]]*80,Movies[[#This Row],[Revenue(in Mil)]])</f>
        <v>12500</v>
      </c>
    </row>
    <row r="3" spans="1:15" x14ac:dyDescent="0.3">
      <c r="A3">
        <v>102</v>
      </c>
      <c r="B3" t="s">
        <v>118</v>
      </c>
      <c r="C3" t="s">
        <v>7</v>
      </c>
      <c r="D3">
        <v>2022</v>
      </c>
      <c r="E3">
        <v>7</v>
      </c>
      <c r="F3" t="s">
        <v>8</v>
      </c>
      <c r="G3">
        <v>5</v>
      </c>
      <c r="H3" cm="1">
        <f t="array" ref="H3">_xlfn.XLOOKUP(Movies[[#This Row],[movie_id]:[movie_id]],Financials[[#All],[movie_id]:[movie_id]],Financials[[#All],[budget]],"Not Available",0)</f>
        <v>200</v>
      </c>
      <c r="I3" cm="1">
        <f t="array" ref="I3">_xlfn.XLOOKUP(Movies[[#This Row],[movie_id]:[movie_id]],Financials[[#All],[movie_id]:[movie_id]],Financials[[#All],[revenue]],"Not Available",0)</f>
        <v>954.8</v>
      </c>
      <c r="J3" t="str" cm="1">
        <f t="array" ref="J3">_xlfn.XLOOKUP(Movies[[#This Row],[movie_id]:[movie_id]],Financials[[#All],[movie_id]:[movie_id]],Financials[[#All],[unit]],"Not Available",0)</f>
        <v>Millions</v>
      </c>
      <c r="K3" t="str" cm="1">
        <f t="array" ref="K3">_xlfn.XLOOKUP(Movies[[#This Row],[movie_id]:[movie_id]],Financials[[#All],[movie_id]:[movie_id]],Financials[[#All],[currency]],"Not Available",0)</f>
        <v>USD</v>
      </c>
      <c r="L3">
        <f>IF(Movies[[#This Row],[unit]]="Billions",Movies[[#This Row],[budget]]*1000,Movies[[#This Row],[budget]])</f>
        <v>200</v>
      </c>
      <c r="M3">
        <f>IF(Movies[[#This Row],[unit]]="Billions",Movies[[#This Row],[revenue]]*1000,Movies[[#This Row],[revenue]])</f>
        <v>954.8</v>
      </c>
      <c r="N3">
        <f>IF(Movies[[#This Row],[currency]]="USD",Movies[[#This Row],[Budget(in Mil)]]*80,Movies[[#This Row],[Budget(in Mil)]])</f>
        <v>16000</v>
      </c>
      <c r="O3">
        <f>IF(Movies[[#This Row],[currency]]="USD",Movies[[#This Row],[Revenue(in Mil)]]*80,Movies[[#This Row],[Revenue(in Mil)]])</f>
        <v>76384</v>
      </c>
    </row>
    <row r="4" spans="1:15" x14ac:dyDescent="0.3">
      <c r="A4">
        <v>103</v>
      </c>
      <c r="B4" t="s">
        <v>119</v>
      </c>
      <c r="C4" t="s">
        <v>7</v>
      </c>
      <c r="D4">
        <v>2013</v>
      </c>
      <c r="E4">
        <v>6.8</v>
      </c>
      <c r="F4" t="s">
        <v>8</v>
      </c>
      <c r="G4">
        <v>5</v>
      </c>
      <c r="H4" cm="1">
        <f t="array" ref="H4">_xlfn.XLOOKUP(Movies[[#This Row],[movie_id]:[movie_id]],Financials[[#All],[movie_id]:[movie_id]],Financials[[#All],[budget]],"Not Available",0)</f>
        <v>165</v>
      </c>
      <c r="I4" cm="1">
        <f t="array" ref="I4">_xlfn.XLOOKUP(Movies[[#This Row],[movie_id]:[movie_id]],Financials[[#All],[movie_id]:[movie_id]],Financials[[#All],[revenue]],"Not Available",0)</f>
        <v>644.79999999999995</v>
      </c>
      <c r="J4" t="str" cm="1">
        <f t="array" ref="J4">_xlfn.XLOOKUP(Movies[[#This Row],[movie_id]:[movie_id]],Financials[[#All],[movie_id]:[movie_id]],Financials[[#All],[unit]],"Not Available",0)</f>
        <v>Millions</v>
      </c>
      <c r="K4" t="str" cm="1">
        <f t="array" ref="K4">_xlfn.XLOOKUP(Movies[[#This Row],[movie_id]:[movie_id]],Financials[[#All],[movie_id]:[movie_id]],Financials[[#All],[currency]],"Not Available",0)</f>
        <v>USD</v>
      </c>
      <c r="L4">
        <f>IF(Movies[[#This Row],[unit]]="Billions",Movies[[#This Row],[budget]]*1000,Movies[[#This Row],[budget]])</f>
        <v>165</v>
      </c>
      <c r="M4">
        <f>IF(Movies[[#This Row],[unit]]="Billions",Movies[[#This Row],[revenue]]*1000,Movies[[#This Row],[revenue]])</f>
        <v>644.79999999999995</v>
      </c>
      <c r="N4">
        <f>IF(Movies[[#This Row],[currency]]="USD",Movies[[#This Row],[Budget(in Mil)]]*80,Movies[[#This Row],[Budget(in Mil)]])</f>
        <v>13200</v>
      </c>
      <c r="O4">
        <f>IF(Movies[[#This Row],[currency]]="USD",Movies[[#This Row],[Revenue(in Mil)]]*80,Movies[[#This Row],[Revenue(in Mil)]])</f>
        <v>51584</v>
      </c>
    </row>
    <row r="5" spans="1:15" x14ac:dyDescent="0.3">
      <c r="A5">
        <v>104</v>
      </c>
      <c r="B5" t="s">
        <v>120</v>
      </c>
      <c r="C5" t="s">
        <v>7</v>
      </c>
      <c r="D5">
        <v>2017</v>
      </c>
      <c r="E5">
        <v>7.9</v>
      </c>
      <c r="F5" t="s">
        <v>8</v>
      </c>
      <c r="G5">
        <v>5</v>
      </c>
      <c r="H5" cm="1">
        <f t="array" ref="H5">_xlfn.XLOOKUP(Movies[[#This Row],[movie_id]:[movie_id]],Financials[[#All],[movie_id]:[movie_id]],Financials[[#All],[budget]],"Not Available",0)</f>
        <v>180</v>
      </c>
      <c r="I5" cm="1">
        <f t="array" ref="I5">_xlfn.XLOOKUP(Movies[[#This Row],[movie_id]:[movie_id]],Financials[[#All],[movie_id]:[movie_id]],Financials[[#All],[revenue]],"Not Available",0)</f>
        <v>854</v>
      </c>
      <c r="J5" t="str" cm="1">
        <f t="array" ref="J5">_xlfn.XLOOKUP(Movies[[#This Row],[movie_id]:[movie_id]],Financials[[#All],[movie_id]:[movie_id]],Financials[[#All],[unit]],"Not Available",0)</f>
        <v>Millions</v>
      </c>
      <c r="K5" t="str" cm="1">
        <f t="array" ref="K5">_xlfn.XLOOKUP(Movies[[#This Row],[movie_id]:[movie_id]],Financials[[#All],[movie_id]:[movie_id]],Financials[[#All],[currency]],"Not Available",0)</f>
        <v>USD</v>
      </c>
      <c r="L5">
        <f>IF(Movies[[#This Row],[unit]]="Billions",Movies[[#This Row],[budget]]*1000,Movies[[#This Row],[budget]])</f>
        <v>180</v>
      </c>
      <c r="M5">
        <f>IF(Movies[[#This Row],[unit]]="Billions",Movies[[#This Row],[revenue]]*1000,Movies[[#This Row],[revenue]])</f>
        <v>854</v>
      </c>
      <c r="N5">
        <f>IF(Movies[[#This Row],[currency]]="USD",Movies[[#This Row],[Budget(in Mil)]]*80,Movies[[#This Row],[Budget(in Mil)]])</f>
        <v>14400</v>
      </c>
      <c r="O5">
        <f>IF(Movies[[#This Row],[currency]]="USD",Movies[[#This Row],[Revenue(in Mil)]]*80,Movies[[#This Row],[Revenue(in Mil)]])</f>
        <v>68320</v>
      </c>
    </row>
    <row r="6" spans="1:15" x14ac:dyDescent="0.3">
      <c r="A6">
        <v>105</v>
      </c>
      <c r="B6" t="s">
        <v>121</v>
      </c>
      <c r="C6" t="s">
        <v>7</v>
      </c>
      <c r="D6">
        <v>2022</v>
      </c>
      <c r="E6">
        <v>6.8</v>
      </c>
      <c r="F6" t="s">
        <v>8</v>
      </c>
      <c r="G6">
        <v>5</v>
      </c>
      <c r="H6" cm="1">
        <f t="array" ref="H6">_xlfn.XLOOKUP(Movies[[#This Row],[movie_id]:[movie_id]],Financials[[#All],[movie_id]:[movie_id]],Financials[[#All],[budget]],"Not Available",0)</f>
        <v>250</v>
      </c>
      <c r="I6" cm="1">
        <f t="array" ref="I6">_xlfn.XLOOKUP(Movies[[#This Row],[movie_id]:[movie_id]],Financials[[#All],[movie_id]:[movie_id]],Financials[[#All],[revenue]],"Not Available",0)</f>
        <v>670</v>
      </c>
      <c r="J6" t="str" cm="1">
        <f t="array" ref="J6">_xlfn.XLOOKUP(Movies[[#This Row],[movie_id]:[movie_id]],Financials[[#All],[movie_id]:[movie_id]],Financials[[#All],[unit]],"Not Available",0)</f>
        <v>Millions</v>
      </c>
      <c r="K6" t="str" cm="1">
        <f t="array" ref="K6">_xlfn.XLOOKUP(Movies[[#This Row],[movie_id]:[movie_id]],Financials[[#All],[movie_id]:[movie_id]],Financials[[#All],[currency]],"Not Available",0)</f>
        <v>USD</v>
      </c>
      <c r="L6">
        <f>IF(Movies[[#This Row],[unit]]="Billions",Movies[[#This Row],[budget]]*1000,Movies[[#This Row],[budget]])</f>
        <v>250</v>
      </c>
      <c r="M6">
        <f>IF(Movies[[#This Row],[unit]]="Billions",Movies[[#This Row],[revenue]]*1000,Movies[[#This Row],[revenue]])</f>
        <v>670</v>
      </c>
      <c r="N6">
        <f>IF(Movies[[#This Row],[currency]]="USD",Movies[[#This Row],[Budget(in Mil)]]*80,Movies[[#This Row],[Budget(in Mil)]])</f>
        <v>20000</v>
      </c>
      <c r="O6">
        <f>IF(Movies[[#This Row],[currency]]="USD",Movies[[#This Row],[Revenue(in Mil)]]*80,Movies[[#This Row],[Revenue(in Mil)]])</f>
        <v>53600</v>
      </c>
    </row>
    <row r="7" spans="1:15" x14ac:dyDescent="0.3">
      <c r="A7">
        <v>106</v>
      </c>
      <c r="B7" t="s">
        <v>122</v>
      </c>
      <c r="C7" t="s">
        <v>6</v>
      </c>
      <c r="D7">
        <v>1975</v>
      </c>
      <c r="E7">
        <v>8.1</v>
      </c>
      <c r="F7" t="s">
        <v>9</v>
      </c>
      <c r="G7">
        <v>1</v>
      </c>
      <c r="H7" t="str" cm="1">
        <f t="array" ref="H7">_xlfn.XLOOKUP(Movies[[#This Row],[movie_id]:[movie_id]],Financials[[#All],[movie_id]:[movie_id]],Financials[[#All],[budget]],"Not Available",0)</f>
        <v>Not Available</v>
      </c>
      <c r="I7" t="str" cm="1">
        <f t="array" ref="I7">_xlfn.XLOOKUP(Movies[[#This Row],[movie_id]:[movie_id]],Financials[[#All],[movie_id]:[movie_id]],Financials[[#All],[revenue]],"Not Available",0)</f>
        <v>Not Available</v>
      </c>
      <c r="J7" t="str" cm="1">
        <f t="array" ref="J7">_xlfn.XLOOKUP(Movies[[#This Row],[movie_id]:[movie_id]],Financials[[#All],[movie_id]:[movie_id]],Financials[[#All],[unit]],"Not Available",0)</f>
        <v>Not Available</v>
      </c>
      <c r="K7" t="str" cm="1">
        <f t="array" ref="K7">_xlfn.XLOOKUP(Movies[[#This Row],[movie_id]:[movie_id]],Financials[[#All],[movie_id]:[movie_id]],Financials[[#All],[currency]],"Not Available",0)</f>
        <v>Not Available</v>
      </c>
      <c r="L7" t="str">
        <f>IF(Movies[[#This Row],[unit]]="Billions",Movies[[#This Row],[budget]]*1000,Movies[[#This Row],[budget]])</f>
        <v>Not Available</v>
      </c>
      <c r="M7" t="str">
        <f>IF(Movies[[#This Row],[unit]]="Billions",Movies[[#This Row],[revenue]]*1000,Movies[[#This Row],[revenue]])</f>
        <v>Not Available</v>
      </c>
      <c r="N7" t="str">
        <f>IF(Movies[[#This Row],[currency]]="USD",Movies[[#This Row],[Budget(in Mil)]]*80,Movies[[#This Row],[Budget(in Mil)]])</f>
        <v>Not Available</v>
      </c>
      <c r="O7" t="str">
        <f>IF(Movies[[#This Row],[currency]]="USD",Movies[[#This Row],[Revenue(in Mil)]]*80,Movies[[#This Row],[Revenue(in Mil)]])</f>
        <v>Not Available</v>
      </c>
    </row>
    <row r="8" spans="1:15" x14ac:dyDescent="0.3">
      <c r="A8">
        <v>107</v>
      </c>
      <c r="B8" t="s">
        <v>123</v>
      </c>
      <c r="C8" t="s">
        <v>6</v>
      </c>
      <c r="D8">
        <v>1995</v>
      </c>
      <c r="E8">
        <v>8</v>
      </c>
      <c r="F8" t="s">
        <v>10</v>
      </c>
      <c r="G8">
        <v>1</v>
      </c>
      <c r="H8" cm="1">
        <f t="array" ref="H8">_xlfn.XLOOKUP(Movies[[#This Row],[movie_id]:[movie_id]],Financials[[#All],[movie_id]:[movie_id]],Financials[[#All],[budget]],"Not Available",0)</f>
        <v>400</v>
      </c>
      <c r="I8" cm="1">
        <f t="array" ref="I8">_xlfn.XLOOKUP(Movies[[#This Row],[movie_id]:[movie_id]],Financials[[#All],[movie_id]:[movie_id]],Financials[[#All],[revenue]],"Not Available",0)</f>
        <v>2000</v>
      </c>
      <c r="J8" t="str" cm="1">
        <f t="array" ref="J8">_xlfn.XLOOKUP(Movies[[#This Row],[movie_id]:[movie_id]],Financials[[#All],[movie_id]:[movie_id]],Financials[[#All],[unit]],"Not Available",0)</f>
        <v>Millions</v>
      </c>
      <c r="K8" t="str" cm="1">
        <f t="array" ref="K8">_xlfn.XLOOKUP(Movies[[#This Row],[movie_id]:[movie_id]],Financials[[#All],[movie_id]:[movie_id]],Financials[[#All],[currency]],"Not Available",0)</f>
        <v>INR</v>
      </c>
      <c r="L8">
        <f>IF(Movies[[#This Row],[unit]]="Billions",Movies[[#This Row],[budget]]*1000,Movies[[#This Row],[budget]])</f>
        <v>400</v>
      </c>
      <c r="M8">
        <f>IF(Movies[[#This Row],[unit]]="Billions",Movies[[#This Row],[revenue]]*1000,Movies[[#This Row],[revenue]])</f>
        <v>2000</v>
      </c>
      <c r="N8">
        <f>IF(Movies[[#This Row],[currency]]="USD",Movies[[#This Row],[Budget(in Mil)]]*80,Movies[[#This Row],[Budget(in Mil)]])</f>
        <v>400</v>
      </c>
      <c r="O8">
        <f>IF(Movies[[#This Row],[currency]]="USD",Movies[[#This Row],[Revenue(in Mil)]]*80,Movies[[#This Row],[Revenue(in Mil)]])</f>
        <v>2000</v>
      </c>
    </row>
    <row r="9" spans="1:15" x14ac:dyDescent="0.3">
      <c r="A9">
        <v>108</v>
      </c>
      <c r="B9" t="s">
        <v>124</v>
      </c>
      <c r="C9" t="s">
        <v>6</v>
      </c>
      <c r="D9">
        <v>2009</v>
      </c>
      <c r="E9">
        <v>8.4</v>
      </c>
      <c r="F9" t="s">
        <v>11</v>
      </c>
      <c r="G9">
        <v>1</v>
      </c>
      <c r="H9" cm="1">
        <f t="array" ref="H9">_xlfn.XLOOKUP(Movies[[#This Row],[movie_id]:[movie_id]],Financials[[#All],[movie_id]:[movie_id]],Financials[[#All],[budget]],"Not Available",0)</f>
        <v>550</v>
      </c>
      <c r="I9" cm="1">
        <f t="array" ref="I9">_xlfn.XLOOKUP(Movies[[#This Row],[movie_id]:[movie_id]],Financials[[#All],[movie_id]:[movie_id]],Financials[[#All],[revenue]],"Not Available",0)</f>
        <v>4000</v>
      </c>
      <c r="J9" t="str" cm="1">
        <f t="array" ref="J9">_xlfn.XLOOKUP(Movies[[#This Row],[movie_id]:[movie_id]],Financials[[#All],[movie_id]:[movie_id]],Financials[[#All],[unit]],"Not Available",0)</f>
        <v>Millions</v>
      </c>
      <c r="K9" t="str" cm="1">
        <f t="array" ref="K9">_xlfn.XLOOKUP(Movies[[#This Row],[movie_id]:[movie_id]],Financials[[#All],[movie_id]:[movie_id]],Financials[[#All],[currency]],"Not Available",0)</f>
        <v>INR</v>
      </c>
      <c r="L9">
        <f>IF(Movies[[#This Row],[unit]]="Billions",Movies[[#This Row],[budget]]*1000,Movies[[#This Row],[budget]])</f>
        <v>550</v>
      </c>
      <c r="M9">
        <f>IF(Movies[[#This Row],[unit]]="Billions",Movies[[#This Row],[revenue]]*1000,Movies[[#This Row],[revenue]])</f>
        <v>4000</v>
      </c>
      <c r="N9">
        <f>IF(Movies[[#This Row],[currency]]="USD",Movies[[#This Row],[Budget(in Mil)]]*80,Movies[[#This Row],[Budget(in Mil)]])</f>
        <v>550</v>
      </c>
      <c r="O9">
        <f>IF(Movies[[#This Row],[currency]]="USD",Movies[[#This Row],[Revenue(in Mil)]]*80,Movies[[#This Row],[Revenue(in Mil)]])</f>
        <v>4000</v>
      </c>
    </row>
    <row r="10" spans="1:15" x14ac:dyDescent="0.3">
      <c r="A10">
        <v>109</v>
      </c>
      <c r="B10" t="s">
        <v>125</v>
      </c>
      <c r="C10" t="s">
        <v>6</v>
      </c>
      <c r="D10">
        <v>2001</v>
      </c>
      <c r="E10">
        <v>7.4</v>
      </c>
      <c r="F10" t="s">
        <v>12</v>
      </c>
      <c r="G10">
        <v>1</v>
      </c>
      <c r="H10" cm="1">
        <f t="array" ref="H10">_xlfn.XLOOKUP(Movies[[#This Row],[movie_id]:[movie_id]],Financials[[#All],[movie_id]:[movie_id]],Financials[[#All],[budget]],"Not Available",0)</f>
        <v>390</v>
      </c>
      <c r="I10" cm="1">
        <f t="array" ref="I10">_xlfn.XLOOKUP(Movies[[#This Row],[movie_id]:[movie_id]],Financials[[#All],[movie_id]:[movie_id]],Financials[[#All],[revenue]],"Not Available",0)</f>
        <v>1360</v>
      </c>
      <c r="J10" t="str" cm="1">
        <f t="array" ref="J10">_xlfn.XLOOKUP(Movies[[#This Row],[movie_id]:[movie_id]],Financials[[#All],[movie_id]:[movie_id]],Financials[[#All],[unit]],"Not Available",0)</f>
        <v>Millions</v>
      </c>
      <c r="K10" t="str" cm="1">
        <f t="array" ref="K10">_xlfn.XLOOKUP(Movies[[#This Row],[movie_id]:[movie_id]],Financials[[#All],[movie_id]:[movie_id]],Financials[[#All],[currency]],"Not Available",0)</f>
        <v>INR</v>
      </c>
      <c r="L10">
        <f>IF(Movies[[#This Row],[unit]]="Billions",Movies[[#This Row],[budget]]*1000,Movies[[#This Row],[budget]])</f>
        <v>390</v>
      </c>
      <c r="M10">
        <f>IF(Movies[[#This Row],[unit]]="Billions",Movies[[#This Row],[revenue]]*1000,Movies[[#This Row],[revenue]])</f>
        <v>1360</v>
      </c>
      <c r="N10">
        <f>IF(Movies[[#This Row],[currency]]="USD",Movies[[#This Row],[Budget(in Mil)]]*80,Movies[[#This Row],[Budget(in Mil)]])</f>
        <v>390</v>
      </c>
      <c r="O10">
        <f>IF(Movies[[#This Row],[currency]]="USD",Movies[[#This Row],[Revenue(in Mil)]]*80,Movies[[#This Row],[Revenue(in Mil)]])</f>
        <v>1360</v>
      </c>
    </row>
    <row r="11" spans="1:15" x14ac:dyDescent="0.3">
      <c r="A11">
        <v>110</v>
      </c>
      <c r="B11" t="s">
        <v>126</v>
      </c>
      <c r="C11" t="s">
        <v>6</v>
      </c>
      <c r="D11">
        <v>2015</v>
      </c>
      <c r="E11">
        <v>7.2</v>
      </c>
      <c r="F11" t="s">
        <v>114</v>
      </c>
      <c r="G11">
        <v>1</v>
      </c>
      <c r="H11" cm="1">
        <f t="array" ref="H11">_xlfn.XLOOKUP(Movies[[#This Row],[movie_id]:[movie_id]],Financials[[#All],[movie_id]:[movie_id]],Financials[[#All],[budget]],"Not Available",0)</f>
        <v>1.4</v>
      </c>
      <c r="I11" cm="1">
        <f t="array" ref="I11">_xlfn.XLOOKUP(Movies[[#This Row],[movie_id]:[movie_id]],Financials[[#All],[movie_id]:[movie_id]],Financials[[#All],[revenue]],"Not Available",0)</f>
        <v>3.5</v>
      </c>
      <c r="J11" t="str" cm="1">
        <f t="array" ref="J11">_xlfn.XLOOKUP(Movies[[#This Row],[movie_id]:[movie_id]],Financials[[#All],[movie_id]:[movie_id]],Financials[[#All],[unit]],"Not Available",0)</f>
        <v>Billions</v>
      </c>
      <c r="K11" t="str" cm="1">
        <f t="array" ref="K11">_xlfn.XLOOKUP(Movies[[#This Row],[movie_id]:[movie_id]],Financials[[#All],[movie_id]:[movie_id]],Financials[[#All],[currency]],"Not Available",0)</f>
        <v>INR</v>
      </c>
      <c r="L11">
        <f>IF(Movies[[#This Row],[unit]]="Billions",Movies[[#This Row],[budget]]*1000,Movies[[#This Row],[budget]])</f>
        <v>1400</v>
      </c>
      <c r="M11">
        <f>IF(Movies[[#This Row],[unit]]="Billions",Movies[[#This Row],[revenue]]*1000,Movies[[#This Row],[revenue]])</f>
        <v>3500</v>
      </c>
      <c r="N11">
        <f>IF(Movies[[#This Row],[currency]]="USD",Movies[[#This Row],[Budget(in Mil)]]*80,Movies[[#This Row],[Budget(in Mil)]])</f>
        <v>1400</v>
      </c>
      <c r="O11">
        <f>IF(Movies[[#This Row],[currency]]="USD",Movies[[#This Row],[Revenue(in Mil)]]*80,Movies[[#This Row],[Revenue(in Mil)]])</f>
        <v>3500</v>
      </c>
    </row>
    <row r="12" spans="1:15" x14ac:dyDescent="0.3">
      <c r="A12">
        <v>111</v>
      </c>
      <c r="B12" t="s">
        <v>127</v>
      </c>
      <c r="C12" t="s">
        <v>7</v>
      </c>
      <c r="D12">
        <v>1994</v>
      </c>
      <c r="E12">
        <v>9.3000000000000007</v>
      </c>
      <c r="F12" t="s">
        <v>13</v>
      </c>
      <c r="G12">
        <v>5</v>
      </c>
      <c r="H12" cm="1">
        <f t="array" ref="H12">_xlfn.XLOOKUP(Movies[[#This Row],[movie_id]:[movie_id]],Financials[[#All],[movie_id]:[movie_id]],Financials[[#All],[budget]],"Not Available",0)</f>
        <v>25</v>
      </c>
      <c r="I12" cm="1">
        <f t="array" ref="I12">_xlfn.XLOOKUP(Movies[[#This Row],[movie_id]:[movie_id]],Financials[[#All],[movie_id]:[movie_id]],Financials[[#All],[revenue]],"Not Available",0)</f>
        <v>73.3</v>
      </c>
      <c r="J12" t="str" cm="1">
        <f t="array" ref="J12">_xlfn.XLOOKUP(Movies[[#This Row],[movie_id]:[movie_id]],Financials[[#All],[movie_id]:[movie_id]],Financials[[#All],[unit]],"Not Available",0)</f>
        <v>Millions</v>
      </c>
      <c r="K12" t="str" cm="1">
        <f t="array" ref="K12">_xlfn.XLOOKUP(Movies[[#This Row],[movie_id]:[movie_id]],Financials[[#All],[movie_id]:[movie_id]],Financials[[#All],[currency]],"Not Available",0)</f>
        <v>USD</v>
      </c>
      <c r="L12">
        <f>IF(Movies[[#This Row],[unit]]="Billions",Movies[[#This Row],[budget]]*1000,Movies[[#This Row],[budget]])</f>
        <v>25</v>
      </c>
      <c r="M12">
        <f>IF(Movies[[#This Row],[unit]]="Billions",Movies[[#This Row],[revenue]]*1000,Movies[[#This Row],[revenue]])</f>
        <v>73.3</v>
      </c>
      <c r="N12">
        <f>IF(Movies[[#This Row],[currency]]="USD",Movies[[#This Row],[Budget(in Mil)]]*80,Movies[[#This Row],[Budget(in Mil)]])</f>
        <v>2000</v>
      </c>
      <c r="O12">
        <f>IF(Movies[[#This Row],[currency]]="USD",Movies[[#This Row],[Revenue(in Mil)]]*80,Movies[[#This Row],[Revenue(in Mil)]])</f>
        <v>5864</v>
      </c>
    </row>
    <row r="13" spans="1:15" x14ac:dyDescent="0.3">
      <c r="A13">
        <v>112</v>
      </c>
      <c r="B13" t="s">
        <v>128</v>
      </c>
      <c r="C13" t="s">
        <v>7</v>
      </c>
      <c r="D13">
        <v>2010</v>
      </c>
      <c r="E13">
        <v>8.8000000000000007</v>
      </c>
      <c r="F13" t="s">
        <v>14</v>
      </c>
      <c r="G13">
        <v>5</v>
      </c>
      <c r="H13" t="str" cm="1">
        <f t="array" ref="H13">_xlfn.XLOOKUP(Movies[[#This Row],[movie_id]:[movie_id]],Financials[[#All],[movie_id]:[movie_id]],Financials[[#All],[budget]],"Not Available",0)</f>
        <v>Not Available</v>
      </c>
      <c r="I13" t="str" cm="1">
        <f t="array" ref="I13">_xlfn.XLOOKUP(Movies[[#This Row],[movie_id]:[movie_id]],Financials[[#All],[movie_id]:[movie_id]],Financials[[#All],[revenue]],"Not Available",0)</f>
        <v>Not Available</v>
      </c>
      <c r="J13" t="str" cm="1">
        <f t="array" ref="J13">_xlfn.XLOOKUP(Movies[[#This Row],[movie_id]:[movie_id]],Financials[[#All],[movie_id]:[movie_id]],Financials[[#All],[unit]],"Not Available",0)</f>
        <v>Not Available</v>
      </c>
      <c r="K13" t="str" cm="1">
        <f t="array" ref="K13">_xlfn.XLOOKUP(Movies[[#This Row],[movie_id]:[movie_id]],Financials[[#All],[movie_id]:[movie_id]],Financials[[#All],[currency]],"Not Available",0)</f>
        <v>Not Available</v>
      </c>
      <c r="L13" t="str">
        <f>IF(Movies[[#This Row],[unit]]="Billions",Movies[[#This Row],[budget]]*1000,Movies[[#This Row],[budget]])</f>
        <v>Not Available</v>
      </c>
      <c r="M13" t="str">
        <f>IF(Movies[[#This Row],[unit]]="Billions",Movies[[#This Row],[revenue]]*1000,Movies[[#This Row],[revenue]])</f>
        <v>Not Available</v>
      </c>
      <c r="N13" t="str">
        <f>IF(Movies[[#This Row],[currency]]="USD",Movies[[#This Row],[Budget(in Mil)]]*80,Movies[[#This Row],[Budget(in Mil)]])</f>
        <v>Not Available</v>
      </c>
      <c r="O13" t="str">
        <f>IF(Movies[[#This Row],[currency]]="USD",Movies[[#This Row],[Revenue(in Mil)]]*80,Movies[[#This Row],[Revenue(in Mil)]])</f>
        <v>Not Available</v>
      </c>
    </row>
    <row r="14" spans="1:15" x14ac:dyDescent="0.3">
      <c r="A14">
        <v>113</v>
      </c>
      <c r="B14" t="s">
        <v>129</v>
      </c>
      <c r="C14" t="s">
        <v>7</v>
      </c>
      <c r="D14">
        <v>2014</v>
      </c>
      <c r="E14">
        <v>8.6</v>
      </c>
      <c r="F14" t="s">
        <v>14</v>
      </c>
      <c r="G14">
        <v>5</v>
      </c>
      <c r="H14" cm="1">
        <f t="array" ref="H14">_xlfn.XLOOKUP(Movies[[#This Row],[movie_id]:[movie_id]],Financials[[#All],[movie_id]:[movie_id]],Financials[[#All],[budget]],"Not Available",0)</f>
        <v>165</v>
      </c>
      <c r="I14" cm="1">
        <f t="array" ref="I14">_xlfn.XLOOKUP(Movies[[#This Row],[movie_id]:[movie_id]],Financials[[#All],[movie_id]:[movie_id]],Financials[[#All],[revenue]],"Not Available",0)</f>
        <v>701.8</v>
      </c>
      <c r="J14" t="str" cm="1">
        <f t="array" ref="J14">_xlfn.XLOOKUP(Movies[[#This Row],[movie_id]:[movie_id]],Financials[[#All],[movie_id]:[movie_id]],Financials[[#All],[unit]],"Not Available",0)</f>
        <v>Millions</v>
      </c>
      <c r="K14" t="str" cm="1">
        <f t="array" ref="K14">_xlfn.XLOOKUP(Movies[[#This Row],[movie_id]:[movie_id]],Financials[[#All],[movie_id]:[movie_id]],Financials[[#All],[currency]],"Not Available",0)</f>
        <v>USD</v>
      </c>
      <c r="L14">
        <f>IF(Movies[[#This Row],[unit]]="Billions",Movies[[#This Row],[budget]]*1000,Movies[[#This Row],[budget]])</f>
        <v>165</v>
      </c>
      <c r="M14">
        <f>IF(Movies[[#This Row],[unit]]="Billions",Movies[[#This Row],[revenue]]*1000,Movies[[#This Row],[revenue]])</f>
        <v>701.8</v>
      </c>
      <c r="N14">
        <f>IF(Movies[[#This Row],[currency]]="USD",Movies[[#This Row],[Budget(in Mil)]]*80,Movies[[#This Row],[Budget(in Mil)]])</f>
        <v>13200</v>
      </c>
      <c r="O14">
        <f>IF(Movies[[#This Row],[currency]]="USD",Movies[[#This Row],[Revenue(in Mil)]]*80,Movies[[#This Row],[Revenue(in Mil)]])</f>
        <v>56144</v>
      </c>
    </row>
    <row r="15" spans="1:15" x14ac:dyDescent="0.3">
      <c r="A15">
        <v>115</v>
      </c>
      <c r="B15" t="s">
        <v>130</v>
      </c>
      <c r="C15" t="s">
        <v>7</v>
      </c>
      <c r="D15">
        <v>2006</v>
      </c>
      <c r="E15">
        <v>8</v>
      </c>
      <c r="F15" t="s">
        <v>15</v>
      </c>
      <c r="G15">
        <v>5</v>
      </c>
      <c r="H15" cm="1">
        <f t="array" ref="H15">_xlfn.XLOOKUP(Movies[[#This Row],[movie_id]:[movie_id]],Financials[[#All],[movie_id]:[movie_id]],Financials[[#All],[budget]],"Not Available",0)</f>
        <v>55</v>
      </c>
      <c r="I15" cm="1">
        <f t="array" ref="I15">_xlfn.XLOOKUP(Movies[[#This Row],[movie_id]:[movie_id]],Financials[[#All],[movie_id]:[movie_id]],Financials[[#All],[revenue]],"Not Available",0)</f>
        <v>307.10000000000002</v>
      </c>
      <c r="J15" t="str" cm="1">
        <f t="array" ref="J15">_xlfn.XLOOKUP(Movies[[#This Row],[movie_id]:[movie_id]],Financials[[#All],[movie_id]:[movie_id]],Financials[[#All],[unit]],"Not Available",0)</f>
        <v>Millions</v>
      </c>
      <c r="K15" t="str" cm="1">
        <f t="array" ref="K15">_xlfn.XLOOKUP(Movies[[#This Row],[movie_id]:[movie_id]],Financials[[#All],[movie_id]:[movie_id]],Financials[[#All],[currency]],"Not Available",0)</f>
        <v>USD</v>
      </c>
      <c r="L15">
        <f>IF(Movies[[#This Row],[unit]]="Billions",Movies[[#This Row],[budget]]*1000,Movies[[#This Row],[budget]])</f>
        <v>55</v>
      </c>
      <c r="M15">
        <f>IF(Movies[[#This Row],[unit]]="Billions",Movies[[#This Row],[revenue]]*1000,Movies[[#This Row],[revenue]])</f>
        <v>307.10000000000002</v>
      </c>
      <c r="N15">
        <f>IF(Movies[[#This Row],[currency]]="USD",Movies[[#This Row],[Budget(in Mil)]]*80,Movies[[#This Row],[Budget(in Mil)]])</f>
        <v>4400</v>
      </c>
      <c r="O15">
        <f>IF(Movies[[#This Row],[currency]]="USD",Movies[[#This Row],[Revenue(in Mil)]]*80,Movies[[#This Row],[Revenue(in Mil)]])</f>
        <v>24568</v>
      </c>
    </row>
    <row r="16" spans="1:15" x14ac:dyDescent="0.3">
      <c r="A16">
        <v>116</v>
      </c>
      <c r="B16" t="s">
        <v>131</v>
      </c>
      <c r="C16" t="s">
        <v>7</v>
      </c>
      <c r="D16">
        <v>2000</v>
      </c>
      <c r="E16">
        <v>8.5</v>
      </c>
      <c r="F16" t="s">
        <v>20</v>
      </c>
      <c r="G16">
        <v>5</v>
      </c>
      <c r="H16" cm="1">
        <f t="array" ref="H16">_xlfn.XLOOKUP(Movies[[#This Row],[movie_id]:[movie_id]],Financials[[#All],[movie_id]:[movie_id]],Financials[[#All],[budget]],"Not Available",0)</f>
        <v>103</v>
      </c>
      <c r="I16" cm="1">
        <f t="array" ref="I16">_xlfn.XLOOKUP(Movies[[#This Row],[movie_id]:[movie_id]],Financials[[#All],[movie_id]:[movie_id]],Financials[[#All],[revenue]],"Not Available",0)</f>
        <v>460.5</v>
      </c>
      <c r="J16" t="str" cm="1">
        <f t="array" ref="J16">_xlfn.XLOOKUP(Movies[[#This Row],[movie_id]:[movie_id]],Financials[[#All],[movie_id]:[movie_id]],Financials[[#All],[unit]],"Not Available",0)</f>
        <v>Millions</v>
      </c>
      <c r="K16" t="str" cm="1">
        <f t="array" ref="K16">_xlfn.XLOOKUP(Movies[[#This Row],[movie_id]:[movie_id]],Financials[[#All],[movie_id]:[movie_id]],Financials[[#All],[currency]],"Not Available",0)</f>
        <v>USD</v>
      </c>
      <c r="L16">
        <f>IF(Movies[[#This Row],[unit]]="Billions",Movies[[#This Row],[budget]]*1000,Movies[[#This Row],[budget]])</f>
        <v>103</v>
      </c>
      <c r="M16">
        <f>IF(Movies[[#This Row],[unit]]="Billions",Movies[[#This Row],[revenue]]*1000,Movies[[#This Row],[revenue]])</f>
        <v>460.5</v>
      </c>
      <c r="N16">
        <f>IF(Movies[[#This Row],[currency]]="USD",Movies[[#This Row],[Budget(in Mil)]]*80,Movies[[#This Row],[Budget(in Mil)]])</f>
        <v>8240</v>
      </c>
      <c r="O16">
        <f>IF(Movies[[#This Row],[currency]]="USD",Movies[[#This Row],[Revenue(in Mil)]]*80,Movies[[#This Row],[Revenue(in Mil)]])</f>
        <v>36840</v>
      </c>
    </row>
    <row r="17" spans="1:15" x14ac:dyDescent="0.3">
      <c r="A17">
        <v>117</v>
      </c>
      <c r="B17" t="s">
        <v>132</v>
      </c>
      <c r="C17" t="s">
        <v>7</v>
      </c>
      <c r="D17">
        <v>1997</v>
      </c>
      <c r="E17">
        <v>7.9</v>
      </c>
      <c r="F17" t="s">
        <v>16</v>
      </c>
      <c r="G17">
        <v>5</v>
      </c>
      <c r="H17" cm="1">
        <f t="array" ref="H17">_xlfn.XLOOKUP(Movies[[#This Row],[movie_id]:[movie_id]],Financials[[#All],[movie_id]:[movie_id]],Financials[[#All],[budget]],"Not Available",0)</f>
        <v>200</v>
      </c>
      <c r="I17" cm="1">
        <f t="array" ref="I17">_xlfn.XLOOKUP(Movies[[#This Row],[movie_id]:[movie_id]],Financials[[#All],[movie_id]:[movie_id]],Financials[[#All],[revenue]],"Not Available",0)</f>
        <v>2202</v>
      </c>
      <c r="J17" t="str" cm="1">
        <f t="array" ref="J17">_xlfn.XLOOKUP(Movies[[#This Row],[movie_id]:[movie_id]],Financials[[#All],[movie_id]:[movie_id]],Financials[[#All],[unit]],"Not Available",0)</f>
        <v>Millions</v>
      </c>
      <c r="K17" t="str" cm="1">
        <f t="array" ref="K17">_xlfn.XLOOKUP(Movies[[#This Row],[movie_id]:[movie_id]],Financials[[#All],[movie_id]:[movie_id]],Financials[[#All],[currency]],"Not Available",0)</f>
        <v>USD</v>
      </c>
      <c r="L17">
        <f>IF(Movies[[#This Row],[unit]]="Billions",Movies[[#This Row],[budget]]*1000,Movies[[#This Row],[budget]])</f>
        <v>200</v>
      </c>
      <c r="M17">
        <f>IF(Movies[[#This Row],[unit]]="Billions",Movies[[#This Row],[revenue]]*1000,Movies[[#This Row],[revenue]])</f>
        <v>2202</v>
      </c>
      <c r="N17">
        <f>IF(Movies[[#This Row],[currency]]="USD",Movies[[#This Row],[Budget(in Mil)]]*80,Movies[[#This Row],[Budget(in Mil)]])</f>
        <v>16000</v>
      </c>
      <c r="O17">
        <f>IF(Movies[[#This Row],[currency]]="USD",Movies[[#This Row],[Revenue(in Mil)]]*80,Movies[[#This Row],[Revenue(in Mil)]])</f>
        <v>176160</v>
      </c>
    </row>
    <row r="18" spans="1:15" x14ac:dyDescent="0.3">
      <c r="A18">
        <v>118</v>
      </c>
      <c r="B18" t="s">
        <v>133</v>
      </c>
      <c r="C18" t="s">
        <v>7</v>
      </c>
      <c r="D18">
        <v>1946</v>
      </c>
      <c r="E18">
        <v>8.6</v>
      </c>
      <c r="F18" t="s">
        <v>17</v>
      </c>
      <c r="G18">
        <v>5</v>
      </c>
      <c r="H18" cm="1">
        <f t="array" ref="H18">_xlfn.XLOOKUP(Movies[[#This Row],[movie_id]:[movie_id]],Financials[[#All],[movie_id]:[movie_id]],Financials[[#All],[budget]],"Not Available",0)</f>
        <v>3.18</v>
      </c>
      <c r="I18" cm="1">
        <f t="array" ref="I18">_xlfn.XLOOKUP(Movies[[#This Row],[movie_id]:[movie_id]],Financials[[#All],[movie_id]:[movie_id]],Financials[[#All],[revenue]],"Not Available",0)</f>
        <v>3.3</v>
      </c>
      <c r="J18" t="str" cm="1">
        <f t="array" ref="J18">_xlfn.XLOOKUP(Movies[[#This Row],[movie_id]:[movie_id]],Financials[[#All],[movie_id]:[movie_id]],Financials[[#All],[unit]],"Not Available",0)</f>
        <v>Millions</v>
      </c>
      <c r="K18" t="str" cm="1">
        <f t="array" ref="K18">_xlfn.XLOOKUP(Movies[[#This Row],[movie_id]:[movie_id]],Financials[[#All],[movie_id]:[movie_id]],Financials[[#All],[currency]],"Not Available",0)</f>
        <v>USD</v>
      </c>
      <c r="L18">
        <f>IF(Movies[[#This Row],[unit]]="Billions",Movies[[#This Row],[budget]]*1000,Movies[[#This Row],[budget]])</f>
        <v>3.18</v>
      </c>
      <c r="M18">
        <f>IF(Movies[[#This Row],[unit]]="Billions",Movies[[#This Row],[revenue]]*1000,Movies[[#This Row],[revenue]])</f>
        <v>3.3</v>
      </c>
      <c r="N18">
        <f>IF(Movies[[#This Row],[currency]]="USD",Movies[[#This Row],[Budget(in Mil)]]*80,Movies[[#This Row],[Budget(in Mil)]])</f>
        <v>254.4</v>
      </c>
      <c r="O18">
        <f>IF(Movies[[#This Row],[currency]]="USD",Movies[[#This Row],[Revenue(in Mil)]]*80,Movies[[#This Row],[Revenue(in Mil)]])</f>
        <v>264</v>
      </c>
    </row>
    <row r="19" spans="1:15" x14ac:dyDescent="0.3">
      <c r="A19">
        <v>119</v>
      </c>
      <c r="B19" t="s">
        <v>134</v>
      </c>
      <c r="C19" t="s">
        <v>7</v>
      </c>
      <c r="D19">
        <v>2009</v>
      </c>
      <c r="E19">
        <v>7.8</v>
      </c>
      <c r="F19" t="s">
        <v>18</v>
      </c>
      <c r="G19">
        <v>5</v>
      </c>
      <c r="H19" cm="1">
        <f t="array" ref="H19">_xlfn.XLOOKUP(Movies[[#This Row],[movie_id]:[movie_id]],Financials[[#All],[movie_id]:[movie_id]],Financials[[#All],[budget]],"Not Available",0)</f>
        <v>237</v>
      </c>
      <c r="I19" cm="1">
        <f t="array" ref="I19">_xlfn.XLOOKUP(Movies[[#This Row],[movie_id]:[movie_id]],Financials[[#All],[movie_id]:[movie_id]],Financials[[#All],[revenue]],"Not Available",0)</f>
        <v>2847</v>
      </c>
      <c r="J19" t="str" cm="1">
        <f t="array" ref="J19">_xlfn.XLOOKUP(Movies[[#This Row],[movie_id]:[movie_id]],Financials[[#All],[movie_id]:[movie_id]],Financials[[#All],[unit]],"Not Available",0)</f>
        <v>Millions</v>
      </c>
      <c r="K19" t="str" cm="1">
        <f t="array" ref="K19">_xlfn.XLOOKUP(Movies[[#This Row],[movie_id]:[movie_id]],Financials[[#All],[movie_id]:[movie_id]],Financials[[#All],[currency]],"Not Available",0)</f>
        <v>USD</v>
      </c>
      <c r="L19">
        <f>IF(Movies[[#This Row],[unit]]="Billions",Movies[[#This Row],[budget]]*1000,Movies[[#This Row],[budget]])</f>
        <v>237</v>
      </c>
      <c r="M19">
        <f>IF(Movies[[#This Row],[unit]]="Billions",Movies[[#This Row],[revenue]]*1000,Movies[[#This Row],[revenue]])</f>
        <v>2847</v>
      </c>
      <c r="N19">
        <f>IF(Movies[[#This Row],[currency]]="USD",Movies[[#This Row],[Budget(in Mil)]]*80,Movies[[#This Row],[Budget(in Mil)]])</f>
        <v>18960</v>
      </c>
      <c r="O19">
        <f>IF(Movies[[#This Row],[currency]]="USD",Movies[[#This Row],[Revenue(in Mil)]]*80,Movies[[#This Row],[Revenue(in Mil)]])</f>
        <v>227760</v>
      </c>
    </row>
    <row r="20" spans="1:15" x14ac:dyDescent="0.3">
      <c r="A20">
        <v>120</v>
      </c>
      <c r="B20" t="s">
        <v>135</v>
      </c>
      <c r="C20" t="s">
        <v>7</v>
      </c>
      <c r="D20">
        <v>1972</v>
      </c>
      <c r="E20">
        <v>9.1999999999999993</v>
      </c>
      <c r="F20" t="s">
        <v>16</v>
      </c>
      <c r="G20">
        <v>5</v>
      </c>
      <c r="H20" cm="1">
        <f t="array" ref="H20">_xlfn.XLOOKUP(Movies[[#This Row],[movie_id]:[movie_id]],Financials[[#All],[movie_id]:[movie_id]],Financials[[#All],[budget]],"Not Available",0)</f>
        <v>7.2</v>
      </c>
      <c r="I20" cm="1">
        <f t="array" ref="I20">_xlfn.XLOOKUP(Movies[[#This Row],[movie_id]:[movie_id]],Financials[[#All],[movie_id]:[movie_id]],Financials[[#All],[revenue]],"Not Available",0)</f>
        <v>291</v>
      </c>
      <c r="J20" t="str" cm="1">
        <f t="array" ref="J20">_xlfn.XLOOKUP(Movies[[#This Row],[movie_id]:[movie_id]],Financials[[#All],[movie_id]:[movie_id]],Financials[[#All],[unit]],"Not Available",0)</f>
        <v>Millions</v>
      </c>
      <c r="K20" t="str" cm="1">
        <f t="array" ref="K20">_xlfn.XLOOKUP(Movies[[#This Row],[movie_id]:[movie_id]],Financials[[#All],[movie_id]:[movie_id]],Financials[[#All],[currency]],"Not Available",0)</f>
        <v>USD</v>
      </c>
      <c r="L20">
        <f>IF(Movies[[#This Row],[unit]]="Billions",Movies[[#This Row],[budget]]*1000,Movies[[#This Row],[budget]])</f>
        <v>7.2</v>
      </c>
      <c r="M20">
        <f>IF(Movies[[#This Row],[unit]]="Billions",Movies[[#This Row],[revenue]]*1000,Movies[[#This Row],[revenue]])</f>
        <v>291</v>
      </c>
      <c r="N20">
        <f>IF(Movies[[#This Row],[currency]]="USD",Movies[[#This Row],[Budget(in Mil)]]*80,Movies[[#This Row],[Budget(in Mil)]])</f>
        <v>576</v>
      </c>
      <c r="O20">
        <f>IF(Movies[[#This Row],[currency]]="USD",Movies[[#This Row],[Revenue(in Mil)]]*80,Movies[[#This Row],[Revenue(in Mil)]])</f>
        <v>23280</v>
      </c>
    </row>
    <row r="21" spans="1:15" x14ac:dyDescent="0.3">
      <c r="A21">
        <v>121</v>
      </c>
      <c r="B21" t="s">
        <v>136</v>
      </c>
      <c r="C21" t="s">
        <v>7</v>
      </c>
      <c r="D21">
        <v>2008</v>
      </c>
      <c r="E21">
        <v>9</v>
      </c>
      <c r="F21" t="s">
        <v>19</v>
      </c>
      <c r="G21">
        <v>5</v>
      </c>
      <c r="H21" cm="1">
        <f t="array" ref="H21">_xlfn.XLOOKUP(Movies[[#This Row],[movie_id]:[movie_id]],Financials[[#All],[movie_id]:[movie_id]],Financials[[#All],[budget]],"Not Available",0)</f>
        <v>185</v>
      </c>
      <c r="I21" cm="1">
        <f t="array" ref="I21">_xlfn.XLOOKUP(Movies[[#This Row],[movie_id]:[movie_id]],Financials[[#All],[movie_id]:[movie_id]],Financials[[#All],[revenue]],"Not Available",0)</f>
        <v>1006</v>
      </c>
      <c r="J21" t="str" cm="1">
        <f t="array" ref="J21">_xlfn.XLOOKUP(Movies[[#This Row],[movie_id]:[movie_id]],Financials[[#All],[movie_id]:[movie_id]],Financials[[#All],[unit]],"Not Available",0)</f>
        <v>Millions</v>
      </c>
      <c r="K21" t="str" cm="1">
        <f t="array" ref="K21">_xlfn.XLOOKUP(Movies[[#This Row],[movie_id]:[movie_id]],Financials[[#All],[movie_id]:[movie_id]],Financials[[#All],[currency]],"Not Available",0)</f>
        <v>USD</v>
      </c>
      <c r="L21">
        <f>IF(Movies[[#This Row],[unit]]="Billions",Movies[[#This Row],[budget]]*1000,Movies[[#This Row],[budget]])</f>
        <v>185</v>
      </c>
      <c r="M21">
        <f>IF(Movies[[#This Row],[unit]]="Billions",Movies[[#This Row],[revenue]]*1000,Movies[[#This Row],[revenue]])</f>
        <v>1006</v>
      </c>
      <c r="N21">
        <f>IF(Movies[[#This Row],[currency]]="USD",Movies[[#This Row],[Budget(in Mil)]]*80,Movies[[#This Row],[Budget(in Mil)]])</f>
        <v>14800</v>
      </c>
      <c r="O21">
        <f>IF(Movies[[#This Row],[currency]]="USD",Movies[[#This Row],[Revenue(in Mil)]]*80,Movies[[#This Row],[Revenue(in Mil)]])</f>
        <v>80480</v>
      </c>
    </row>
    <row r="22" spans="1:15" x14ac:dyDescent="0.3">
      <c r="A22">
        <v>122</v>
      </c>
      <c r="B22" t="s">
        <v>137</v>
      </c>
      <c r="C22" t="s">
        <v>7</v>
      </c>
      <c r="D22">
        <v>1993</v>
      </c>
      <c r="E22">
        <v>9</v>
      </c>
      <c r="F22" t="s">
        <v>20</v>
      </c>
      <c r="G22">
        <v>5</v>
      </c>
      <c r="H22" cm="1">
        <f t="array" ref="H22">_xlfn.XLOOKUP(Movies[[#This Row],[movie_id]:[movie_id]],Financials[[#All],[movie_id]:[movie_id]],Financials[[#All],[budget]],"Not Available",0)</f>
        <v>22</v>
      </c>
      <c r="I22" cm="1">
        <f t="array" ref="I22">_xlfn.XLOOKUP(Movies[[#This Row],[movie_id]:[movie_id]],Financials[[#All],[movie_id]:[movie_id]],Financials[[#All],[revenue]],"Not Available",0)</f>
        <v>322.2</v>
      </c>
      <c r="J22" t="str" cm="1">
        <f t="array" ref="J22">_xlfn.XLOOKUP(Movies[[#This Row],[movie_id]:[movie_id]],Financials[[#All],[movie_id]:[movie_id]],Financials[[#All],[unit]],"Not Available",0)</f>
        <v>Millions</v>
      </c>
      <c r="K22" t="str" cm="1">
        <f t="array" ref="K22">_xlfn.XLOOKUP(Movies[[#This Row],[movie_id]:[movie_id]],Financials[[#All],[movie_id]:[movie_id]],Financials[[#All],[currency]],"Not Available",0)</f>
        <v>USD</v>
      </c>
      <c r="L22">
        <f>IF(Movies[[#This Row],[unit]]="Billions",Movies[[#This Row],[budget]]*1000,Movies[[#This Row],[budget]])</f>
        <v>22</v>
      </c>
      <c r="M22">
        <f>IF(Movies[[#This Row],[unit]]="Billions",Movies[[#This Row],[revenue]]*1000,Movies[[#This Row],[revenue]])</f>
        <v>322.2</v>
      </c>
      <c r="N22">
        <f>IF(Movies[[#This Row],[currency]]="USD",Movies[[#This Row],[Budget(in Mil)]]*80,Movies[[#This Row],[Budget(in Mil)]])</f>
        <v>1760</v>
      </c>
      <c r="O22">
        <f>IF(Movies[[#This Row],[currency]]="USD",Movies[[#This Row],[Revenue(in Mil)]]*80,Movies[[#This Row],[Revenue(in Mil)]])</f>
        <v>25776</v>
      </c>
    </row>
    <row r="23" spans="1:15" x14ac:dyDescent="0.3">
      <c r="A23">
        <v>123</v>
      </c>
      <c r="B23" t="s">
        <v>138</v>
      </c>
      <c r="C23" t="s">
        <v>7</v>
      </c>
      <c r="D23">
        <v>1993</v>
      </c>
      <c r="E23">
        <v>8.1999999999999993</v>
      </c>
      <c r="F23" t="s">
        <v>20</v>
      </c>
      <c r="G23">
        <v>5</v>
      </c>
      <c r="H23" cm="1">
        <f t="array" ref="H23">_xlfn.XLOOKUP(Movies[[#This Row],[movie_id]:[movie_id]],Financials[[#All],[movie_id]:[movie_id]],Financials[[#All],[budget]],"Not Available",0)</f>
        <v>63</v>
      </c>
      <c r="I23" cm="1">
        <f t="array" ref="I23">_xlfn.XLOOKUP(Movies[[#This Row],[movie_id]:[movie_id]],Financials[[#All],[movie_id]:[movie_id]],Financials[[#All],[revenue]],"Not Available",0)</f>
        <v>1046</v>
      </c>
      <c r="J23" t="str" cm="1">
        <f t="array" ref="J23">_xlfn.XLOOKUP(Movies[[#This Row],[movie_id]:[movie_id]],Financials[[#All],[movie_id]:[movie_id]],Financials[[#All],[unit]],"Not Available",0)</f>
        <v>Millions</v>
      </c>
      <c r="K23" t="str" cm="1">
        <f t="array" ref="K23">_xlfn.XLOOKUP(Movies[[#This Row],[movie_id]:[movie_id]],Financials[[#All],[movie_id]:[movie_id]],Financials[[#All],[currency]],"Not Available",0)</f>
        <v>USD</v>
      </c>
      <c r="L23">
        <f>IF(Movies[[#This Row],[unit]]="Billions",Movies[[#This Row],[budget]]*1000,Movies[[#This Row],[budget]])</f>
        <v>63</v>
      </c>
      <c r="M23">
        <f>IF(Movies[[#This Row],[unit]]="Billions",Movies[[#This Row],[revenue]]*1000,Movies[[#This Row],[revenue]])</f>
        <v>1046</v>
      </c>
      <c r="N23">
        <f>IF(Movies[[#This Row],[currency]]="USD",Movies[[#This Row],[Budget(in Mil)]]*80,Movies[[#This Row],[Budget(in Mil)]])</f>
        <v>5040</v>
      </c>
      <c r="O23">
        <f>IF(Movies[[#This Row],[currency]]="USD",Movies[[#This Row],[Revenue(in Mil)]]*80,Movies[[#This Row],[Revenue(in Mil)]])</f>
        <v>83680</v>
      </c>
    </row>
    <row r="24" spans="1:15" x14ac:dyDescent="0.3">
      <c r="A24">
        <v>124</v>
      </c>
      <c r="B24" t="s">
        <v>139</v>
      </c>
      <c r="C24" t="s">
        <v>7</v>
      </c>
      <c r="D24">
        <v>2019</v>
      </c>
      <c r="E24">
        <v>8.5</v>
      </c>
      <c r="F24" t="s">
        <v>114</v>
      </c>
      <c r="G24">
        <v>5</v>
      </c>
      <c r="H24" cm="1">
        <f t="array" ref="H24">_xlfn.XLOOKUP(Movies[[#This Row],[movie_id]:[movie_id]],Financials[[#All],[movie_id]:[movie_id]],Financials[[#All],[budget]],"Not Available",0)</f>
        <v>15.5</v>
      </c>
      <c r="I24" cm="1">
        <f t="array" ref="I24">_xlfn.XLOOKUP(Movies[[#This Row],[movie_id]:[movie_id]],Financials[[#All],[movie_id]:[movie_id]],Financials[[#All],[revenue]],"Not Available",0)</f>
        <v>263.10000000000002</v>
      </c>
      <c r="J24" t="str" cm="1">
        <f t="array" ref="J24">_xlfn.XLOOKUP(Movies[[#This Row],[movie_id]:[movie_id]],Financials[[#All],[movie_id]:[movie_id]],Financials[[#All],[unit]],"Not Available",0)</f>
        <v>Millions</v>
      </c>
      <c r="K24" t="str" cm="1">
        <f t="array" ref="K24">_xlfn.XLOOKUP(Movies[[#This Row],[movie_id]:[movie_id]],Financials[[#All],[movie_id]:[movie_id]],Financials[[#All],[currency]],"Not Available",0)</f>
        <v>USD</v>
      </c>
      <c r="L24">
        <f>IF(Movies[[#This Row],[unit]]="Billions",Movies[[#This Row],[budget]]*1000,Movies[[#This Row],[budget]])</f>
        <v>15.5</v>
      </c>
      <c r="M24">
        <f>IF(Movies[[#This Row],[unit]]="Billions",Movies[[#This Row],[revenue]]*1000,Movies[[#This Row],[revenue]])</f>
        <v>263.10000000000002</v>
      </c>
      <c r="N24">
        <f>IF(Movies[[#This Row],[currency]]="USD",Movies[[#This Row],[Budget(in Mil)]]*80,Movies[[#This Row],[Budget(in Mil)]])</f>
        <v>1240</v>
      </c>
      <c r="O24">
        <f>IF(Movies[[#This Row],[currency]]="USD",Movies[[#This Row],[Revenue(in Mil)]]*80,Movies[[#This Row],[Revenue(in Mil)]])</f>
        <v>21048</v>
      </c>
    </row>
    <row r="25" spans="1:15" x14ac:dyDescent="0.3">
      <c r="A25">
        <v>125</v>
      </c>
      <c r="B25" t="s">
        <v>140</v>
      </c>
      <c r="C25" t="s">
        <v>7</v>
      </c>
      <c r="D25">
        <v>2019</v>
      </c>
      <c r="E25">
        <v>8.4</v>
      </c>
      <c r="F25" t="s">
        <v>8</v>
      </c>
      <c r="G25">
        <v>5</v>
      </c>
      <c r="H25" cm="1">
        <f t="array" ref="H25">_xlfn.XLOOKUP(Movies[[#This Row],[movie_id]:[movie_id]],Financials[[#All],[movie_id]:[movie_id]],Financials[[#All],[budget]],"Not Available",0)</f>
        <v>400</v>
      </c>
      <c r="I25" cm="1">
        <f t="array" ref="I25">_xlfn.XLOOKUP(Movies[[#This Row],[movie_id]:[movie_id]],Financials[[#All],[movie_id]:[movie_id]],Financials[[#All],[revenue]],"Not Available",0)</f>
        <v>2798</v>
      </c>
      <c r="J25" t="str" cm="1">
        <f t="array" ref="J25">_xlfn.XLOOKUP(Movies[[#This Row],[movie_id]:[movie_id]],Financials[[#All],[movie_id]:[movie_id]],Financials[[#All],[unit]],"Not Available",0)</f>
        <v>Millions</v>
      </c>
      <c r="K25" t="str" cm="1">
        <f t="array" ref="K25">_xlfn.XLOOKUP(Movies[[#This Row],[movie_id]:[movie_id]],Financials[[#All],[movie_id]:[movie_id]],Financials[[#All],[currency]],"Not Available",0)</f>
        <v>USD</v>
      </c>
      <c r="L25">
        <f>IF(Movies[[#This Row],[unit]]="Billions",Movies[[#This Row],[budget]]*1000,Movies[[#This Row],[budget]])</f>
        <v>400</v>
      </c>
      <c r="M25">
        <f>IF(Movies[[#This Row],[unit]]="Billions",Movies[[#This Row],[revenue]]*1000,Movies[[#This Row],[revenue]])</f>
        <v>2798</v>
      </c>
      <c r="N25">
        <f>IF(Movies[[#This Row],[currency]]="USD",Movies[[#This Row],[Budget(in Mil)]]*80,Movies[[#This Row],[Budget(in Mil)]])</f>
        <v>32000</v>
      </c>
      <c r="O25">
        <f>IF(Movies[[#This Row],[currency]]="USD",Movies[[#This Row],[Revenue(in Mil)]]*80,Movies[[#This Row],[Revenue(in Mil)]])</f>
        <v>223840</v>
      </c>
    </row>
    <row r="26" spans="1:15" x14ac:dyDescent="0.3">
      <c r="A26">
        <v>126</v>
      </c>
      <c r="B26" t="s">
        <v>141</v>
      </c>
      <c r="C26" t="s">
        <v>7</v>
      </c>
      <c r="D26">
        <v>2018</v>
      </c>
      <c r="E26">
        <v>8.4</v>
      </c>
      <c r="F26" t="s">
        <v>8</v>
      </c>
      <c r="G26">
        <v>5</v>
      </c>
      <c r="H26" cm="1">
        <f t="array" ref="H26">_xlfn.XLOOKUP(Movies[[#This Row],[movie_id]:[movie_id]],Financials[[#All],[movie_id]:[movie_id]],Financials[[#All],[budget]],"Not Available",0)</f>
        <v>400</v>
      </c>
      <c r="I26" cm="1">
        <f t="array" ref="I26">_xlfn.XLOOKUP(Movies[[#This Row],[movie_id]:[movie_id]],Financials[[#All],[movie_id]:[movie_id]],Financials[[#All],[revenue]],"Not Available",0)</f>
        <v>2048</v>
      </c>
      <c r="J26" t="str" cm="1">
        <f t="array" ref="J26">_xlfn.XLOOKUP(Movies[[#This Row],[movie_id]:[movie_id]],Financials[[#All],[movie_id]:[movie_id]],Financials[[#All],[unit]],"Not Available",0)</f>
        <v>Millions</v>
      </c>
      <c r="K26" t="str" cm="1">
        <f t="array" ref="K26">_xlfn.XLOOKUP(Movies[[#This Row],[movie_id]:[movie_id]],Financials[[#All],[movie_id]:[movie_id]],Financials[[#All],[currency]],"Not Available",0)</f>
        <v>USD</v>
      </c>
      <c r="L26">
        <f>IF(Movies[[#This Row],[unit]]="Billions",Movies[[#This Row],[budget]]*1000,Movies[[#This Row],[budget]])</f>
        <v>400</v>
      </c>
      <c r="M26">
        <f>IF(Movies[[#This Row],[unit]]="Billions",Movies[[#This Row],[revenue]]*1000,Movies[[#This Row],[revenue]])</f>
        <v>2048</v>
      </c>
      <c r="N26">
        <f>IF(Movies[[#This Row],[currency]]="USD",Movies[[#This Row],[Budget(in Mil)]]*80,Movies[[#This Row],[Budget(in Mil)]])</f>
        <v>32000</v>
      </c>
      <c r="O26">
        <f>IF(Movies[[#This Row],[currency]]="USD",Movies[[#This Row],[Revenue(in Mil)]]*80,Movies[[#This Row],[Revenue(in Mil)]])</f>
        <v>163840</v>
      </c>
    </row>
    <row r="27" spans="1:15" x14ac:dyDescent="0.3">
      <c r="A27">
        <v>127</v>
      </c>
      <c r="B27" t="s">
        <v>142</v>
      </c>
      <c r="C27" t="s">
        <v>6</v>
      </c>
      <c r="D27">
        <v>1955</v>
      </c>
      <c r="E27">
        <v>8.3000000000000007</v>
      </c>
      <c r="F27" t="s">
        <v>116</v>
      </c>
      <c r="G27">
        <v>7</v>
      </c>
      <c r="H27" cm="1">
        <f t="array" ref="H27">_xlfn.XLOOKUP(Movies[[#This Row],[movie_id]:[movie_id]],Financials[[#All],[movie_id]:[movie_id]],Financials[[#All],[budget]],"Not Available",0)</f>
        <v>70</v>
      </c>
      <c r="I27" cm="1">
        <f t="array" ref="I27">_xlfn.XLOOKUP(Movies[[#This Row],[movie_id]:[movie_id]],Financials[[#All],[movie_id]:[movie_id]],Financials[[#All],[revenue]],"Not Available",0)</f>
        <v>100</v>
      </c>
      <c r="J27" t="str" cm="1">
        <f t="array" ref="J27">_xlfn.XLOOKUP(Movies[[#This Row],[movie_id]:[movie_id]],Financials[[#All],[movie_id]:[movie_id]],Financials[[#All],[unit]],"Not Available",0)</f>
        <v>Millions</v>
      </c>
      <c r="K27" t="str" cm="1">
        <f t="array" ref="K27">_xlfn.XLOOKUP(Movies[[#This Row],[movie_id]:[movie_id]],Financials[[#All],[movie_id]:[movie_id]],Financials[[#All],[currency]],"Not Available",0)</f>
        <v>INR</v>
      </c>
      <c r="L27">
        <f>IF(Movies[[#This Row],[unit]]="Billions",Movies[[#This Row],[budget]]*1000,Movies[[#This Row],[budget]])</f>
        <v>70</v>
      </c>
      <c r="M27">
        <f>IF(Movies[[#This Row],[unit]]="Billions",Movies[[#This Row],[revenue]]*1000,Movies[[#This Row],[revenue]])</f>
        <v>100</v>
      </c>
      <c r="N27">
        <f>IF(Movies[[#This Row],[currency]]="USD",Movies[[#This Row],[Budget(in Mil)]]*80,Movies[[#This Row],[Budget(in Mil)]])</f>
        <v>70</v>
      </c>
      <c r="O27">
        <f>IF(Movies[[#This Row],[currency]]="USD",Movies[[#This Row],[Revenue(in Mil)]]*80,Movies[[#This Row],[Revenue(in Mil)]])</f>
        <v>100</v>
      </c>
    </row>
    <row r="28" spans="1:15" x14ac:dyDescent="0.3">
      <c r="A28">
        <v>128</v>
      </c>
      <c r="B28" t="s">
        <v>143</v>
      </c>
      <c r="C28" t="s">
        <v>6</v>
      </c>
      <c r="D28">
        <v>2007</v>
      </c>
      <c r="E28">
        <v>8.3000000000000007</v>
      </c>
      <c r="F28" t="s">
        <v>114</v>
      </c>
      <c r="G28">
        <v>1</v>
      </c>
      <c r="H28" cm="1">
        <f t="array" ref="H28">_xlfn.XLOOKUP(Movies[[#This Row],[movie_id]:[movie_id]],Financials[[#All],[movie_id]:[movie_id]],Financials[[#All],[budget]],"Not Available",0)</f>
        <v>120</v>
      </c>
      <c r="I28" cm="1">
        <f t="array" ref="I28">_xlfn.XLOOKUP(Movies[[#This Row],[movie_id]:[movie_id]],Financials[[#All],[movie_id]:[movie_id]],Financials[[#All],[revenue]],"Not Available",0)</f>
        <v>1350</v>
      </c>
      <c r="J28" t="str" cm="1">
        <f t="array" ref="J28">_xlfn.XLOOKUP(Movies[[#This Row],[movie_id]:[movie_id]],Financials[[#All],[movie_id]:[movie_id]],Financials[[#All],[unit]],"Not Available",0)</f>
        <v>Millions</v>
      </c>
      <c r="K28" t="str" cm="1">
        <f t="array" ref="K28">_xlfn.XLOOKUP(Movies[[#This Row],[movie_id]:[movie_id]],Financials[[#All],[movie_id]:[movie_id]],Financials[[#All],[currency]],"Not Available",0)</f>
        <v>INR</v>
      </c>
      <c r="L28">
        <f>IF(Movies[[#This Row],[unit]]="Billions",Movies[[#This Row],[budget]]*1000,Movies[[#This Row],[budget]])</f>
        <v>120</v>
      </c>
      <c r="M28">
        <f>IF(Movies[[#This Row],[unit]]="Billions",Movies[[#This Row],[revenue]]*1000,Movies[[#This Row],[revenue]])</f>
        <v>1350</v>
      </c>
      <c r="N28">
        <f>IF(Movies[[#This Row],[currency]]="USD",Movies[[#This Row],[Budget(in Mil)]]*80,Movies[[#This Row],[Budget(in Mil)]])</f>
        <v>120</v>
      </c>
      <c r="O28">
        <f>IF(Movies[[#This Row],[currency]]="USD",Movies[[#This Row],[Revenue(in Mil)]]*80,Movies[[#This Row],[Revenue(in Mil)]])</f>
        <v>1350</v>
      </c>
    </row>
    <row r="29" spans="1:15" x14ac:dyDescent="0.3">
      <c r="A29">
        <v>129</v>
      </c>
      <c r="B29" t="s">
        <v>144</v>
      </c>
      <c r="C29" t="s">
        <v>6</v>
      </c>
      <c r="D29">
        <v>2003</v>
      </c>
      <c r="E29">
        <v>8.1</v>
      </c>
      <c r="F29" t="s">
        <v>21</v>
      </c>
      <c r="G29">
        <v>1</v>
      </c>
      <c r="H29" cm="1">
        <f t="array" ref="H29">_xlfn.XLOOKUP(Movies[[#This Row],[movie_id]:[movie_id]],Financials[[#All],[movie_id]:[movie_id]],Financials[[#All],[budget]],"Not Available",0)</f>
        <v>100</v>
      </c>
      <c r="I29" cm="1">
        <f t="array" ref="I29">_xlfn.XLOOKUP(Movies[[#This Row],[movie_id]:[movie_id]],Financials[[#All],[movie_id]:[movie_id]],Financials[[#All],[revenue]],"Not Available",0)</f>
        <v>410</v>
      </c>
      <c r="J29" t="str" cm="1">
        <f t="array" ref="J29">_xlfn.XLOOKUP(Movies[[#This Row],[movie_id]:[movie_id]],Financials[[#All],[movie_id]:[movie_id]],Financials[[#All],[unit]],"Not Available",0)</f>
        <v>Millions</v>
      </c>
      <c r="K29" t="str" cm="1">
        <f t="array" ref="K29">_xlfn.XLOOKUP(Movies[[#This Row],[movie_id]:[movie_id]],Financials[[#All],[movie_id]:[movie_id]],Financials[[#All],[currency]],"Not Available",0)</f>
        <v>INR</v>
      </c>
      <c r="L29">
        <f>IF(Movies[[#This Row],[unit]]="Billions",Movies[[#This Row],[budget]]*1000,Movies[[#This Row],[budget]])</f>
        <v>100</v>
      </c>
      <c r="M29">
        <f>IF(Movies[[#This Row],[unit]]="Billions",Movies[[#This Row],[revenue]]*1000,Movies[[#This Row],[revenue]])</f>
        <v>410</v>
      </c>
      <c r="N29">
        <f>IF(Movies[[#This Row],[currency]]="USD",Movies[[#This Row],[Budget(in Mil)]]*80,Movies[[#This Row],[Budget(in Mil)]])</f>
        <v>100</v>
      </c>
      <c r="O29">
        <f>IF(Movies[[#This Row],[currency]]="USD",Movies[[#This Row],[Revenue(in Mil)]]*80,Movies[[#This Row],[Revenue(in Mil)]])</f>
        <v>410</v>
      </c>
    </row>
    <row r="30" spans="1:15" x14ac:dyDescent="0.3">
      <c r="A30">
        <v>130</v>
      </c>
      <c r="B30" t="s">
        <v>145</v>
      </c>
      <c r="C30" t="s">
        <v>6</v>
      </c>
      <c r="D30">
        <v>2014</v>
      </c>
      <c r="E30">
        <v>8.1</v>
      </c>
      <c r="F30" t="s">
        <v>11</v>
      </c>
      <c r="G30">
        <v>1</v>
      </c>
      <c r="H30" cm="1">
        <f t="array" ref="H30">_xlfn.XLOOKUP(Movies[[#This Row],[movie_id]:[movie_id]],Financials[[#All],[movie_id]:[movie_id]],Financials[[#All],[budget]],"Not Available",0)</f>
        <v>850</v>
      </c>
      <c r="I30" cm="1">
        <f t="array" ref="I30">_xlfn.XLOOKUP(Movies[[#This Row],[movie_id]:[movie_id]],Financials[[#All],[movie_id]:[movie_id]],Financials[[#All],[revenue]],"Not Available",0)</f>
        <v>8540</v>
      </c>
      <c r="J30" t="str" cm="1">
        <f t="array" ref="J30">_xlfn.XLOOKUP(Movies[[#This Row],[movie_id]:[movie_id]],Financials[[#All],[movie_id]:[movie_id]],Financials[[#All],[unit]],"Not Available",0)</f>
        <v>Millions</v>
      </c>
      <c r="K30" t="str" cm="1">
        <f t="array" ref="K30">_xlfn.XLOOKUP(Movies[[#This Row],[movie_id]:[movie_id]],Financials[[#All],[movie_id]:[movie_id]],Financials[[#All],[currency]],"Not Available",0)</f>
        <v>INR</v>
      </c>
      <c r="L30">
        <f>IF(Movies[[#This Row],[unit]]="Billions",Movies[[#This Row],[budget]]*1000,Movies[[#This Row],[budget]])</f>
        <v>850</v>
      </c>
      <c r="M30">
        <f>IF(Movies[[#This Row],[unit]]="Billions",Movies[[#This Row],[revenue]]*1000,Movies[[#This Row],[revenue]])</f>
        <v>8540</v>
      </c>
      <c r="N30">
        <f>IF(Movies[[#This Row],[currency]]="USD",Movies[[#This Row],[Budget(in Mil)]]*80,Movies[[#This Row],[Budget(in Mil)]])</f>
        <v>850</v>
      </c>
      <c r="O30">
        <f>IF(Movies[[#This Row],[currency]]="USD",Movies[[#This Row],[Revenue(in Mil)]]*80,Movies[[#This Row],[Revenue(in Mil)]])</f>
        <v>8540</v>
      </c>
    </row>
    <row r="31" spans="1:15" x14ac:dyDescent="0.3">
      <c r="A31">
        <v>131</v>
      </c>
      <c r="B31" t="s">
        <v>146</v>
      </c>
      <c r="C31" t="s">
        <v>6</v>
      </c>
      <c r="D31">
        <v>2018</v>
      </c>
      <c r="E31" t="s">
        <v>113</v>
      </c>
      <c r="F31" t="s">
        <v>11</v>
      </c>
      <c r="G31">
        <v>1</v>
      </c>
      <c r="H31" cm="1">
        <f t="array" ref="H31">_xlfn.XLOOKUP(Movies[[#This Row],[movie_id]:[movie_id]],Financials[[#All],[movie_id]:[movie_id]],Financials[[#All],[budget]],"Not Available",0)</f>
        <v>1</v>
      </c>
      <c r="I31" cm="1">
        <f t="array" ref="I31">_xlfn.XLOOKUP(Movies[[#This Row],[movie_id]:[movie_id]],Financials[[#All],[movie_id]:[movie_id]],Financials[[#All],[revenue]],"Not Available",0)</f>
        <v>5.9</v>
      </c>
      <c r="J31" t="str" cm="1">
        <f t="array" ref="J31">_xlfn.XLOOKUP(Movies[[#This Row],[movie_id]:[movie_id]],Financials[[#All],[movie_id]:[movie_id]],Financials[[#All],[unit]],"Not Available",0)</f>
        <v>Billions</v>
      </c>
      <c r="K31" t="str" cm="1">
        <f t="array" ref="K31">_xlfn.XLOOKUP(Movies[[#This Row],[movie_id]:[movie_id]],Financials[[#All],[movie_id]:[movie_id]],Financials[[#All],[currency]],"Not Available",0)</f>
        <v>INR</v>
      </c>
      <c r="L31">
        <f>IF(Movies[[#This Row],[unit]]="Billions",Movies[[#This Row],[budget]]*1000,Movies[[#This Row],[budget]])</f>
        <v>1000</v>
      </c>
      <c r="M31">
        <f>IF(Movies[[#This Row],[unit]]="Billions",Movies[[#This Row],[revenue]]*1000,Movies[[#This Row],[revenue]])</f>
        <v>5900</v>
      </c>
      <c r="N31">
        <f>IF(Movies[[#This Row],[currency]]="USD",Movies[[#This Row],[Budget(in Mil)]]*80,Movies[[#This Row],[Budget(in Mil)]])</f>
        <v>1000</v>
      </c>
      <c r="O31">
        <f>IF(Movies[[#This Row],[currency]]="USD",Movies[[#This Row],[Revenue(in Mil)]]*80,Movies[[#This Row],[Revenue(in Mil)]])</f>
        <v>5900</v>
      </c>
    </row>
    <row r="32" spans="1:15" x14ac:dyDescent="0.3">
      <c r="A32">
        <v>132</v>
      </c>
      <c r="B32" t="s">
        <v>147</v>
      </c>
      <c r="C32" t="s">
        <v>6</v>
      </c>
      <c r="D32">
        <v>2021</v>
      </c>
      <c r="E32">
        <v>7.6</v>
      </c>
      <c r="F32" t="s">
        <v>22</v>
      </c>
      <c r="G32">
        <v>2</v>
      </c>
      <c r="H32" cm="1">
        <f t="array" ref="H32">_xlfn.XLOOKUP(Movies[[#This Row],[movie_id]:[movie_id]],Financials[[#All],[movie_id]:[movie_id]],Financials[[#All],[budget]],"Not Available",0)</f>
        <v>2</v>
      </c>
      <c r="I32" cm="1">
        <f t="array" ref="I32">_xlfn.XLOOKUP(Movies[[#This Row],[movie_id]:[movie_id]],Financials[[#All],[movie_id]:[movie_id]],Financials[[#All],[revenue]],"Not Available",0)</f>
        <v>3.6</v>
      </c>
      <c r="J32" t="str" cm="1">
        <f t="array" ref="J32">_xlfn.XLOOKUP(Movies[[#This Row],[movie_id]:[movie_id]],Financials[[#All],[movie_id]:[movie_id]],Financials[[#All],[unit]],"Not Available",0)</f>
        <v>Billions</v>
      </c>
      <c r="K32" t="str" cm="1">
        <f t="array" ref="K32">_xlfn.XLOOKUP(Movies[[#This Row],[movie_id]:[movie_id]],Financials[[#All],[movie_id]:[movie_id]],Financials[[#All],[currency]],"Not Available",0)</f>
        <v>INR</v>
      </c>
      <c r="L32">
        <f>IF(Movies[[#This Row],[unit]]="Billions",Movies[[#This Row],[budget]]*1000,Movies[[#This Row],[budget]])</f>
        <v>2000</v>
      </c>
      <c r="M32">
        <f>IF(Movies[[#This Row],[unit]]="Billions",Movies[[#This Row],[revenue]]*1000,Movies[[#This Row],[revenue]])</f>
        <v>3600</v>
      </c>
      <c r="N32">
        <f>IF(Movies[[#This Row],[currency]]="USD",Movies[[#This Row],[Budget(in Mil)]]*80,Movies[[#This Row],[Budget(in Mil)]])</f>
        <v>2000</v>
      </c>
      <c r="O32">
        <f>IF(Movies[[#This Row],[currency]]="USD",Movies[[#This Row],[Revenue(in Mil)]]*80,Movies[[#This Row],[Revenue(in Mil)]])</f>
        <v>3600</v>
      </c>
    </row>
    <row r="33" spans="1:15" x14ac:dyDescent="0.3">
      <c r="A33">
        <v>133</v>
      </c>
      <c r="B33" t="s">
        <v>148</v>
      </c>
      <c r="C33" t="s">
        <v>6</v>
      </c>
      <c r="D33">
        <v>2022</v>
      </c>
      <c r="E33">
        <v>8</v>
      </c>
      <c r="F33" t="s">
        <v>23</v>
      </c>
      <c r="G33">
        <v>2</v>
      </c>
      <c r="H33" cm="1">
        <f t="array" ref="H33">_xlfn.XLOOKUP(Movies[[#This Row],[movie_id]:[movie_id]],Financials[[#All],[movie_id]:[movie_id]],Financials[[#All],[budget]],"Not Available",0)</f>
        <v>5.5</v>
      </c>
      <c r="I33" cm="1">
        <f t="array" ref="I33">_xlfn.XLOOKUP(Movies[[#This Row],[movie_id]:[movie_id]],Financials[[#All],[movie_id]:[movie_id]],Financials[[#All],[revenue]],"Not Available",0)</f>
        <v>12</v>
      </c>
      <c r="J33" t="str" cm="1">
        <f t="array" ref="J33">_xlfn.XLOOKUP(Movies[[#This Row],[movie_id]:[movie_id]],Financials[[#All],[movie_id]:[movie_id]],Financials[[#All],[unit]],"Not Available",0)</f>
        <v>Billions</v>
      </c>
      <c r="K33" t="str" cm="1">
        <f t="array" ref="K33">_xlfn.XLOOKUP(Movies[[#This Row],[movie_id]:[movie_id]],Financials[[#All],[movie_id]:[movie_id]],Financials[[#All],[currency]],"Not Available",0)</f>
        <v>INR</v>
      </c>
      <c r="L33">
        <f>IF(Movies[[#This Row],[unit]]="Billions",Movies[[#This Row],[budget]]*1000,Movies[[#This Row],[budget]])</f>
        <v>5500</v>
      </c>
      <c r="M33">
        <f>IF(Movies[[#This Row],[unit]]="Billions",Movies[[#This Row],[revenue]]*1000,Movies[[#This Row],[revenue]])</f>
        <v>12000</v>
      </c>
      <c r="N33">
        <f>IF(Movies[[#This Row],[currency]]="USD",Movies[[#This Row],[Budget(in Mil)]]*80,Movies[[#This Row],[Budget(in Mil)]])</f>
        <v>5500</v>
      </c>
      <c r="O33">
        <f>IF(Movies[[#This Row],[currency]]="USD",Movies[[#This Row],[Revenue(in Mil)]]*80,Movies[[#This Row],[Revenue(in Mil)]])</f>
        <v>12000</v>
      </c>
    </row>
    <row r="34" spans="1:15" x14ac:dyDescent="0.3">
      <c r="A34">
        <v>134</v>
      </c>
      <c r="B34" t="s">
        <v>149</v>
      </c>
      <c r="C34" t="s">
        <v>6</v>
      </c>
      <c r="D34">
        <v>2015</v>
      </c>
      <c r="E34">
        <v>8</v>
      </c>
      <c r="F34" t="s">
        <v>24</v>
      </c>
      <c r="G34">
        <v>2</v>
      </c>
      <c r="H34" cm="1">
        <f t="array" ref="H34">_xlfn.XLOOKUP(Movies[[#This Row],[movie_id]:[movie_id]],Financials[[#All],[movie_id]:[movie_id]],Financials[[#All],[budget]],"Not Available",0)</f>
        <v>1.8</v>
      </c>
      <c r="I34" cm="1">
        <f t="array" ref="I34">_xlfn.XLOOKUP(Movies[[#This Row],[movie_id]:[movie_id]],Financials[[#All],[movie_id]:[movie_id]],Financials[[#All],[revenue]],"Not Available",0)</f>
        <v>6.5</v>
      </c>
      <c r="J34" t="str" cm="1">
        <f t="array" ref="J34">_xlfn.XLOOKUP(Movies[[#This Row],[movie_id]:[movie_id]],Financials[[#All],[movie_id]:[movie_id]],Financials[[#All],[unit]],"Not Available",0)</f>
        <v>Billions</v>
      </c>
      <c r="K34" t="str" cm="1">
        <f t="array" ref="K34">_xlfn.XLOOKUP(Movies[[#This Row],[movie_id]:[movie_id]],Financials[[#All],[movie_id]:[movie_id]],Financials[[#All],[currency]],"Not Available",0)</f>
        <v>INR</v>
      </c>
      <c r="L34">
        <f>IF(Movies[[#This Row],[unit]]="Billions",Movies[[#This Row],[budget]]*1000,Movies[[#This Row],[budget]])</f>
        <v>1800</v>
      </c>
      <c r="M34">
        <f>IF(Movies[[#This Row],[unit]]="Billions",Movies[[#This Row],[revenue]]*1000,Movies[[#This Row],[revenue]])</f>
        <v>6500</v>
      </c>
      <c r="N34">
        <f>IF(Movies[[#This Row],[currency]]="USD",Movies[[#This Row],[Budget(in Mil)]]*80,Movies[[#This Row],[Budget(in Mil)]])</f>
        <v>1800</v>
      </c>
      <c r="O34">
        <f>IF(Movies[[#This Row],[currency]]="USD",Movies[[#This Row],[Revenue(in Mil)]]*80,Movies[[#This Row],[Revenue(in Mil)]])</f>
        <v>6500</v>
      </c>
    </row>
    <row r="35" spans="1:15" x14ac:dyDescent="0.3">
      <c r="A35">
        <v>135</v>
      </c>
      <c r="B35" t="s">
        <v>150</v>
      </c>
      <c r="C35" t="s">
        <v>6</v>
      </c>
      <c r="D35">
        <v>2022</v>
      </c>
      <c r="E35">
        <v>8.3000000000000007</v>
      </c>
      <c r="F35" t="s">
        <v>25</v>
      </c>
      <c r="G35">
        <v>1</v>
      </c>
      <c r="H35" cm="1">
        <f t="array" ref="H35">_xlfn.XLOOKUP(Movies[[#This Row],[movie_id]:[movie_id]],Financials[[#All],[movie_id]:[movie_id]],Financials[[#All],[budget]],"Not Available",0)</f>
        <v>250</v>
      </c>
      <c r="I35" cm="1">
        <f t="array" ref="I35">_xlfn.XLOOKUP(Movies[[#This Row],[movie_id]:[movie_id]],Financials[[#All],[movie_id]:[movie_id]],Financials[[#All],[revenue]],"Not Available",0)</f>
        <v>3409</v>
      </c>
      <c r="J35" t="str" cm="1">
        <f t="array" ref="J35">_xlfn.XLOOKUP(Movies[[#This Row],[movie_id]:[movie_id]],Financials[[#All],[movie_id]:[movie_id]],Financials[[#All],[unit]],"Not Available",0)</f>
        <v>Millions</v>
      </c>
      <c r="K35" t="str" cm="1">
        <f t="array" ref="K35">_xlfn.XLOOKUP(Movies[[#This Row],[movie_id]:[movie_id]],Financials[[#All],[movie_id]:[movie_id]],Financials[[#All],[currency]],"Not Available",0)</f>
        <v>INR</v>
      </c>
      <c r="L35">
        <f>IF(Movies[[#This Row],[unit]]="Billions",Movies[[#This Row],[budget]]*1000,Movies[[#This Row],[budget]])</f>
        <v>250</v>
      </c>
      <c r="M35">
        <f>IF(Movies[[#This Row],[unit]]="Billions",Movies[[#This Row],[revenue]]*1000,Movies[[#This Row],[revenue]])</f>
        <v>3409</v>
      </c>
      <c r="N35">
        <f>IF(Movies[[#This Row],[currency]]="USD",Movies[[#This Row],[Budget(in Mil)]]*80,Movies[[#This Row],[Budget(in Mil)]])</f>
        <v>250</v>
      </c>
      <c r="O35">
        <f>IF(Movies[[#This Row],[currency]]="USD",Movies[[#This Row],[Revenue(in Mil)]]*80,Movies[[#This Row],[Revenue(in Mil)]])</f>
        <v>3409</v>
      </c>
    </row>
    <row r="36" spans="1:15" x14ac:dyDescent="0.3">
      <c r="A36">
        <v>136</v>
      </c>
      <c r="B36" t="s">
        <v>151</v>
      </c>
      <c r="C36" t="s">
        <v>6</v>
      </c>
      <c r="D36">
        <v>2015</v>
      </c>
      <c r="E36">
        <v>8.1</v>
      </c>
      <c r="F36" t="s">
        <v>26</v>
      </c>
      <c r="G36">
        <v>1</v>
      </c>
      <c r="H36" cm="1">
        <f t="array" ref="H36">_xlfn.XLOOKUP(Movies[[#This Row],[movie_id]:[movie_id]],Financials[[#All],[movie_id]:[movie_id]],Financials[[#All],[budget]],"Not Available",0)</f>
        <v>900</v>
      </c>
      <c r="I36" cm="1">
        <f t="array" ref="I36">_xlfn.XLOOKUP(Movies[[#This Row],[movie_id]:[movie_id]],Financials[[#All],[movie_id]:[movie_id]],Financials[[#All],[revenue]],"Not Available",0)</f>
        <v>11690</v>
      </c>
      <c r="J36" t="str" cm="1">
        <f t="array" ref="J36">_xlfn.XLOOKUP(Movies[[#This Row],[movie_id]:[movie_id]],Financials[[#All],[movie_id]:[movie_id]],Financials[[#All],[unit]],"Not Available",0)</f>
        <v>Millions</v>
      </c>
      <c r="K36" t="str" cm="1">
        <f t="array" ref="K36">_xlfn.XLOOKUP(Movies[[#This Row],[movie_id]:[movie_id]],Financials[[#All],[movie_id]:[movie_id]],Financials[[#All],[currency]],"Not Available",0)</f>
        <v>INR</v>
      </c>
      <c r="L36">
        <f>IF(Movies[[#This Row],[unit]]="Billions",Movies[[#This Row],[budget]]*1000,Movies[[#This Row],[budget]])</f>
        <v>900</v>
      </c>
      <c r="M36">
        <f>IF(Movies[[#This Row],[unit]]="Billions",Movies[[#This Row],[revenue]]*1000,Movies[[#This Row],[revenue]])</f>
        <v>11690</v>
      </c>
      <c r="N36">
        <f>IF(Movies[[#This Row],[currency]]="USD",Movies[[#This Row],[Budget(in Mil)]]*80,Movies[[#This Row],[Budget(in Mil)]])</f>
        <v>900</v>
      </c>
      <c r="O36">
        <f>IF(Movies[[#This Row],[currency]]="USD",Movies[[#This Row],[Revenue(in Mil)]]*80,Movies[[#This Row],[Revenue(in Mil)]])</f>
        <v>11690</v>
      </c>
    </row>
    <row r="37" spans="1:15" x14ac:dyDescent="0.3">
      <c r="A37">
        <v>137</v>
      </c>
      <c r="B37" t="s">
        <v>152</v>
      </c>
      <c r="C37" t="s">
        <v>7</v>
      </c>
      <c r="D37">
        <v>2011</v>
      </c>
      <c r="E37">
        <v>6.9</v>
      </c>
      <c r="F37" t="s">
        <v>8</v>
      </c>
      <c r="G37">
        <v>5</v>
      </c>
      <c r="H37" cm="1">
        <f t="array" ref="H37">_xlfn.XLOOKUP(Movies[[#This Row],[movie_id]:[movie_id]],Financials[[#All],[movie_id]:[movie_id]],Financials[[#All],[budget]],"Not Available",0)</f>
        <v>216.7</v>
      </c>
      <c r="I37" cm="1">
        <f t="array" ref="I37">_xlfn.XLOOKUP(Movies[[#This Row],[movie_id]:[movie_id]],Financials[[#All],[movie_id]:[movie_id]],Financials[[#All],[revenue]],"Not Available",0)</f>
        <v>370.6</v>
      </c>
      <c r="J37" t="str" cm="1">
        <f t="array" ref="J37">_xlfn.XLOOKUP(Movies[[#This Row],[movie_id]:[movie_id]],Financials[[#All],[movie_id]:[movie_id]],Financials[[#All],[unit]],"Not Available",0)</f>
        <v>Millions</v>
      </c>
      <c r="K37" t="str" cm="1">
        <f t="array" ref="K37">_xlfn.XLOOKUP(Movies[[#This Row],[movie_id]:[movie_id]],Financials[[#All],[movie_id]:[movie_id]],Financials[[#All],[currency]],"Not Available",0)</f>
        <v>USD</v>
      </c>
      <c r="L37">
        <f>IF(Movies[[#This Row],[unit]]="Billions",Movies[[#This Row],[budget]]*1000,Movies[[#This Row],[budget]])</f>
        <v>216.7</v>
      </c>
      <c r="M37">
        <f>IF(Movies[[#This Row],[unit]]="Billions",Movies[[#This Row],[revenue]]*1000,Movies[[#This Row],[revenue]])</f>
        <v>370.6</v>
      </c>
      <c r="N37">
        <f>IF(Movies[[#This Row],[currency]]="USD",Movies[[#This Row],[Budget(in Mil)]]*80,Movies[[#This Row],[Budget(in Mil)]])</f>
        <v>17336</v>
      </c>
      <c r="O37">
        <f>IF(Movies[[#This Row],[currency]]="USD",Movies[[#This Row],[Revenue(in Mil)]]*80,Movies[[#This Row],[Revenue(in Mil)]])</f>
        <v>29648</v>
      </c>
    </row>
    <row r="38" spans="1:15" x14ac:dyDescent="0.3">
      <c r="A38">
        <v>138</v>
      </c>
      <c r="B38" t="s">
        <v>153</v>
      </c>
      <c r="C38" t="s">
        <v>7</v>
      </c>
      <c r="D38">
        <v>2014</v>
      </c>
      <c r="E38">
        <v>7.8</v>
      </c>
      <c r="F38" t="s">
        <v>8</v>
      </c>
      <c r="G38">
        <v>5</v>
      </c>
      <c r="H38" cm="1">
        <f t="array" ref="H38">_xlfn.XLOOKUP(Movies[[#This Row],[movie_id]:[movie_id]],Financials[[#All],[movie_id]:[movie_id]],Financials[[#All],[budget]],"Not Available",0)</f>
        <v>177</v>
      </c>
      <c r="I38" cm="1">
        <f t="array" ref="I38">_xlfn.XLOOKUP(Movies[[#This Row],[movie_id]:[movie_id]],Financials[[#All],[movie_id]:[movie_id]],Financials[[#All],[revenue]],"Not Available",0)</f>
        <v>714.4</v>
      </c>
      <c r="J38" t="str" cm="1">
        <f t="array" ref="J38">_xlfn.XLOOKUP(Movies[[#This Row],[movie_id]:[movie_id]],Financials[[#All],[movie_id]:[movie_id]],Financials[[#All],[unit]],"Not Available",0)</f>
        <v>Millions</v>
      </c>
      <c r="K38" t="str" cm="1">
        <f t="array" ref="K38">_xlfn.XLOOKUP(Movies[[#This Row],[movie_id]:[movie_id]],Financials[[#All],[movie_id]:[movie_id]],Financials[[#All],[currency]],"Not Available",0)</f>
        <v>USD</v>
      </c>
      <c r="L38">
        <f>IF(Movies[[#This Row],[unit]]="Billions",Movies[[#This Row],[budget]]*1000,Movies[[#This Row],[budget]])</f>
        <v>177</v>
      </c>
      <c r="M38">
        <f>IF(Movies[[#This Row],[unit]]="Billions",Movies[[#This Row],[revenue]]*1000,Movies[[#This Row],[revenue]])</f>
        <v>714.4</v>
      </c>
      <c r="N38">
        <f>IF(Movies[[#This Row],[currency]]="USD",Movies[[#This Row],[Budget(in Mil)]]*80,Movies[[#This Row],[Budget(in Mil)]])</f>
        <v>14160</v>
      </c>
      <c r="O38">
        <f>IF(Movies[[#This Row],[currency]]="USD",Movies[[#This Row],[Revenue(in Mil)]]*80,Movies[[#This Row],[Revenue(in Mil)]])</f>
        <v>57152</v>
      </c>
    </row>
    <row r="39" spans="1:15" x14ac:dyDescent="0.3">
      <c r="A39">
        <v>139</v>
      </c>
      <c r="B39" t="s">
        <v>154</v>
      </c>
      <c r="C39" t="s">
        <v>6</v>
      </c>
      <c r="D39">
        <v>2018</v>
      </c>
      <c r="E39">
        <v>1.9</v>
      </c>
      <c r="F39" t="s">
        <v>26</v>
      </c>
      <c r="G39">
        <v>1</v>
      </c>
      <c r="H39" cm="1">
        <f t="array" ref="H39">_xlfn.XLOOKUP(Movies[[#This Row],[movie_id]:[movie_id]],Financials[[#All],[movie_id]:[movie_id]],Financials[[#All],[budget]],"Not Available",0)</f>
        <v>1.8</v>
      </c>
      <c r="I39" cm="1">
        <f t="array" ref="I39">_xlfn.XLOOKUP(Movies[[#This Row],[movie_id]:[movie_id]],Financials[[#All],[movie_id]:[movie_id]],Financials[[#All],[revenue]],"Not Available",0)</f>
        <v>3.1</v>
      </c>
      <c r="J39" t="str" cm="1">
        <f t="array" ref="J39">_xlfn.XLOOKUP(Movies[[#This Row],[movie_id]:[movie_id]],Financials[[#All],[movie_id]:[movie_id]],Financials[[#All],[unit]],"Not Available",0)</f>
        <v>Billions</v>
      </c>
      <c r="K39" t="str" cm="1">
        <f t="array" ref="K39">_xlfn.XLOOKUP(Movies[[#This Row],[movie_id]:[movie_id]],Financials[[#All],[movie_id]:[movie_id]],Financials[[#All],[currency]],"Not Available",0)</f>
        <v>INR</v>
      </c>
      <c r="L39">
        <f>IF(Movies[[#This Row],[unit]]="Billions",Movies[[#This Row],[budget]]*1000,Movies[[#This Row],[budget]])</f>
        <v>1800</v>
      </c>
      <c r="M39">
        <f>IF(Movies[[#This Row],[unit]]="Billions",Movies[[#This Row],[revenue]]*1000,Movies[[#This Row],[revenue]])</f>
        <v>3100</v>
      </c>
      <c r="N39">
        <f>IF(Movies[[#This Row],[currency]]="USD",Movies[[#This Row],[Budget(in Mil)]]*80,Movies[[#This Row],[Budget(in Mil)]])</f>
        <v>1800</v>
      </c>
      <c r="O39">
        <f>IF(Movies[[#This Row],[currency]]="USD",Movies[[#This Row],[Revenue(in Mil)]]*80,Movies[[#This Row],[Revenue(in Mil)]])</f>
        <v>3100</v>
      </c>
    </row>
    <row r="40" spans="1:15" x14ac:dyDescent="0.3">
      <c r="A40">
        <v>140</v>
      </c>
      <c r="B40" t="s">
        <v>155</v>
      </c>
      <c r="C40" t="s">
        <v>6</v>
      </c>
      <c r="D40">
        <v>2021</v>
      </c>
      <c r="E40">
        <v>8.4</v>
      </c>
      <c r="F40" t="s">
        <v>12</v>
      </c>
      <c r="G40">
        <v>1</v>
      </c>
      <c r="H40" cm="1">
        <f t="array" ref="H40">_xlfn.XLOOKUP(Movies[[#This Row],[movie_id]:[movie_id]],Financials[[#All],[movie_id]:[movie_id]],Financials[[#All],[budget]],"Not Available",0)</f>
        <v>500</v>
      </c>
      <c r="I40" cm="1">
        <f t="array" ref="I40">_xlfn.XLOOKUP(Movies[[#This Row],[movie_id]:[movie_id]],Financials[[#All],[movie_id]:[movie_id]],Financials[[#All],[revenue]],"Not Available",0)</f>
        <v>950</v>
      </c>
      <c r="J40" t="str" cm="1">
        <f t="array" ref="J40">_xlfn.XLOOKUP(Movies[[#This Row],[movie_id]:[movie_id]],Financials[[#All],[movie_id]:[movie_id]],Financials[[#All],[unit]],"Not Available",0)</f>
        <v>Millions</v>
      </c>
      <c r="K40" t="str" cm="1">
        <f t="array" ref="K40">_xlfn.XLOOKUP(Movies[[#This Row],[movie_id]:[movie_id]],Financials[[#All],[movie_id]:[movie_id]],Financials[[#All],[currency]],"Not Available",0)</f>
        <v>INR</v>
      </c>
      <c r="L40">
        <f>IF(Movies[[#This Row],[unit]]="Billions",Movies[[#This Row],[budget]]*1000,Movies[[#This Row],[budget]])</f>
        <v>500</v>
      </c>
      <c r="M40">
        <f>IF(Movies[[#This Row],[unit]]="Billions",Movies[[#This Row],[revenue]]*1000,Movies[[#This Row],[revenue]])</f>
        <v>950</v>
      </c>
      <c r="N40">
        <f>IF(Movies[[#This Row],[currency]]="USD",Movies[[#This Row],[Budget(in Mil)]]*80,Movies[[#This Row],[Budget(in Mil)]])</f>
        <v>500</v>
      </c>
      <c r="O40">
        <f>IF(Movies[[#This Row],[currency]]="USD",Movies[[#This Row],[Revenue(in Mil)]]*80,Movies[[#This Row],[Revenue(in Mil)]])</f>
        <v>950</v>
      </c>
    </row>
    <row r="41" spans="1:15" x14ac:dyDescent="0.3">
      <c r="A41" t="s">
        <v>161</v>
      </c>
      <c r="H41">
        <f>SUBTOTAL(109,Movies[budget])</f>
        <v>7214.08</v>
      </c>
      <c r="I41" s="4">
        <f>SUBTOTAL(109,Movies[revenue])</f>
        <v>52433.999999999993</v>
      </c>
      <c r="L41" s="4">
        <f>SUBTOTAL(109,Movies[Budget(in Mil)])</f>
        <v>21699.58</v>
      </c>
      <c r="M41" s="3">
        <f>SUBTOTAL(109,Movies[Revenue(in Mil)])</f>
        <v>99486.9</v>
      </c>
      <c r="N41" s="3">
        <f>SUBTOTAL(109,Movies[Budget (INR)])</f>
        <v>264196.40000000002</v>
      </c>
      <c r="O41" s="5">
        <f>SUBTOTAL(109,Movies[Revenue(INR)])</f>
        <v>1567141</v>
      </c>
    </row>
    <row r="53" spans="6:7" x14ac:dyDescent="0.3">
      <c r="F53" t="s">
        <v>172</v>
      </c>
      <c r="G53" s="9">
        <f>AVERAGE(Movies[imdb_rating])</f>
        <v>7.9473684210526319</v>
      </c>
    </row>
    <row r="54" spans="6:7" x14ac:dyDescent="0.3">
      <c r="F54" t="s">
        <v>173</v>
      </c>
      <c r="G54">
        <f>MEDIAN(Movies[imdb_rating])</f>
        <v>8.1</v>
      </c>
    </row>
    <row r="55" spans="6:7" x14ac:dyDescent="0.3">
      <c r="F55" t="s">
        <v>174</v>
      </c>
      <c r="G55">
        <f>MODE(Movies[imdb_rating])</f>
        <v>8.4</v>
      </c>
    </row>
    <row r="65" spans="6:7" x14ac:dyDescent="0.3">
      <c r="F65" t="s">
        <v>162</v>
      </c>
      <c r="G65">
        <f>COUNTIF(Movies[industry],"Bollywood")</f>
        <v>18</v>
      </c>
    </row>
    <row r="66" spans="6:7" x14ac:dyDescent="0.3">
      <c r="F66" t="s">
        <v>163</v>
      </c>
      <c r="G66">
        <f>SUMIF(Movies[industry],"Bollywood",Movies[Revenue(INR)])</f>
        <v>80909</v>
      </c>
    </row>
    <row r="67" spans="6:7" x14ac:dyDescent="0.3">
      <c r="F67" t="s">
        <v>164</v>
      </c>
      <c r="G67" s="6">
        <f>G66/G65</f>
        <v>4494.9444444444443</v>
      </c>
    </row>
    <row r="68" spans="6:7" x14ac:dyDescent="0.3">
      <c r="F68" t="s">
        <v>165</v>
      </c>
      <c r="G68" s="7">
        <f>G66/Movies[[#Totals],[Revenue(INR)]]</f>
        <v>5.1628411227834639E-2</v>
      </c>
    </row>
  </sheetData>
  <conditionalFormatting sqref="A1:B1">
    <cfRule type="duplicateValues" dxfId="3" priority="5"/>
    <cfRule type="duplicateValues" dxfId="2" priority="6"/>
  </conditionalFormatting>
  <conditionalFormatting sqref="A2:B40">
    <cfRule type="duplicateValues" dxfId="1" priority="9"/>
    <cfRule type="duplicateValues" dxfId="0" priority="10"/>
  </conditionalFormatting>
  <pageMargins left="0.7" right="0.7" top="0.75" bottom="0.75" header="0.3" footer="0.3"/>
  <pageSetup orientation="portrait" horizontalDpi="300" verticalDpi="30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E9C05-64CF-4D6C-AD0F-27EF04C3A790}">
  <dimension ref="C3:D8"/>
  <sheetViews>
    <sheetView workbookViewId="0">
      <selection activeCell="D8" sqref="D8"/>
    </sheetView>
  </sheetViews>
  <sheetFormatPr defaultRowHeight="14.4" x14ac:dyDescent="0.3"/>
  <cols>
    <col min="3" max="3" width="16.109375" customWidth="1"/>
  </cols>
  <sheetData>
    <row r="3" spans="3:4" x14ac:dyDescent="0.3">
      <c r="C3" t="s">
        <v>166</v>
      </c>
      <c r="D3">
        <f>SUMIF(Movies[studio],"Marvel Studios",Movies[revenue])</f>
        <v>9054.6</v>
      </c>
    </row>
    <row r="4" spans="3:4" x14ac:dyDescent="0.3">
      <c r="C4" t="s">
        <v>167</v>
      </c>
      <c r="D4">
        <f>SUMIF(Movies[studio],"Marvel Studios",Movies[budget])</f>
        <v>1988.7</v>
      </c>
    </row>
    <row r="5" spans="3:4" x14ac:dyDescent="0.3">
      <c r="C5" t="s">
        <v>168</v>
      </c>
      <c r="D5">
        <f>D3-D4</f>
        <v>7065.9000000000005</v>
      </c>
    </row>
    <row r="6" spans="3:4" x14ac:dyDescent="0.3">
      <c r="C6" t="s">
        <v>169</v>
      </c>
      <c r="D6" s="7">
        <f>D5/D4</f>
        <v>3.5530245889274403</v>
      </c>
    </row>
    <row r="7" spans="3:4" x14ac:dyDescent="0.3">
      <c r="C7" t="s">
        <v>170</v>
      </c>
      <c r="D7">
        <f>SUMIF(Movies[industry],"Hollywood",Movies[revenue])</f>
        <v>18577.900000000001</v>
      </c>
    </row>
    <row r="8" spans="3:4" x14ac:dyDescent="0.3">
      <c r="C8" t="s">
        <v>171</v>
      </c>
      <c r="D8" s="8">
        <f>D3/D7</f>
        <v>0.48738554949698293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951C0-D968-407B-BACE-9EC26BF67B79}">
  <dimension ref="A1:E41"/>
  <sheetViews>
    <sheetView topLeftCell="A12" zoomScaleNormal="100" workbookViewId="0">
      <selection activeCell="B26" sqref="B26"/>
    </sheetView>
  </sheetViews>
  <sheetFormatPr defaultRowHeight="14.4" x14ac:dyDescent="0.3"/>
  <cols>
    <col min="1" max="1" width="9.44140625" customWidth="1"/>
    <col min="5" max="5" width="30.33203125" customWidth="1"/>
  </cols>
  <sheetData>
    <row r="1" spans="1:5" x14ac:dyDescent="0.3">
      <c r="A1" s="1" t="s">
        <v>0</v>
      </c>
      <c r="B1" s="1" t="s">
        <v>27</v>
      </c>
      <c r="C1" s="1" t="s">
        <v>28</v>
      </c>
      <c r="D1" s="1" t="s">
        <v>29</v>
      </c>
      <c r="E1" s="1" t="s">
        <v>30</v>
      </c>
    </row>
    <row r="2" spans="1:5" x14ac:dyDescent="0.3">
      <c r="A2">
        <v>101</v>
      </c>
      <c r="B2">
        <v>1</v>
      </c>
      <c r="C2">
        <v>12.5</v>
      </c>
      <c r="D2" t="s">
        <v>31</v>
      </c>
      <c r="E2" t="s">
        <v>32</v>
      </c>
    </row>
    <row r="3" spans="1:5" x14ac:dyDescent="0.3">
      <c r="A3">
        <v>102</v>
      </c>
      <c r="B3">
        <v>200</v>
      </c>
      <c r="C3">
        <v>954.8</v>
      </c>
      <c r="D3" t="s">
        <v>33</v>
      </c>
      <c r="E3" t="s">
        <v>34</v>
      </c>
    </row>
    <row r="4" spans="1:5" x14ac:dyDescent="0.3">
      <c r="A4">
        <v>103</v>
      </c>
      <c r="B4">
        <v>165</v>
      </c>
      <c r="C4">
        <v>644.79999999999995</v>
      </c>
      <c r="D4" t="s">
        <v>33</v>
      </c>
      <c r="E4" t="s">
        <v>34</v>
      </c>
    </row>
    <row r="5" spans="1:5" x14ac:dyDescent="0.3">
      <c r="A5">
        <v>104</v>
      </c>
      <c r="B5">
        <v>180</v>
      </c>
      <c r="C5">
        <v>854</v>
      </c>
      <c r="D5" t="s">
        <v>33</v>
      </c>
      <c r="E5" t="s">
        <v>34</v>
      </c>
    </row>
    <row r="6" spans="1:5" x14ac:dyDescent="0.3">
      <c r="A6">
        <v>105</v>
      </c>
      <c r="B6">
        <v>250</v>
      </c>
      <c r="C6">
        <v>670</v>
      </c>
      <c r="D6" t="s">
        <v>33</v>
      </c>
      <c r="E6" t="s">
        <v>34</v>
      </c>
    </row>
    <row r="7" spans="1:5" x14ac:dyDescent="0.3">
      <c r="A7">
        <v>107</v>
      </c>
      <c r="B7">
        <v>400</v>
      </c>
      <c r="C7">
        <v>2000</v>
      </c>
      <c r="D7" t="s">
        <v>33</v>
      </c>
      <c r="E7" t="s">
        <v>32</v>
      </c>
    </row>
    <row r="8" spans="1:5" x14ac:dyDescent="0.3">
      <c r="A8">
        <v>108</v>
      </c>
      <c r="B8">
        <v>550</v>
      </c>
      <c r="C8">
        <v>4000</v>
      </c>
      <c r="D8" t="s">
        <v>33</v>
      </c>
      <c r="E8" t="s">
        <v>32</v>
      </c>
    </row>
    <row r="9" spans="1:5" x14ac:dyDescent="0.3">
      <c r="A9">
        <v>109</v>
      </c>
      <c r="B9">
        <v>390</v>
      </c>
      <c r="C9">
        <v>1360</v>
      </c>
      <c r="D9" t="s">
        <v>33</v>
      </c>
      <c r="E9" t="s">
        <v>32</v>
      </c>
    </row>
    <row r="10" spans="1:5" x14ac:dyDescent="0.3">
      <c r="A10">
        <v>110</v>
      </c>
      <c r="B10">
        <v>1.4</v>
      </c>
      <c r="C10">
        <v>3.5</v>
      </c>
      <c r="D10" t="s">
        <v>31</v>
      </c>
      <c r="E10" t="s">
        <v>32</v>
      </c>
    </row>
    <row r="11" spans="1:5" x14ac:dyDescent="0.3">
      <c r="A11">
        <v>111</v>
      </c>
      <c r="B11">
        <v>25</v>
      </c>
      <c r="C11">
        <v>73.3</v>
      </c>
      <c r="D11" t="s">
        <v>33</v>
      </c>
      <c r="E11" t="s">
        <v>34</v>
      </c>
    </row>
    <row r="12" spans="1:5" x14ac:dyDescent="0.3">
      <c r="A12">
        <v>113</v>
      </c>
      <c r="B12">
        <v>165</v>
      </c>
      <c r="C12">
        <v>701.8</v>
      </c>
      <c r="D12" t="s">
        <v>33</v>
      </c>
      <c r="E12" t="s">
        <v>34</v>
      </c>
    </row>
    <row r="13" spans="1:5" x14ac:dyDescent="0.3">
      <c r="A13">
        <v>114</v>
      </c>
      <c r="B13">
        <v>205</v>
      </c>
      <c r="C13">
        <v>365.3</v>
      </c>
      <c r="D13" t="s">
        <v>33</v>
      </c>
      <c r="E13" t="s">
        <v>34</v>
      </c>
    </row>
    <row r="14" spans="1:5" x14ac:dyDescent="0.3">
      <c r="A14">
        <v>115</v>
      </c>
      <c r="B14">
        <v>55</v>
      </c>
      <c r="C14">
        <v>307.10000000000002</v>
      </c>
      <c r="D14" t="s">
        <v>33</v>
      </c>
      <c r="E14" t="s">
        <v>34</v>
      </c>
    </row>
    <row r="15" spans="1:5" x14ac:dyDescent="0.3">
      <c r="A15">
        <v>116</v>
      </c>
      <c r="B15">
        <v>103</v>
      </c>
      <c r="C15">
        <v>460.5</v>
      </c>
      <c r="D15" t="s">
        <v>33</v>
      </c>
      <c r="E15" t="s">
        <v>34</v>
      </c>
    </row>
    <row r="16" spans="1:5" x14ac:dyDescent="0.3">
      <c r="A16">
        <v>117</v>
      </c>
      <c r="B16">
        <v>200</v>
      </c>
      <c r="C16">
        <v>2202</v>
      </c>
      <c r="D16" t="s">
        <v>33</v>
      </c>
      <c r="E16" t="s">
        <v>34</v>
      </c>
    </row>
    <row r="17" spans="1:5" x14ac:dyDescent="0.3">
      <c r="A17">
        <v>118</v>
      </c>
      <c r="B17">
        <v>3.18</v>
      </c>
      <c r="C17">
        <v>3.3</v>
      </c>
      <c r="D17" t="s">
        <v>33</v>
      </c>
      <c r="E17" t="s">
        <v>34</v>
      </c>
    </row>
    <row r="18" spans="1:5" x14ac:dyDescent="0.3">
      <c r="A18">
        <v>119</v>
      </c>
      <c r="B18">
        <v>237</v>
      </c>
      <c r="C18">
        <v>2847</v>
      </c>
      <c r="D18" t="s">
        <v>33</v>
      </c>
      <c r="E18" t="s">
        <v>34</v>
      </c>
    </row>
    <row r="19" spans="1:5" x14ac:dyDescent="0.3">
      <c r="A19">
        <v>120</v>
      </c>
      <c r="B19">
        <v>7.2</v>
      </c>
      <c r="C19">
        <v>291</v>
      </c>
      <c r="D19" t="s">
        <v>33</v>
      </c>
      <c r="E19" t="s">
        <v>34</v>
      </c>
    </row>
    <row r="20" spans="1:5" x14ac:dyDescent="0.3">
      <c r="A20">
        <v>121</v>
      </c>
      <c r="B20">
        <v>185</v>
      </c>
      <c r="C20">
        <v>1006</v>
      </c>
      <c r="D20" t="s">
        <v>33</v>
      </c>
      <c r="E20" t="s">
        <v>34</v>
      </c>
    </row>
    <row r="21" spans="1:5" x14ac:dyDescent="0.3">
      <c r="A21">
        <v>122</v>
      </c>
      <c r="B21">
        <v>22</v>
      </c>
      <c r="C21">
        <v>322.2</v>
      </c>
      <c r="D21" t="s">
        <v>33</v>
      </c>
      <c r="E21" t="s">
        <v>34</v>
      </c>
    </row>
    <row r="22" spans="1:5" x14ac:dyDescent="0.3">
      <c r="A22">
        <v>123</v>
      </c>
      <c r="B22">
        <v>63</v>
      </c>
      <c r="C22">
        <v>1046</v>
      </c>
      <c r="D22" t="s">
        <v>33</v>
      </c>
      <c r="E22" t="s">
        <v>34</v>
      </c>
    </row>
    <row r="23" spans="1:5" x14ac:dyDescent="0.3">
      <c r="A23">
        <v>124</v>
      </c>
      <c r="B23">
        <v>15.5</v>
      </c>
      <c r="C23">
        <v>263.10000000000002</v>
      </c>
      <c r="D23" t="s">
        <v>33</v>
      </c>
      <c r="E23" t="s">
        <v>34</v>
      </c>
    </row>
    <row r="24" spans="1:5" x14ac:dyDescent="0.3">
      <c r="A24">
        <v>125</v>
      </c>
      <c r="B24">
        <v>400</v>
      </c>
      <c r="C24">
        <v>2798</v>
      </c>
      <c r="D24" t="s">
        <v>33</v>
      </c>
      <c r="E24" t="s">
        <v>34</v>
      </c>
    </row>
    <row r="25" spans="1:5" x14ac:dyDescent="0.3">
      <c r="A25">
        <v>126</v>
      </c>
      <c r="B25">
        <v>400</v>
      </c>
      <c r="C25">
        <v>2048</v>
      </c>
      <c r="D25" t="s">
        <v>33</v>
      </c>
      <c r="E25" t="s">
        <v>34</v>
      </c>
    </row>
    <row r="26" spans="1:5" x14ac:dyDescent="0.3">
      <c r="A26">
        <v>127</v>
      </c>
      <c r="B26">
        <v>70</v>
      </c>
      <c r="C26">
        <v>100</v>
      </c>
      <c r="D26" t="s">
        <v>33</v>
      </c>
      <c r="E26" t="s">
        <v>32</v>
      </c>
    </row>
    <row r="27" spans="1:5" x14ac:dyDescent="0.3">
      <c r="A27">
        <v>128</v>
      </c>
      <c r="B27">
        <v>120</v>
      </c>
      <c r="C27">
        <v>1350</v>
      </c>
      <c r="D27" t="s">
        <v>33</v>
      </c>
      <c r="E27" t="s">
        <v>32</v>
      </c>
    </row>
    <row r="28" spans="1:5" x14ac:dyDescent="0.3">
      <c r="A28">
        <v>129</v>
      </c>
      <c r="B28">
        <v>100</v>
      </c>
      <c r="C28">
        <v>410</v>
      </c>
      <c r="D28" t="s">
        <v>33</v>
      </c>
      <c r="E28" t="s">
        <v>32</v>
      </c>
    </row>
    <row r="29" spans="1:5" x14ac:dyDescent="0.3">
      <c r="A29">
        <v>130</v>
      </c>
      <c r="B29">
        <v>850</v>
      </c>
      <c r="C29">
        <v>8540</v>
      </c>
      <c r="D29" t="s">
        <v>33</v>
      </c>
      <c r="E29" t="s">
        <v>32</v>
      </c>
    </row>
    <row r="30" spans="1:5" x14ac:dyDescent="0.3">
      <c r="A30">
        <v>131</v>
      </c>
      <c r="B30">
        <v>1</v>
      </c>
      <c r="C30">
        <v>5.9</v>
      </c>
      <c r="D30" t="s">
        <v>31</v>
      </c>
      <c r="E30" t="s">
        <v>32</v>
      </c>
    </row>
    <row r="31" spans="1:5" x14ac:dyDescent="0.3">
      <c r="A31">
        <v>132</v>
      </c>
      <c r="B31">
        <v>2</v>
      </c>
      <c r="C31">
        <v>3.6</v>
      </c>
      <c r="D31" t="s">
        <v>31</v>
      </c>
      <c r="E31" t="s">
        <v>32</v>
      </c>
    </row>
    <row r="32" spans="1:5" x14ac:dyDescent="0.3">
      <c r="A32">
        <v>133</v>
      </c>
      <c r="B32">
        <v>5.5</v>
      </c>
      <c r="C32">
        <v>12</v>
      </c>
      <c r="D32" t="s">
        <v>31</v>
      </c>
      <c r="E32" t="s">
        <v>32</v>
      </c>
    </row>
    <row r="33" spans="1:5" x14ac:dyDescent="0.3">
      <c r="A33">
        <v>134</v>
      </c>
      <c r="B33">
        <v>1.8</v>
      </c>
      <c r="C33">
        <v>6.5</v>
      </c>
      <c r="D33" t="s">
        <v>31</v>
      </c>
      <c r="E33" t="s">
        <v>32</v>
      </c>
    </row>
    <row r="34" spans="1:5" x14ac:dyDescent="0.3">
      <c r="A34">
        <v>135</v>
      </c>
      <c r="B34">
        <v>250</v>
      </c>
      <c r="C34">
        <v>3409</v>
      </c>
      <c r="D34" t="s">
        <v>33</v>
      </c>
      <c r="E34" t="s">
        <v>32</v>
      </c>
    </row>
    <row r="35" spans="1:5" x14ac:dyDescent="0.3">
      <c r="A35">
        <v>136</v>
      </c>
      <c r="B35">
        <v>900</v>
      </c>
      <c r="C35">
        <v>11690</v>
      </c>
      <c r="D35" t="s">
        <v>33</v>
      </c>
      <c r="E35" t="s">
        <v>32</v>
      </c>
    </row>
    <row r="36" spans="1:5" x14ac:dyDescent="0.3">
      <c r="A36">
        <v>137</v>
      </c>
      <c r="B36">
        <v>216.7</v>
      </c>
      <c r="C36">
        <v>370.6</v>
      </c>
      <c r="D36" t="s">
        <v>33</v>
      </c>
      <c r="E36" t="s">
        <v>34</v>
      </c>
    </row>
    <row r="37" spans="1:5" x14ac:dyDescent="0.3">
      <c r="A37">
        <v>138</v>
      </c>
      <c r="B37">
        <v>177</v>
      </c>
      <c r="C37">
        <v>714.4</v>
      </c>
      <c r="D37" t="s">
        <v>33</v>
      </c>
      <c r="E37" t="s">
        <v>34</v>
      </c>
    </row>
    <row r="38" spans="1:5" x14ac:dyDescent="0.3">
      <c r="A38">
        <v>139</v>
      </c>
      <c r="B38">
        <v>1.8</v>
      </c>
      <c r="C38">
        <v>3.1</v>
      </c>
      <c r="D38" t="s">
        <v>31</v>
      </c>
      <c r="E38" t="s">
        <v>32</v>
      </c>
    </row>
    <row r="39" spans="1:5" x14ac:dyDescent="0.3">
      <c r="A39">
        <v>140</v>
      </c>
      <c r="B39">
        <v>500</v>
      </c>
      <c r="C39">
        <v>950</v>
      </c>
      <c r="D39" t="s">
        <v>33</v>
      </c>
      <c r="E39" t="s">
        <v>32</v>
      </c>
    </row>
    <row r="40" spans="1:5" x14ac:dyDescent="0.3">
      <c r="A40">
        <v>406</v>
      </c>
      <c r="B40">
        <v>30</v>
      </c>
      <c r="C40">
        <v>350</v>
      </c>
      <c r="D40" t="s">
        <v>33</v>
      </c>
      <c r="E40" t="s">
        <v>32</v>
      </c>
    </row>
    <row r="41" spans="1:5" x14ac:dyDescent="0.3">
      <c r="A41">
        <v>412</v>
      </c>
      <c r="B41">
        <v>160</v>
      </c>
      <c r="C41">
        <v>836.8</v>
      </c>
      <c r="D41" t="s">
        <v>33</v>
      </c>
      <c r="E41" t="s">
        <v>34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05207-AD4A-4BA5-928C-E78006753CCF}">
  <dimension ref="A1:C68"/>
  <sheetViews>
    <sheetView zoomScale="160" zoomScaleNormal="160" workbookViewId="0">
      <selection activeCell="A2" sqref="A2:B3"/>
    </sheetView>
  </sheetViews>
  <sheetFormatPr defaultRowHeight="14.4" x14ac:dyDescent="0.3"/>
  <cols>
    <col min="2" max="2" width="26.44140625" customWidth="1"/>
    <col min="3" max="3" width="10.88671875" customWidth="1"/>
    <col min="5" max="5" width="22.109375" customWidth="1"/>
  </cols>
  <sheetData>
    <row r="1" spans="1:3" x14ac:dyDescent="0.3">
      <c r="A1" s="2" t="s">
        <v>35</v>
      </c>
      <c r="B1" s="2" t="s">
        <v>36</v>
      </c>
      <c r="C1" s="2" t="s">
        <v>37</v>
      </c>
    </row>
    <row r="2" spans="1:3" x14ac:dyDescent="0.3">
      <c r="A2">
        <v>50</v>
      </c>
      <c r="B2" t="s">
        <v>38</v>
      </c>
      <c r="C2">
        <v>1986</v>
      </c>
    </row>
    <row r="3" spans="1:3" x14ac:dyDescent="0.3">
      <c r="A3">
        <v>51</v>
      </c>
      <c r="B3" t="s">
        <v>39</v>
      </c>
      <c r="C3">
        <v>1959</v>
      </c>
    </row>
    <row r="4" spans="1:3" x14ac:dyDescent="0.3">
      <c r="A4">
        <v>52</v>
      </c>
      <c r="B4" t="s">
        <v>40</v>
      </c>
      <c r="C4">
        <v>1976</v>
      </c>
    </row>
    <row r="5" spans="1:3" x14ac:dyDescent="0.3">
      <c r="A5">
        <v>53</v>
      </c>
      <c r="B5" t="s">
        <v>41</v>
      </c>
      <c r="C5">
        <v>1989</v>
      </c>
    </row>
    <row r="6" spans="1:3" x14ac:dyDescent="0.3">
      <c r="A6">
        <v>54</v>
      </c>
      <c r="B6" t="s">
        <v>42</v>
      </c>
      <c r="C6">
        <v>1983</v>
      </c>
    </row>
    <row r="7" spans="1:3" x14ac:dyDescent="0.3">
      <c r="A7">
        <v>55</v>
      </c>
      <c r="B7" t="s">
        <v>43</v>
      </c>
      <c r="C7">
        <v>1981</v>
      </c>
    </row>
    <row r="8" spans="1:3" x14ac:dyDescent="0.3">
      <c r="A8">
        <v>56</v>
      </c>
      <c r="B8" t="s">
        <v>44</v>
      </c>
      <c r="C8">
        <v>1981</v>
      </c>
    </row>
    <row r="9" spans="1:3" x14ac:dyDescent="0.3">
      <c r="A9">
        <v>57</v>
      </c>
      <c r="B9" t="s">
        <v>45</v>
      </c>
      <c r="C9">
        <v>1942</v>
      </c>
    </row>
    <row r="10" spans="1:3" x14ac:dyDescent="0.3">
      <c r="A10">
        <v>58</v>
      </c>
      <c r="B10" t="s">
        <v>46</v>
      </c>
      <c r="C10">
        <v>1948</v>
      </c>
    </row>
    <row r="11" spans="1:3" x14ac:dyDescent="0.3">
      <c r="A11">
        <v>59</v>
      </c>
      <c r="B11" t="s">
        <v>47</v>
      </c>
      <c r="C11">
        <v>1965</v>
      </c>
    </row>
    <row r="12" spans="1:3" x14ac:dyDescent="0.3">
      <c r="A12">
        <v>60</v>
      </c>
      <c r="B12" t="s">
        <v>48</v>
      </c>
      <c r="C12">
        <v>1974</v>
      </c>
    </row>
    <row r="13" spans="1:3" x14ac:dyDescent="0.3">
      <c r="A13">
        <v>61</v>
      </c>
      <c r="B13" t="s">
        <v>49</v>
      </c>
      <c r="C13">
        <v>1965</v>
      </c>
    </row>
    <row r="14" spans="1:3" x14ac:dyDescent="0.3">
      <c r="A14">
        <v>62</v>
      </c>
      <c r="B14" t="s">
        <v>50</v>
      </c>
      <c r="C14">
        <v>1970</v>
      </c>
    </row>
    <row r="15" spans="1:3" x14ac:dyDescent="0.3">
      <c r="A15">
        <v>63</v>
      </c>
      <c r="B15" t="s">
        <v>51</v>
      </c>
      <c r="C15">
        <v>1979</v>
      </c>
    </row>
    <row r="16" spans="1:3" x14ac:dyDescent="0.3">
      <c r="A16">
        <v>64</v>
      </c>
      <c r="B16" t="s">
        <v>52</v>
      </c>
      <c r="C16">
        <v>1974</v>
      </c>
    </row>
    <row r="17" spans="1:3" x14ac:dyDescent="0.3">
      <c r="A17">
        <v>65</v>
      </c>
      <c r="B17" t="s">
        <v>53</v>
      </c>
      <c r="C17">
        <v>1985</v>
      </c>
    </row>
    <row r="18" spans="1:3" x14ac:dyDescent="0.3">
      <c r="A18">
        <v>66</v>
      </c>
      <c r="B18" t="s">
        <v>54</v>
      </c>
      <c r="C18">
        <v>1986</v>
      </c>
    </row>
    <row r="19" spans="1:3" x14ac:dyDescent="0.3">
      <c r="A19">
        <v>67</v>
      </c>
      <c r="B19" t="s">
        <v>55</v>
      </c>
      <c r="C19">
        <v>1958</v>
      </c>
    </row>
    <row r="20" spans="1:3" x14ac:dyDescent="0.3">
      <c r="A20">
        <v>68</v>
      </c>
      <c r="B20" t="s">
        <v>56</v>
      </c>
      <c r="C20">
        <v>1937</v>
      </c>
    </row>
    <row r="21" spans="1:3" x14ac:dyDescent="0.3">
      <c r="A21">
        <v>69</v>
      </c>
      <c r="B21" t="s">
        <v>57</v>
      </c>
      <c r="C21">
        <v>1974</v>
      </c>
    </row>
    <row r="22" spans="1:3" x14ac:dyDescent="0.3">
      <c r="A22">
        <v>70</v>
      </c>
      <c r="B22" t="s">
        <v>58</v>
      </c>
      <c r="C22">
        <v>1959</v>
      </c>
    </row>
    <row r="23" spans="1:3" x14ac:dyDescent="0.3">
      <c r="A23">
        <v>71</v>
      </c>
      <c r="B23" t="s">
        <v>59</v>
      </c>
      <c r="C23">
        <v>1969</v>
      </c>
    </row>
    <row r="24" spans="1:3" x14ac:dyDescent="0.3">
      <c r="A24">
        <v>72</v>
      </c>
      <c r="B24" t="s">
        <v>60</v>
      </c>
      <c r="C24">
        <v>1982</v>
      </c>
    </row>
    <row r="25" spans="1:3" x14ac:dyDescent="0.3">
      <c r="A25">
        <v>73</v>
      </c>
      <c r="B25" t="s">
        <v>61</v>
      </c>
      <c r="C25">
        <v>1984</v>
      </c>
    </row>
    <row r="26" spans="1:3" x14ac:dyDescent="0.3">
      <c r="A26">
        <v>74</v>
      </c>
      <c r="B26" t="s">
        <v>62</v>
      </c>
      <c r="C26">
        <v>1986</v>
      </c>
    </row>
    <row r="27" spans="1:3" x14ac:dyDescent="0.3">
      <c r="A27">
        <v>75</v>
      </c>
      <c r="B27" t="s">
        <v>63</v>
      </c>
      <c r="C27">
        <v>1968</v>
      </c>
    </row>
    <row r="28" spans="1:3" x14ac:dyDescent="0.3">
      <c r="A28">
        <v>76</v>
      </c>
      <c r="B28" t="s">
        <v>64</v>
      </c>
      <c r="C28">
        <v>1972</v>
      </c>
    </row>
    <row r="29" spans="1:3" x14ac:dyDescent="0.3">
      <c r="A29">
        <v>77</v>
      </c>
      <c r="B29" t="s">
        <v>65</v>
      </c>
      <c r="C29">
        <v>1964</v>
      </c>
    </row>
    <row r="30" spans="1:3" x14ac:dyDescent="0.3">
      <c r="A30">
        <v>78</v>
      </c>
      <c r="B30" t="s">
        <v>66</v>
      </c>
      <c r="C30">
        <v>1974</v>
      </c>
    </row>
    <row r="31" spans="1:3" x14ac:dyDescent="0.3">
      <c r="A31">
        <v>79</v>
      </c>
      <c r="B31" t="s">
        <v>67</v>
      </c>
      <c r="C31">
        <v>1975</v>
      </c>
    </row>
    <row r="32" spans="1:3" x14ac:dyDescent="0.3">
      <c r="A32">
        <v>80</v>
      </c>
      <c r="B32" t="s">
        <v>68</v>
      </c>
      <c r="C32">
        <v>1908</v>
      </c>
    </row>
    <row r="33" spans="1:3" x14ac:dyDescent="0.3">
      <c r="A33">
        <v>81</v>
      </c>
      <c r="B33" t="s">
        <v>69</v>
      </c>
      <c r="C33">
        <v>1921</v>
      </c>
    </row>
    <row r="34" spans="1:3" x14ac:dyDescent="0.3">
      <c r="A34">
        <v>82</v>
      </c>
      <c r="B34" t="s">
        <v>70</v>
      </c>
      <c r="C34">
        <v>1976</v>
      </c>
    </row>
    <row r="35" spans="1:3" x14ac:dyDescent="0.3">
      <c r="A35">
        <v>83</v>
      </c>
      <c r="B35" t="s">
        <v>71</v>
      </c>
      <c r="C35">
        <v>1978</v>
      </c>
    </row>
    <row r="36" spans="1:3" x14ac:dyDescent="0.3">
      <c r="A36">
        <v>84</v>
      </c>
      <c r="B36" t="s">
        <v>72</v>
      </c>
      <c r="C36">
        <v>1924</v>
      </c>
    </row>
    <row r="37" spans="1:3" x14ac:dyDescent="0.3">
      <c r="A37">
        <v>85</v>
      </c>
      <c r="B37" t="s">
        <v>73</v>
      </c>
      <c r="C37">
        <v>1940</v>
      </c>
    </row>
    <row r="38" spans="1:3" x14ac:dyDescent="0.3">
      <c r="A38">
        <v>86</v>
      </c>
      <c r="B38" t="s">
        <v>74</v>
      </c>
      <c r="C38">
        <v>1974</v>
      </c>
    </row>
    <row r="39" spans="1:3" x14ac:dyDescent="0.3">
      <c r="A39">
        <v>87</v>
      </c>
      <c r="B39" t="s">
        <v>75</v>
      </c>
      <c r="C39">
        <v>1979</v>
      </c>
    </row>
    <row r="40" spans="1:3" x14ac:dyDescent="0.3">
      <c r="A40">
        <v>88</v>
      </c>
      <c r="B40" t="s">
        <v>76</v>
      </c>
      <c r="C40">
        <v>1952</v>
      </c>
    </row>
    <row r="41" spans="1:3" x14ac:dyDescent="0.3">
      <c r="A41">
        <v>89</v>
      </c>
      <c r="B41" t="s">
        <v>77</v>
      </c>
      <c r="C41">
        <v>1943</v>
      </c>
    </row>
    <row r="42" spans="1:3" x14ac:dyDescent="0.3">
      <c r="A42">
        <v>90</v>
      </c>
      <c r="B42" t="s">
        <v>78</v>
      </c>
      <c r="C42">
        <v>1947</v>
      </c>
    </row>
    <row r="43" spans="1:3" x14ac:dyDescent="0.3">
      <c r="A43">
        <v>91</v>
      </c>
      <c r="B43" t="s">
        <v>79</v>
      </c>
      <c r="C43">
        <v>1967</v>
      </c>
    </row>
    <row r="44" spans="1:3" x14ac:dyDescent="0.3">
      <c r="A44">
        <v>92</v>
      </c>
      <c r="B44" t="s">
        <v>80</v>
      </c>
      <c r="C44">
        <v>1967</v>
      </c>
    </row>
    <row r="45" spans="1:3" x14ac:dyDescent="0.3">
      <c r="A45">
        <v>93</v>
      </c>
      <c r="B45" t="s">
        <v>81</v>
      </c>
      <c r="C45">
        <v>1975</v>
      </c>
    </row>
    <row r="46" spans="1:3" x14ac:dyDescent="0.3">
      <c r="A46">
        <v>94</v>
      </c>
      <c r="B46" t="s">
        <v>82</v>
      </c>
      <c r="C46">
        <v>1965</v>
      </c>
    </row>
    <row r="47" spans="1:3" x14ac:dyDescent="0.3">
      <c r="A47">
        <v>95</v>
      </c>
      <c r="B47" t="s">
        <v>83</v>
      </c>
      <c r="C47">
        <v>1981</v>
      </c>
    </row>
    <row r="48" spans="1:3" x14ac:dyDescent="0.3">
      <c r="A48">
        <v>150</v>
      </c>
      <c r="B48" t="s">
        <v>84</v>
      </c>
      <c r="C48">
        <v>1905</v>
      </c>
    </row>
    <row r="49" spans="1:3" x14ac:dyDescent="0.3">
      <c r="A49">
        <v>151</v>
      </c>
      <c r="B49" t="s">
        <v>85</v>
      </c>
      <c r="C49">
        <v>1919</v>
      </c>
    </row>
    <row r="50" spans="1:3" x14ac:dyDescent="0.3">
      <c r="A50">
        <v>152</v>
      </c>
      <c r="B50" t="s">
        <v>86</v>
      </c>
      <c r="C50">
        <v>1997</v>
      </c>
    </row>
    <row r="51" spans="1:3" x14ac:dyDescent="0.3">
      <c r="A51">
        <v>153</v>
      </c>
      <c r="B51" t="s">
        <v>87</v>
      </c>
      <c r="C51">
        <v>1929</v>
      </c>
    </row>
    <row r="52" spans="1:3" x14ac:dyDescent="0.3">
      <c r="A52">
        <v>154</v>
      </c>
      <c r="B52" t="s">
        <v>88</v>
      </c>
      <c r="C52">
        <v>1988</v>
      </c>
    </row>
    <row r="53" spans="1:3" x14ac:dyDescent="0.3">
      <c r="A53">
        <v>155</v>
      </c>
      <c r="B53" t="s">
        <v>89</v>
      </c>
      <c r="C53">
        <v>1982</v>
      </c>
    </row>
    <row r="54" spans="1:3" x14ac:dyDescent="0.3">
      <c r="A54">
        <v>156</v>
      </c>
      <c r="B54" t="s">
        <v>90</v>
      </c>
      <c r="C54">
        <v>1982</v>
      </c>
    </row>
    <row r="55" spans="1:3" x14ac:dyDescent="0.3">
      <c r="A55">
        <v>157</v>
      </c>
      <c r="B55" t="s">
        <v>91</v>
      </c>
      <c r="C55">
        <v>1982</v>
      </c>
    </row>
    <row r="56" spans="1:3" x14ac:dyDescent="0.3">
      <c r="A56">
        <v>158</v>
      </c>
      <c r="B56" t="s">
        <v>92</v>
      </c>
      <c r="C56">
        <v>1983</v>
      </c>
    </row>
    <row r="57" spans="1:3" x14ac:dyDescent="0.3">
      <c r="A57">
        <v>159</v>
      </c>
      <c r="B57" t="s">
        <v>93</v>
      </c>
      <c r="C57">
        <v>1985</v>
      </c>
    </row>
    <row r="58" spans="1:3" x14ac:dyDescent="0.3">
      <c r="A58">
        <v>160</v>
      </c>
      <c r="B58" t="s">
        <v>94</v>
      </c>
      <c r="C58">
        <v>1979</v>
      </c>
    </row>
    <row r="59" spans="1:3" x14ac:dyDescent="0.3">
      <c r="A59">
        <v>161</v>
      </c>
      <c r="B59" t="s">
        <v>95</v>
      </c>
      <c r="C59">
        <v>1984</v>
      </c>
    </row>
    <row r="60" spans="1:3" x14ac:dyDescent="0.3">
      <c r="A60">
        <v>162</v>
      </c>
      <c r="B60" t="s">
        <v>96</v>
      </c>
      <c r="C60">
        <v>1950</v>
      </c>
    </row>
    <row r="61" spans="1:3" x14ac:dyDescent="0.3">
      <c r="A61">
        <v>163</v>
      </c>
      <c r="B61" t="s">
        <v>97</v>
      </c>
      <c r="C61">
        <v>1955</v>
      </c>
    </row>
    <row r="62" spans="1:3" x14ac:dyDescent="0.3">
      <c r="A62">
        <v>164</v>
      </c>
      <c r="B62" t="s">
        <v>98</v>
      </c>
      <c r="C62">
        <v>1965</v>
      </c>
    </row>
    <row r="63" spans="1:3" x14ac:dyDescent="0.3">
      <c r="A63">
        <v>165</v>
      </c>
      <c r="B63" t="s">
        <v>99</v>
      </c>
      <c r="C63">
        <v>1967</v>
      </c>
    </row>
    <row r="64" spans="1:3" x14ac:dyDescent="0.3">
      <c r="A64">
        <v>166</v>
      </c>
      <c r="B64" t="s">
        <v>100</v>
      </c>
      <c r="C64">
        <v>1946</v>
      </c>
    </row>
    <row r="65" spans="1:3" x14ac:dyDescent="0.3">
      <c r="A65">
        <v>167</v>
      </c>
      <c r="B65" t="s">
        <v>101</v>
      </c>
      <c r="C65">
        <v>1982</v>
      </c>
    </row>
    <row r="66" spans="1:3" x14ac:dyDescent="0.3">
      <c r="A66">
        <v>168</v>
      </c>
      <c r="B66" t="s">
        <v>102</v>
      </c>
      <c r="C66">
        <v>1956</v>
      </c>
    </row>
    <row r="67" spans="1:3" x14ac:dyDescent="0.3">
      <c r="A67">
        <v>169</v>
      </c>
      <c r="B67" t="s">
        <v>103</v>
      </c>
      <c r="C67">
        <v>1985</v>
      </c>
    </row>
    <row r="68" spans="1:3" x14ac:dyDescent="0.3">
      <c r="A68">
        <v>170</v>
      </c>
      <c r="B68" t="s">
        <v>104</v>
      </c>
      <c r="C68">
        <v>1991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2F180-645C-4BD4-BB22-B680DB6CAFAD}">
  <dimension ref="A1:B86"/>
  <sheetViews>
    <sheetView zoomScale="160" zoomScaleNormal="160" workbookViewId="0">
      <selection activeCell="B2" sqref="B2:B3"/>
    </sheetView>
  </sheetViews>
  <sheetFormatPr defaultRowHeight="14.4" x14ac:dyDescent="0.3"/>
  <cols>
    <col min="1" max="1" width="9.88671875" customWidth="1"/>
  </cols>
  <sheetData>
    <row r="1" spans="1:2" x14ac:dyDescent="0.3">
      <c r="A1" s="2" t="s">
        <v>0</v>
      </c>
      <c r="B1" s="2" t="s">
        <v>35</v>
      </c>
    </row>
    <row r="2" spans="1:2" x14ac:dyDescent="0.3">
      <c r="A2">
        <v>101</v>
      </c>
      <c r="B2">
        <v>50</v>
      </c>
    </row>
    <row r="3" spans="1:2" x14ac:dyDescent="0.3">
      <c r="A3">
        <v>101</v>
      </c>
      <c r="B3">
        <v>51</v>
      </c>
    </row>
    <row r="4" spans="1:2" x14ac:dyDescent="0.3">
      <c r="A4">
        <v>102</v>
      </c>
      <c r="B4">
        <v>52</v>
      </c>
    </row>
    <row r="5" spans="1:2" x14ac:dyDescent="0.3">
      <c r="A5">
        <v>102</v>
      </c>
      <c r="B5">
        <v>53</v>
      </c>
    </row>
    <row r="6" spans="1:2" x14ac:dyDescent="0.3">
      <c r="A6">
        <v>103</v>
      </c>
      <c r="B6">
        <v>54</v>
      </c>
    </row>
    <row r="7" spans="1:2" x14ac:dyDescent="0.3">
      <c r="A7">
        <v>103</v>
      </c>
      <c r="B7">
        <v>55</v>
      </c>
    </row>
    <row r="8" spans="1:2" x14ac:dyDescent="0.3">
      <c r="A8">
        <v>103</v>
      </c>
      <c r="B8">
        <v>56</v>
      </c>
    </row>
    <row r="9" spans="1:2" x14ac:dyDescent="0.3">
      <c r="A9">
        <v>104</v>
      </c>
      <c r="B9">
        <v>54</v>
      </c>
    </row>
    <row r="10" spans="1:2" x14ac:dyDescent="0.3">
      <c r="A10">
        <v>104</v>
      </c>
      <c r="B10">
        <v>56</v>
      </c>
    </row>
    <row r="11" spans="1:2" x14ac:dyDescent="0.3">
      <c r="A11">
        <v>105</v>
      </c>
      <c r="B11">
        <v>54</v>
      </c>
    </row>
    <row r="12" spans="1:2" x14ac:dyDescent="0.3">
      <c r="A12">
        <v>105</v>
      </c>
      <c r="B12">
        <v>55</v>
      </c>
    </row>
    <row r="13" spans="1:2" x14ac:dyDescent="0.3">
      <c r="A13">
        <v>106</v>
      </c>
      <c r="B13">
        <v>57</v>
      </c>
    </row>
    <row r="14" spans="1:2" x14ac:dyDescent="0.3">
      <c r="A14">
        <v>106</v>
      </c>
      <c r="B14">
        <v>58</v>
      </c>
    </row>
    <row r="15" spans="1:2" x14ac:dyDescent="0.3">
      <c r="A15">
        <v>107</v>
      </c>
      <c r="B15">
        <v>59</v>
      </c>
    </row>
    <row r="16" spans="1:2" x14ac:dyDescent="0.3">
      <c r="A16">
        <v>107</v>
      </c>
      <c r="B16">
        <v>60</v>
      </c>
    </row>
    <row r="17" spans="1:2" x14ac:dyDescent="0.3">
      <c r="A17">
        <v>108</v>
      </c>
      <c r="B17">
        <v>61</v>
      </c>
    </row>
    <row r="18" spans="1:2" x14ac:dyDescent="0.3">
      <c r="A18">
        <v>108</v>
      </c>
      <c r="B18">
        <v>62</v>
      </c>
    </row>
    <row r="19" spans="1:2" x14ac:dyDescent="0.3">
      <c r="A19">
        <v>108</v>
      </c>
      <c r="B19">
        <v>63</v>
      </c>
    </row>
    <row r="20" spans="1:2" x14ac:dyDescent="0.3">
      <c r="A20">
        <v>109</v>
      </c>
      <c r="B20">
        <v>59</v>
      </c>
    </row>
    <row r="21" spans="1:2" x14ac:dyDescent="0.3">
      <c r="A21">
        <v>109</v>
      </c>
      <c r="B21">
        <v>57</v>
      </c>
    </row>
    <row r="22" spans="1:2" x14ac:dyDescent="0.3">
      <c r="A22">
        <v>109</v>
      </c>
      <c r="B22">
        <v>64</v>
      </c>
    </row>
    <row r="23" spans="1:2" x14ac:dyDescent="0.3">
      <c r="A23">
        <v>110</v>
      </c>
      <c r="B23">
        <v>65</v>
      </c>
    </row>
    <row r="24" spans="1:2" x14ac:dyDescent="0.3">
      <c r="A24">
        <v>110</v>
      </c>
      <c r="B24">
        <v>66</v>
      </c>
    </row>
    <row r="25" spans="1:2" x14ac:dyDescent="0.3">
      <c r="A25">
        <v>111</v>
      </c>
      <c r="B25">
        <v>67</v>
      </c>
    </row>
    <row r="26" spans="1:2" x14ac:dyDescent="0.3">
      <c r="A26">
        <v>111</v>
      </c>
      <c r="B26">
        <v>68</v>
      </c>
    </row>
    <row r="27" spans="1:2" x14ac:dyDescent="0.3">
      <c r="A27">
        <v>112</v>
      </c>
      <c r="B27">
        <v>69</v>
      </c>
    </row>
    <row r="28" spans="1:2" x14ac:dyDescent="0.3">
      <c r="A28">
        <v>112</v>
      </c>
      <c r="B28">
        <v>70</v>
      </c>
    </row>
    <row r="29" spans="1:2" x14ac:dyDescent="0.3">
      <c r="A29">
        <v>113</v>
      </c>
      <c r="B29">
        <v>71</v>
      </c>
    </row>
    <row r="30" spans="1:2" x14ac:dyDescent="0.3">
      <c r="A30">
        <v>113</v>
      </c>
      <c r="B30">
        <v>72</v>
      </c>
    </row>
    <row r="31" spans="1:2" x14ac:dyDescent="0.3">
      <c r="A31">
        <v>114</v>
      </c>
      <c r="B31">
        <v>73</v>
      </c>
    </row>
    <row r="32" spans="1:2" x14ac:dyDescent="0.3">
      <c r="A32">
        <v>114</v>
      </c>
      <c r="B32">
        <v>74</v>
      </c>
    </row>
    <row r="33" spans="1:2" x14ac:dyDescent="0.3">
      <c r="A33">
        <v>115</v>
      </c>
      <c r="B33">
        <v>75</v>
      </c>
    </row>
    <row r="34" spans="1:2" x14ac:dyDescent="0.3">
      <c r="A34">
        <v>115</v>
      </c>
      <c r="B34">
        <v>76</v>
      </c>
    </row>
    <row r="35" spans="1:2" x14ac:dyDescent="0.3">
      <c r="A35">
        <v>116</v>
      </c>
      <c r="B35">
        <v>77</v>
      </c>
    </row>
    <row r="36" spans="1:2" x14ac:dyDescent="0.3">
      <c r="A36">
        <v>116</v>
      </c>
      <c r="B36">
        <v>78</v>
      </c>
    </row>
    <row r="37" spans="1:2" x14ac:dyDescent="0.3">
      <c r="A37">
        <v>117</v>
      </c>
      <c r="B37">
        <v>69</v>
      </c>
    </row>
    <row r="38" spans="1:2" x14ac:dyDescent="0.3">
      <c r="A38">
        <v>117</v>
      </c>
      <c r="B38">
        <v>79</v>
      </c>
    </row>
    <row r="39" spans="1:2" x14ac:dyDescent="0.3">
      <c r="A39">
        <v>118</v>
      </c>
      <c r="B39">
        <v>80</v>
      </c>
    </row>
    <row r="40" spans="1:2" x14ac:dyDescent="0.3">
      <c r="A40">
        <v>118</v>
      </c>
      <c r="B40">
        <v>81</v>
      </c>
    </row>
    <row r="41" spans="1:2" x14ac:dyDescent="0.3">
      <c r="A41">
        <v>119</v>
      </c>
      <c r="B41">
        <v>82</v>
      </c>
    </row>
    <row r="42" spans="1:2" x14ac:dyDescent="0.3">
      <c r="A42">
        <v>119</v>
      </c>
      <c r="B42">
        <v>83</v>
      </c>
    </row>
    <row r="43" spans="1:2" x14ac:dyDescent="0.3">
      <c r="A43">
        <v>120</v>
      </c>
      <c r="B43">
        <v>84</v>
      </c>
    </row>
    <row r="44" spans="1:2" x14ac:dyDescent="0.3">
      <c r="A44">
        <v>120</v>
      </c>
      <c r="B44">
        <v>85</v>
      </c>
    </row>
    <row r="45" spans="1:2" x14ac:dyDescent="0.3">
      <c r="A45">
        <v>121</v>
      </c>
      <c r="B45">
        <v>86</v>
      </c>
    </row>
    <row r="46" spans="1:2" x14ac:dyDescent="0.3">
      <c r="A46">
        <v>121</v>
      </c>
      <c r="B46">
        <v>87</v>
      </c>
    </row>
    <row r="47" spans="1:2" x14ac:dyDescent="0.3">
      <c r="A47">
        <v>122</v>
      </c>
      <c r="B47">
        <v>88</v>
      </c>
    </row>
    <row r="48" spans="1:2" x14ac:dyDescent="0.3">
      <c r="A48">
        <v>122</v>
      </c>
      <c r="B48">
        <v>89</v>
      </c>
    </row>
    <row r="49" spans="1:2" x14ac:dyDescent="0.3">
      <c r="A49">
        <v>123</v>
      </c>
      <c r="B49">
        <v>90</v>
      </c>
    </row>
    <row r="50" spans="1:2" x14ac:dyDescent="0.3">
      <c r="A50">
        <v>123</v>
      </c>
      <c r="B50">
        <v>91</v>
      </c>
    </row>
    <row r="51" spans="1:2" x14ac:dyDescent="0.3">
      <c r="A51">
        <v>124</v>
      </c>
      <c r="B51">
        <v>92</v>
      </c>
    </row>
    <row r="52" spans="1:2" x14ac:dyDescent="0.3">
      <c r="A52">
        <v>124</v>
      </c>
      <c r="B52">
        <v>93</v>
      </c>
    </row>
    <row r="53" spans="1:2" x14ac:dyDescent="0.3">
      <c r="A53">
        <v>125</v>
      </c>
      <c r="B53">
        <v>94</v>
      </c>
    </row>
    <row r="54" spans="1:2" x14ac:dyDescent="0.3">
      <c r="A54">
        <v>125</v>
      </c>
      <c r="B54">
        <v>95</v>
      </c>
    </row>
    <row r="55" spans="1:2" x14ac:dyDescent="0.3">
      <c r="A55">
        <v>125</v>
      </c>
      <c r="B55">
        <v>54</v>
      </c>
    </row>
    <row r="56" spans="1:2" x14ac:dyDescent="0.3">
      <c r="A56">
        <v>126</v>
      </c>
      <c r="B56">
        <v>94</v>
      </c>
    </row>
    <row r="57" spans="1:2" x14ac:dyDescent="0.3">
      <c r="A57">
        <v>126</v>
      </c>
      <c r="B57">
        <v>95</v>
      </c>
    </row>
    <row r="58" spans="1:2" x14ac:dyDescent="0.3">
      <c r="A58">
        <v>126</v>
      </c>
      <c r="B58">
        <v>54</v>
      </c>
    </row>
    <row r="59" spans="1:2" x14ac:dyDescent="0.3">
      <c r="A59">
        <v>127</v>
      </c>
      <c r="B59">
        <v>150</v>
      </c>
    </row>
    <row r="60" spans="1:2" x14ac:dyDescent="0.3">
      <c r="A60">
        <v>127</v>
      </c>
      <c r="B60">
        <v>151</v>
      </c>
    </row>
    <row r="61" spans="1:2" x14ac:dyDescent="0.3">
      <c r="A61">
        <v>128</v>
      </c>
      <c r="B61">
        <v>61</v>
      </c>
    </row>
    <row r="62" spans="1:2" x14ac:dyDescent="0.3">
      <c r="A62">
        <v>128</v>
      </c>
      <c r="B62">
        <v>152</v>
      </c>
    </row>
    <row r="63" spans="1:2" x14ac:dyDescent="0.3">
      <c r="A63">
        <v>129</v>
      </c>
      <c r="B63">
        <v>51</v>
      </c>
    </row>
    <row r="64" spans="1:2" x14ac:dyDescent="0.3">
      <c r="A64">
        <v>129</v>
      </c>
      <c r="B64">
        <v>153</v>
      </c>
    </row>
    <row r="65" spans="1:2" x14ac:dyDescent="0.3">
      <c r="A65">
        <v>130</v>
      </c>
      <c r="B65">
        <v>61</v>
      </c>
    </row>
    <row r="66" spans="1:2" x14ac:dyDescent="0.3">
      <c r="A66">
        <v>130</v>
      </c>
      <c r="B66">
        <v>154</v>
      </c>
    </row>
    <row r="67" spans="1:2" x14ac:dyDescent="0.3">
      <c r="A67">
        <v>131</v>
      </c>
      <c r="B67">
        <v>155</v>
      </c>
    </row>
    <row r="68" spans="1:2" x14ac:dyDescent="0.3">
      <c r="A68">
        <v>131</v>
      </c>
      <c r="B68">
        <v>154</v>
      </c>
    </row>
    <row r="69" spans="1:2" x14ac:dyDescent="0.3">
      <c r="A69">
        <v>132</v>
      </c>
      <c r="B69">
        <v>156</v>
      </c>
    </row>
    <row r="70" spans="1:2" x14ac:dyDescent="0.3">
      <c r="A70">
        <v>132</v>
      </c>
      <c r="B70">
        <v>157</v>
      </c>
    </row>
    <row r="71" spans="1:2" x14ac:dyDescent="0.3">
      <c r="A71">
        <v>133</v>
      </c>
      <c r="B71">
        <v>158</v>
      </c>
    </row>
    <row r="72" spans="1:2" x14ac:dyDescent="0.3">
      <c r="A72">
        <v>133</v>
      </c>
      <c r="B72">
        <v>159</v>
      </c>
    </row>
    <row r="73" spans="1:2" x14ac:dyDescent="0.3">
      <c r="A73">
        <v>134</v>
      </c>
      <c r="B73">
        <v>160</v>
      </c>
    </row>
    <row r="74" spans="1:2" x14ac:dyDescent="0.3">
      <c r="A74">
        <v>134</v>
      </c>
      <c r="B74">
        <v>161</v>
      </c>
    </row>
    <row r="75" spans="1:2" x14ac:dyDescent="0.3">
      <c r="A75">
        <v>135</v>
      </c>
      <c r="B75">
        <v>162</v>
      </c>
    </row>
    <row r="76" spans="1:2" x14ac:dyDescent="0.3">
      <c r="A76">
        <v>135</v>
      </c>
      <c r="B76">
        <v>163</v>
      </c>
    </row>
    <row r="77" spans="1:2" x14ac:dyDescent="0.3">
      <c r="A77">
        <v>136</v>
      </c>
      <c r="B77">
        <v>164</v>
      </c>
    </row>
    <row r="78" spans="1:2" x14ac:dyDescent="0.3">
      <c r="A78">
        <v>136</v>
      </c>
      <c r="B78">
        <v>165</v>
      </c>
    </row>
    <row r="79" spans="1:2" x14ac:dyDescent="0.3">
      <c r="A79">
        <v>137</v>
      </c>
      <c r="B79">
        <v>95</v>
      </c>
    </row>
    <row r="80" spans="1:2" x14ac:dyDescent="0.3">
      <c r="A80">
        <v>137</v>
      </c>
      <c r="B80">
        <v>166</v>
      </c>
    </row>
    <row r="81" spans="1:2" x14ac:dyDescent="0.3">
      <c r="A81">
        <v>138</v>
      </c>
      <c r="B81">
        <v>95</v>
      </c>
    </row>
    <row r="82" spans="1:2" x14ac:dyDescent="0.3">
      <c r="A82">
        <v>138</v>
      </c>
      <c r="B82">
        <v>167</v>
      </c>
    </row>
    <row r="83" spans="1:2" x14ac:dyDescent="0.3">
      <c r="A83">
        <v>139</v>
      </c>
      <c r="B83">
        <v>164</v>
      </c>
    </row>
    <row r="84" spans="1:2" x14ac:dyDescent="0.3">
      <c r="A84">
        <v>139</v>
      </c>
      <c r="B84">
        <v>168</v>
      </c>
    </row>
    <row r="85" spans="1:2" x14ac:dyDescent="0.3">
      <c r="A85">
        <v>140</v>
      </c>
      <c r="B85">
        <v>169</v>
      </c>
    </row>
    <row r="86" spans="1:2" x14ac:dyDescent="0.3">
      <c r="A86">
        <v>140</v>
      </c>
      <c r="B86">
        <v>170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2F15D-C7E5-45CD-9337-3706D6E911A4}">
  <dimension ref="A1:B9"/>
  <sheetViews>
    <sheetView zoomScale="160" zoomScaleNormal="160" workbookViewId="0">
      <selection activeCell="B4" sqref="B4"/>
    </sheetView>
  </sheetViews>
  <sheetFormatPr defaultRowHeight="14.4" x14ac:dyDescent="0.3"/>
  <cols>
    <col min="1" max="1" width="12.44140625" customWidth="1"/>
  </cols>
  <sheetData>
    <row r="1" spans="1:2" x14ac:dyDescent="0.3">
      <c r="A1" s="2" t="s">
        <v>5</v>
      </c>
      <c r="B1" s="2" t="s">
        <v>36</v>
      </c>
    </row>
    <row r="2" spans="1:2" x14ac:dyDescent="0.3">
      <c r="A2">
        <v>1</v>
      </c>
      <c r="B2" t="s">
        <v>105</v>
      </c>
    </row>
    <row r="3" spans="1:2" x14ac:dyDescent="0.3">
      <c r="A3">
        <v>2</v>
      </c>
      <c r="B3" t="s">
        <v>106</v>
      </c>
    </row>
    <row r="4" spans="1:2" x14ac:dyDescent="0.3">
      <c r="A4">
        <v>3</v>
      </c>
      <c r="B4" t="s">
        <v>107</v>
      </c>
    </row>
    <row r="5" spans="1:2" x14ac:dyDescent="0.3">
      <c r="A5">
        <v>4</v>
      </c>
      <c r="B5" t="s">
        <v>108</v>
      </c>
    </row>
    <row r="6" spans="1:2" x14ac:dyDescent="0.3">
      <c r="A6">
        <v>5</v>
      </c>
      <c r="B6" t="s">
        <v>109</v>
      </c>
    </row>
    <row r="7" spans="1:2" x14ac:dyDescent="0.3">
      <c r="A7">
        <v>6</v>
      </c>
      <c r="B7" t="s">
        <v>110</v>
      </c>
    </row>
    <row r="8" spans="1:2" x14ac:dyDescent="0.3">
      <c r="A8">
        <v>7</v>
      </c>
      <c r="B8" t="s">
        <v>111</v>
      </c>
    </row>
    <row r="9" spans="1:2" x14ac:dyDescent="0.3">
      <c r="A9">
        <v>8</v>
      </c>
      <c r="B9" t="s">
        <v>112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6297aa2-77d1-4586-9726-07d56a535ee7" xsi:nil="true"/>
    <lcf76f155ced4ddcb4097134ff3c332f xmlns="631564f6-0349-4cc5-b00d-7cf3ba42f824">
      <Terms xmlns="http://schemas.microsoft.com/office/infopath/2007/PartnerControls"/>
    </lcf76f155ced4ddcb4097134ff3c332f>
    <MediaLengthInSeconds xmlns="631564f6-0349-4cc5-b00d-7cf3ba42f824" xsi:nil="true"/>
    <SharedWithUsers xmlns="46297aa2-77d1-4586-9726-07d56a535ee7">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FF9027-FBEF-4910-8EE6-13D64012C7E9}">
  <ds:schemaRefs>
    <ds:schemaRef ds:uri="http://schemas.microsoft.com/office/2006/metadata/properties"/>
    <ds:schemaRef ds:uri="http://schemas.microsoft.com/office/infopath/2007/PartnerControls"/>
    <ds:schemaRef ds:uri="46297aa2-77d1-4586-9726-07d56a535ee7"/>
    <ds:schemaRef ds:uri="631564f6-0349-4cc5-b00d-7cf3ba42f824"/>
  </ds:schemaRefs>
</ds:datastoreItem>
</file>

<file path=customXml/itemProps2.xml><?xml version="1.0" encoding="utf-8"?>
<ds:datastoreItem xmlns:ds="http://schemas.openxmlformats.org/officeDocument/2006/customXml" ds:itemID="{E6C97D6F-A515-40FC-959A-7BC863F10CEF}">
  <ds:schemaRefs>
    <ds:schemaRef ds:uri="http://schemas.microsoft.com/sharepoint/v3/contenttype/forms"/>
  </ds:schemaRefs>
</ds:datastoreItem>
</file>

<file path=customXml/itemProps3.xml><?xml version="1.0" encoding="utf-8"?>
<ds:datastoreItem xmlns:ds="http://schemas.openxmlformats.org/officeDocument/2006/customXml" ds:itemID="{02BA008F-2FD2-4901-8027-A024DA31C6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movies</vt:lpstr>
      <vt:lpstr>Marvels_FInancials</vt:lpstr>
      <vt:lpstr>financials</vt:lpstr>
      <vt:lpstr>actors</vt:lpstr>
      <vt:lpstr>movie_actor</vt:lpstr>
      <vt:lpstr>languages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Dhaval Patel</dc:creator>
  <cp:lastModifiedBy>Aswath CM</cp:lastModifiedBy>
  <dcterms:created xsi:type="dcterms:W3CDTF">2015-06-05T18:17:20Z</dcterms:created>
  <dcterms:modified xsi:type="dcterms:W3CDTF">2024-02-20T15:22:28Z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0x010100686C0266E115364AA9B96DE5BECF7DB6</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