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Aswath CM\Data Scientist Loading\Data-Science\Datasets\"/>
    </mc:Choice>
  </mc:AlternateContent>
  <xr:revisionPtr revIDLastSave="0" documentId="13_ncr:1_{277E11C8-289F-425D-92D7-15603059F624}" xr6:coauthVersionLast="47" xr6:coauthVersionMax="47" xr10:uidLastSave="{00000000-0000-0000-0000-000000000000}"/>
  <bookViews>
    <workbookView xWindow="-108" yWindow="-108" windowWidth="23256" windowHeight="14616" xr2:uid="{00000000-000D-0000-FFFF-FFFF00000000}"/>
  </bookViews>
  <sheets>
    <sheet name="movies" sheetId="1" r:id="rId1"/>
    <sheet name="Marvels_FInancials" sheetId="6" r:id="rId2"/>
    <sheet name="financials" sheetId="2" r:id="rId3"/>
    <sheet name="actors" sheetId="3" r:id="rId4"/>
    <sheet name="movie_actor" sheetId="4" r:id="rId5"/>
    <sheet name="languages" sheetId="5" r:id="rId6"/>
  </sheets>
  <definedNames>
    <definedName name="Slicer_studio">#N/A</definedName>
  </definedNames>
  <calcPr calcId="191029"/>
  <pivotCaches>
    <pivotCache cacheId="5" r:id="rId7"/>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8" i="1" l="1" a="1"/>
  <c r="C48" i="1" s="1"/>
  <c r="B48" i="1" a="1"/>
  <c r="B48" i="1" s="1"/>
  <c r="G55" i="1"/>
  <c r="G54" i="1"/>
  <c r="G53" i="1"/>
  <c r="G65"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D7" i="6"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D4" i="6" s="1"/>
  <c r="H4" i="1" a="1"/>
  <c r="H4" i="1" s="1"/>
  <c r="H5" i="1" a="1"/>
  <c r="H5" i="1" s="1"/>
  <c r="L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L22" i="1" s="1"/>
  <c r="H23" i="1" a="1"/>
  <c r="H23" i="1" s="1"/>
  <c r="H24" i="1" a="1"/>
  <c r="H24" i="1" s="1"/>
  <c r="H25" i="1" a="1"/>
  <c r="H25" i="1" s="1"/>
  <c r="H26" i="1" a="1"/>
  <c r="H26" i="1" s="1"/>
  <c r="H27" i="1" a="1"/>
  <c r="H27" i="1" s="1"/>
  <c r="H28" i="1" a="1"/>
  <c r="H28" i="1" s="1"/>
  <c r="H29" i="1" a="1"/>
  <c r="H29" i="1" s="1"/>
  <c r="H30" i="1" a="1"/>
  <c r="H30" i="1" s="1"/>
  <c r="L30" i="1" s="1"/>
  <c r="H31" i="1" a="1"/>
  <c r="H31" i="1" s="1"/>
  <c r="H32" i="1" a="1"/>
  <c r="H32" i="1" s="1"/>
  <c r="H33" i="1" a="1"/>
  <c r="H33" i="1" s="1"/>
  <c r="H34" i="1" a="1"/>
  <c r="H34" i="1" s="1"/>
  <c r="H35" i="1" a="1"/>
  <c r="H35" i="1" s="1"/>
  <c r="H36" i="1" a="1"/>
  <c r="H36" i="1" s="1"/>
  <c r="H37" i="1" a="1"/>
  <c r="H37" i="1" s="1"/>
  <c r="H38" i="1" a="1"/>
  <c r="H38" i="1" s="1"/>
  <c r="H39" i="1" a="1"/>
  <c r="H39" i="1" s="1"/>
  <c r="H40" i="1" a="1"/>
  <c r="H40" i="1" s="1"/>
  <c r="D3" i="6" l="1"/>
  <c r="O40" i="1"/>
  <c r="O8" i="1"/>
  <c r="O6" i="1"/>
  <c r="O5" i="1"/>
  <c r="I41" i="1"/>
  <c r="H41" i="1"/>
  <c r="N30" i="1"/>
  <c r="N22" i="1"/>
  <c r="N5" i="1"/>
  <c r="M31" i="1"/>
  <c r="O31" i="1" s="1"/>
  <c r="M30" i="1"/>
  <c r="O30" i="1" s="1"/>
  <c r="M29" i="1"/>
  <c r="O29" i="1" s="1"/>
  <c r="M13" i="1"/>
  <c r="O13" i="1" s="1"/>
  <c r="M9" i="1"/>
  <c r="O9" i="1" s="1"/>
  <c r="M40" i="1"/>
  <c r="M8" i="1"/>
  <c r="M33" i="1"/>
  <c r="O33" i="1" s="1"/>
  <c r="L39" i="1"/>
  <c r="N39" i="1" s="1"/>
  <c r="L35" i="1"/>
  <c r="N35" i="1" s="1"/>
  <c r="M32" i="1"/>
  <c r="O32" i="1" s="1"/>
  <c r="M16" i="1"/>
  <c r="O16" i="1" s="1"/>
  <c r="M14" i="1"/>
  <c r="O14" i="1" s="1"/>
  <c r="L40" i="1"/>
  <c r="N40" i="1" s="1"/>
  <c r="L11" i="1"/>
  <c r="N11" i="1" s="1"/>
  <c r="L7" i="1"/>
  <c r="N7" i="1" s="1"/>
  <c r="L6" i="1"/>
  <c r="N6" i="1" s="1"/>
  <c r="M17" i="1"/>
  <c r="O17" i="1" s="1"/>
  <c r="M15" i="1"/>
  <c r="O15" i="1" s="1"/>
  <c r="L14" i="1"/>
  <c r="N14" i="1" s="1"/>
  <c r="M38" i="1"/>
  <c r="O38" i="1" s="1"/>
  <c r="M20" i="1"/>
  <c r="O20" i="1" s="1"/>
  <c r="M35" i="1"/>
  <c r="O35" i="1" s="1"/>
  <c r="M28" i="1"/>
  <c r="O28" i="1" s="1"/>
  <c r="M27" i="1"/>
  <c r="O27" i="1" s="1"/>
  <c r="M11" i="1"/>
  <c r="O11" i="1" s="1"/>
  <c r="M2" i="1"/>
  <c r="O2" i="1" s="1"/>
  <c r="G66" i="1" s="1"/>
  <c r="M26" i="1"/>
  <c r="O26" i="1" s="1"/>
  <c r="M10" i="1"/>
  <c r="O10" i="1" s="1"/>
  <c r="L24" i="1"/>
  <c r="N24" i="1" s="1"/>
  <c r="M22" i="1"/>
  <c r="O22" i="1" s="1"/>
  <c r="M37" i="1"/>
  <c r="O37" i="1" s="1"/>
  <c r="M5" i="1"/>
  <c r="M4" i="1"/>
  <c r="O4" i="1" s="1"/>
  <c r="L19" i="1"/>
  <c r="N19" i="1" s="1"/>
  <c r="M12" i="1"/>
  <c r="O12" i="1" s="1"/>
  <c r="L25" i="1"/>
  <c r="N25" i="1" s="1"/>
  <c r="L9" i="1"/>
  <c r="N9" i="1" s="1"/>
  <c r="L23" i="1"/>
  <c r="N23" i="1" s="1"/>
  <c r="L8" i="1"/>
  <c r="N8" i="1" s="1"/>
  <c r="M6" i="1"/>
  <c r="L21" i="1"/>
  <c r="N21" i="1" s="1"/>
  <c r="M36" i="1"/>
  <c r="O36" i="1" s="1"/>
  <c r="M3" i="1"/>
  <c r="O3" i="1" s="1"/>
  <c r="M39" i="1"/>
  <c r="O39" i="1" s="1"/>
  <c r="M23" i="1"/>
  <c r="O23" i="1" s="1"/>
  <c r="M7" i="1"/>
  <c r="O7" i="1" s="1"/>
  <c r="L18" i="1"/>
  <c r="N18" i="1" s="1"/>
  <c r="L17" i="1"/>
  <c r="N17" i="1" s="1"/>
  <c r="L16" i="1"/>
  <c r="N16" i="1" s="1"/>
  <c r="L31" i="1"/>
  <c r="N31" i="1" s="1"/>
  <c r="L13" i="1"/>
  <c r="N13" i="1" s="1"/>
  <c r="L12" i="1"/>
  <c r="L27" i="1"/>
  <c r="N27" i="1" s="1"/>
  <c r="L3" i="1"/>
  <c r="N3" i="1" s="1"/>
  <c r="L26" i="1"/>
  <c r="N26" i="1" s="1"/>
  <c r="L10" i="1"/>
  <c r="N10" i="1" s="1"/>
  <c r="L38" i="1"/>
  <c r="N38" i="1" s="1"/>
  <c r="L2" i="1"/>
  <c r="N2" i="1" s="1"/>
  <c r="M25" i="1"/>
  <c r="O25" i="1" s="1"/>
  <c r="L37" i="1"/>
  <c r="N37" i="1" s="1"/>
  <c r="M24" i="1"/>
  <c r="O24" i="1" s="1"/>
  <c r="L34" i="1"/>
  <c r="N34" i="1" s="1"/>
  <c r="L29" i="1"/>
  <c r="N29" i="1" s="1"/>
  <c r="L28" i="1"/>
  <c r="N28" i="1" s="1"/>
  <c r="M21" i="1"/>
  <c r="O21" i="1" s="1"/>
  <c r="L33" i="1"/>
  <c r="N33" i="1" s="1"/>
  <c r="L32" i="1"/>
  <c r="L15" i="1"/>
  <c r="N15" i="1" s="1"/>
  <c r="L36" i="1"/>
  <c r="N36" i="1" s="1"/>
  <c r="L20" i="1"/>
  <c r="N20" i="1" s="1"/>
  <c r="L4" i="1"/>
  <c r="N4" i="1" s="1"/>
  <c r="M19" i="1"/>
  <c r="O19" i="1" s="1"/>
  <c r="M34" i="1"/>
  <c r="O34" i="1" s="1"/>
  <c r="M18" i="1"/>
  <c r="O18" i="1" s="1"/>
  <c r="G67" i="1" l="1"/>
  <c r="D8" i="6"/>
  <c r="D5" i="6"/>
  <c r="D6" i="6" s="1"/>
  <c r="O41" i="1"/>
  <c r="G68" i="1" s="1"/>
  <c r="N32" i="1"/>
  <c r="L41" i="1"/>
  <c r="M41" i="1"/>
  <c r="N12" i="1"/>
  <c r="N4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<sst xmlns="http://schemas.openxmlformats.org/spreadsheetml/2006/main" count="319" uniqueCount="179">
  <si>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</si>
  <si>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</si>
  <si>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</si>
  <si>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</si>
  <si>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</si>
  <si>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</si>
  <si>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</si>
  <si>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</si>
  <si>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</si>
  <si>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</si>
  <si>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</si>
  <si>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</si>
  <si>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</si>
  <si>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</si>
  <si>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</si>
  <si>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</si>
  <si>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</si>
  <si>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</si>
  <si>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</si>
  <si>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</si>
  <si>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</si>
  <si>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</si>
  <si>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</si>
  <si>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</si>
  <si>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</si>
  <si>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</si>
  <si>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</si>
  <si>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</si>
  <si>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</si>
  <si>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</si>
  <si>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</si>
  <si>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</si>
  <si>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</si>
  <si>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</si>
  <si>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</si>
  <si>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</si>
  <si>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</si>
  <si>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</si>
  <si>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</si>
  <si>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</si>
  <si>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</si>
  <si>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</si>
  <si>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</si>
  <si>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</si>
  <si>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</si>
  <si>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</si>
  <si>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</si>
  <si>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</si>
  <si>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</si>
  <si>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</si>
  <si>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</si>
  <si>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</si>
  <si>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</si>
  <si>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</si>
  <si>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</si>
  <si>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</si>
  <si>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</si>
  <si>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</si>
  <si>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</si>
  <si>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</si>
  <si>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</si>
  <si>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</si>
  <si>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</si>
  <si>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</si>
  <si>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</si>
  <si>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</si>
  <si>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</si>
  <si>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</si>
  <si>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</si>
  <si>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</si>
  <si>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</si>
  <si>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</si>
  <si>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</si>
  <si>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</si>
  <si>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</si>
  <si>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</si>
  <si>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</si>
  <si>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</si>
  <si>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</si>
  <si>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</si>
  <si>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</si>
  <si>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</si>
  <si>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</si>
  <si>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</si>
  <si>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</si>
  <si>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</si>
  <si>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</si>
  <si>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</si>
  <si>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</si>
  <si>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</si>
  <si>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</si>
  <si>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</si>
  <si>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</si>
  <si>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</si>
  <si>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</si>
  <si>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</si>
  <si>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</si>
  <si>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</si>
  <si>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</si>
  <si>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</si>
  <si>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</si>
  <si>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</si>
  <si>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</si>
  <si>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</si>
  <si>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</si>
  <si>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</si>
  <si>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</si>
  <si>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</si>
  <si>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</si>
  <si>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</si>
  <si>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</si>
  <si>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</si>
  <si>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</si>
  <si>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</si>
  <si>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</si>
  <si>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</si>
  <si>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</si>
  <si>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</si>
  <si>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</si>
  <si>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</si>
  <si>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</si>
  <si>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</si>
  <si>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</si>
  <si>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</si>
  <si>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</si>
  <si>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</si>
  <si>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</si>
  <si>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</si>
  <si>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</si>
  <si>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</si>
  <si>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</si>
  <si>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</si>
  <si>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</si>
  <si>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</si>
  <si>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</si>
  <si>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</si>
  <si>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</si>
  <si>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</si>
  <si>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</si>
  <si>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</si>
  <si>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</si>
  <si>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</si>
  <si>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</si>
  <si>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</si>
  <si>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</si>
  <si>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</si>
  <si>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</si>
  <si>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</si>
  <si>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</si>
  <si>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</si>
  <si>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</si>
  <si>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</si>
  <si>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</si>
  <si>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</si>
  <si>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</si>
  <si>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</si>
  <si>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</si>
  <si>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Revenue(in Mil)</t>
  </si>
  <si>
    <t>Budget(in Mil)</t>
  </si>
  <si>
    <t>Revenue(INR)</t>
  </si>
  <si>
    <t>Budget (INR)</t>
  </si>
  <si>
    <t>Total</t>
  </si>
  <si>
    <t>Total Bollywood movies</t>
  </si>
  <si>
    <t>Total Bollywood revenue (INR)</t>
  </si>
  <si>
    <t>Average Bollywood revenue</t>
  </si>
  <si>
    <t>% of Bollwood revenue on whole</t>
  </si>
  <si>
    <t>Revenue</t>
  </si>
  <si>
    <t>Budget</t>
  </si>
  <si>
    <t>Profit/Loss</t>
  </si>
  <si>
    <t>Profit/Loss %</t>
  </si>
  <si>
    <t>Total Revenue</t>
  </si>
  <si>
    <t>Market Share</t>
  </si>
  <si>
    <t>Mean IMDB</t>
  </si>
  <si>
    <t>Median IMDB</t>
  </si>
  <si>
    <t>Mode IMDB</t>
  </si>
  <si>
    <t>Year</t>
  </si>
  <si>
    <t>Sum of release_year</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</si>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</sst>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 &quot;₹&quot;\ * #,##0.00_ ;_ &quot;₹&quot;\ * \-#,##0.00_ ;_ &quot;₹&quot;\ * &quot;-&quot;??_ ;_ @_ "/>
    <numFmt numFmtId="43" formatCode="_ * #,##0.00_ ;_ * \-#,##0.00_ ;_ * &quot;-&quot;??_ ;_ @_ "/>
    <numFmt numFmtId="164" formatCode="_ [$₹-4009]\ * #,##0.00_ ;_ [$₹-4009]\ * \-#,##0.00_ ;_ [$₹-4009]\ * &quot;-&quot;??_ ;_ @_ "/>
    <numFmt numFmtId="165" formatCode="0.0"/>
  </numFmts>
  <fonts count="3" x14ac:knownFonts="1">
    <font>
      <sz val="11"/>
      <color theme="1"/>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4">
    <xf numFmtId="0" fontId="0" fillId="0" borderId="0" xfId="0"/>
    <xf numFmtId="0" fontId="1" fillId="2" borderId="0" xfId="0" applyFont="1" applyFill="1"/>
    <xf numFmtId="0" fontId="0" fillId="2" borderId="0" xfId="0" applyFill="1"/>
    <xf numFmtId="44" fontId="0" fillId="0" borderId="0" xfId="1" applyFont="1"/>
    <xf numFmtId="43" fontId="0" fillId="0" borderId="0" xfId="1" applyNumberFormat="1" applyFont="1"/>
    <xf numFmtId="164" fontId="2" fillId="0" borderId="0" xfId="1" applyNumberFormat="1" applyFont="1"/>
    <xf numFmtId="2" fontId="0" fillId="0" borderId="0" xfId="0" applyNumberFormat="1"/>
    <xf numFmtId="9" fontId="0" fillId="0" borderId="0" xfId="2" applyFont="1"/>
    <xf numFmtId="10" fontId="0" fillId="0" borderId="0" xfId="2" applyNumberFormat="1"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cellXfs>
  <cellStyles count="3">
    <cellStyle name="Currency" xfId="1" builtinId="4"/>
    <cellStyle name="Normal" xfId="0" builtinId="0"/>
    <cellStyle name="Percent" xfId="2" builtinId="5"/>
  </cellStyles>
  <dxfs count="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font>
        <b val="0"/>
        <i val="0"/>
        <strike val="0"/>
        <condense val="0"/>
        <extend val="0"/>
        <outline val="0"/>
        <shadow val="0"/>
        <u val="none"/>
        <vertAlign val="baseline"/>
        <sz val="11"/>
        <color theme="1"/>
        <name val="Calibri"/>
        <family val="2"/>
        <scheme val="minor"/>
      </font>
      <numFmt numFmtId="164" formatCode="_ [$₹-4009]\ * #,##0.00_ ;_ [$₹-4009]\ * \-#,##0.00_ ;_ [$₹-4009]\ * &quot;-&quot;??_ ;_ @_ "/>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dxf>
    <dxf>
      <numFmt numFmtId="0" formatCode="General"/>
    </dxf>
    <dxf>
      <font>
        <b val="0"/>
        <i val="0"/>
        <strike val="0"/>
        <condense val="0"/>
        <extend val="0"/>
        <outline val="0"/>
        <shadow val="0"/>
        <u val="none"/>
        <vertAlign val="baseline"/>
        <sz val="11"/>
        <color theme="1"/>
        <name val="Calibri"/>
        <family val="2"/>
        <scheme val="minor"/>
      </font>
      <numFmt numFmtId="35" formatCode="_ * #,##0.00_ ;_ * \-#,##0.00_ ;_ * &quot;-&quot;??_ ;_ @_ "/>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35" formatCode="_ * #,##0.00_ ;_ * \-#,##0.00_ ;_ * &quot;-&quot;??_ ;_ @_ "/>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10</xdr:col>
      <xdr:colOff>1375679</xdr:colOff>
      <xdr:row>81</xdr:row>
      <xdr:rowOff>4696</xdr:rowOff>
    </xdr:from>
    <xdr:to>
      <xdr:col>16</xdr:col>
      <xdr:colOff>179570</xdr:colOff>
      <xdr:row>94</xdr:row>
      <xdr:rowOff>70217</xdr:rowOff>
    </xdr:to>
    <mc:AlternateContent xmlns:mc="http://schemas.openxmlformats.org/markup-compatibility/2006" xmlns:sle15="http://schemas.microsoft.com/office/drawing/2012/slicer">
      <mc:Choice Requires="sle15">
        <xdr:graphicFrame macro="">
          <xdr:nvGraphicFramePr>
            <xdr:cNvPr id="2" name="studio">
              <a:extLst>
                <a:ext uri="{FF2B5EF4-FFF2-40B4-BE49-F238E27FC236}">
                  <a16:creationId xmlns:a16="http://schemas.microsoft.com/office/drawing/2014/main" id="{6DF8173D-4583-FFA1-E673-D980F1D6511F}"/>
                </a:ext>
              </a:extLst>
            </xdr:cNvPr>
            <xdr:cNvGraphicFramePr/>
          </xdr:nvGraphicFramePr>
          <xdr:xfrm>
            <a:off x="0" y="0"/>
            <a:ext cx="0" cy="0"/>
          </xdr:xfrm>
          <a:graphic>
            <a:graphicData uri="http://schemas.microsoft.com/office/drawing/2010/slicer">
              <sle:slicer xmlns:sle="http://schemas.microsoft.com/office/drawing/2010/slicer" name="studio"/>
            </a:graphicData>
          </a:graphic>
        </xdr:graphicFrame>
      </mc:Choice>
      <mc:Fallback xmlns="">
        <xdr:sp macro="" textlink="">
          <xdr:nvSpPr>
            <xdr:cNvPr id="0" name=""/>
            <xdr:cNvSpPr>
              <a:spLocks noTextEdit="1"/>
            </xdr:cNvSpPr>
          </xdr:nvSpPr>
          <xdr:spPr>
            <a:xfrm>
              <a:off x="12205315" y="9241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wath CM" refreshedDate="45348.893098726854" createdVersion="8" refreshedVersion="8" minRefreshableVersion="3" recordCount="39" xr:uid="{FCFE0A8C-0888-42E2-8BF1-679CEB0335F6}">
  <cacheSource type="worksheet">
    <worksheetSource name="Movies"/>
  </cacheSource>
  <cacheFields count="15">
    <cacheField name="movie_id" numFmtId="0">
      <sharedItems containsSemiMixedTypes="0" containsString="0" containsNumber="1" containsInteger="1" minValue="101" maxValue="140"/>
    </cacheField>
    <cacheField name="title" numFmtId="0">
      <sharedItems/>
    </cacheField>
    <cacheField name="industry" numFmtId="0">
      <sharedItems/>
    </cacheField>
    <cacheField name="release_year" numFmtId="0">
      <sharedItems containsSemiMixedTypes="0" containsString="0" containsNumber="1" containsInteger="1" minValue="1946" maxValue="2022" count="25">
        <n v="2022"/>
        <n v="2013"/>
        <n v="2017"/>
        <n v="1975"/>
        <n v="1995"/>
        <n v="2009"/>
        <n v="2001"/>
        <n v="2015"/>
        <n v="1994"/>
        <n v="2010"/>
        <n v="2014"/>
        <n v="2006"/>
        <n v="2000"/>
        <n v="1997"/>
        <n v="1946"/>
        <n v="1972"/>
        <n v="2008"/>
        <n v="1993"/>
        <n v="2019"/>
        <n v="2018"/>
        <n v="1955"/>
        <n v="2007"/>
        <n v="2003"/>
        <n v="2021"/>
        <n v="2011"/>
      </sharedItems>
    </cacheField>
    <cacheField name="imdb_rating" numFmtId="0">
      <sharedItems containsMixedTypes="1" containsNumber="1" minValue="1.9" maxValue="9.3000000000000007"/>
    </cacheField>
    <cacheField name="studio" numFmtId="0">
      <sharedItems count="22">
        <s v="Hombale Films"/>
        <s v="Marvel Studios"/>
        <s v="United Producers"/>
        <s v="Yash Raj Films"/>
        <s v="Vinod Chopra Films"/>
        <s v="Dharma Productions"/>
        <s v="Not Available"/>
        <s v="Castle Rock Entertainment"/>
        <s v="Warner Bros. Pictures"/>
        <s v="Columbia Pictures"/>
        <s v="Universal Pictures"/>
        <s v="Paramount Pictures"/>
        <s v="Liberty Films"/>
        <s v="20th Century Fox"/>
        <s v="Syncopy"/>
        <s v="Government of West Bengal"/>
        <s v="Vinod Chopra Productions"/>
        <s v="Mythri Movie Makers"/>
        <s v="DVV Entertainment"/>
        <s v="Arka Media Works"/>
        <s v="Zee Studios"/>
        <s v="Salman Khan Films"/>
      </sharedItems>
    </cacheField>
    <cacheField name="language_id" numFmtId="0">
      <sharedItems containsSemiMixedTypes="0" containsString="0" containsNumber="1" containsInteger="1" minValue="1" maxValue="7"/>
    </cacheField>
    <cacheField name="budget" numFmtId="0">
      <sharedItems containsMixedTypes="1" containsNumber="1" minValue="1" maxValue="900"/>
    </cacheField>
    <cacheField name="revenue" numFmtId="0">
      <sharedItems containsMixedTypes="1" containsNumber="1" minValue="3.1" maxValue="11690"/>
    </cacheField>
    <cacheField name="unit" numFmtId="0">
      <sharedItems/>
    </cacheField>
    <cacheField name="currency" numFmtId="0">
      <sharedItems/>
    </cacheField>
    <cacheField name="Budget(in Mil)" numFmtId="0">
      <sharedItems containsMixedTypes="1" containsNumber="1" minValue="3.18" maxValue="5500"/>
    </cacheField>
    <cacheField name="Revenue(in Mil)" numFmtId="0">
      <sharedItems containsMixedTypes="1" containsNumber="1" minValue="3.3" maxValue="12500"/>
    </cacheField>
    <cacheField name="Budget (INR)" numFmtId="0">
      <sharedItems containsMixedTypes="1" containsNumber="1" minValue="70" maxValue="32000"/>
    </cacheField>
    <cacheField name="Revenue(INR)" numFmtId="0">
      <sharedItems containsMixedTypes="1" containsNumber="1" containsInteger="1" minValue="100" maxValue="227760" count="38">
        <n v="12500"/>
        <n v="76384"/>
        <n v="51584"/>
        <n v="68320"/>
        <n v="53600"/>
        <s v="Not Available"/>
        <n v="2000"/>
        <n v="4000"/>
        <n v="1360"/>
        <n v="3500"/>
        <n v="5864"/>
        <n v="56144"/>
        <n v="24568"/>
        <n v="36840"/>
        <n v="176160"/>
        <n v="264"/>
        <n v="227760"/>
        <n v="23280"/>
        <n v="80480"/>
        <n v="25776"/>
        <n v="83680"/>
        <n v="21048"/>
        <n v="223840"/>
        <n v="163840"/>
        <n v="100"/>
        <n v="1350"/>
        <n v="410"/>
        <n v="8540"/>
        <n v="5900"/>
        <n v="3600"/>
        <n v="12000"/>
        <n v="6500"/>
        <n v="3409"/>
        <n v="11690"/>
        <n v="29648"/>
        <n v="57152"/>
        <n v="3100"/>
        <n v="95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n v="101"/>
    <s v="K.G.F: Chapter 2"/>
    <s v="Bollywood"/>
    <x v="0"/>
    <n v="8.4"/>
    <x v="0"/>
    <n v="3"/>
    <n v="1"/>
    <n v="12.5"/>
    <s v="Billions"/>
    <s v="INR"/>
    <n v="1000"/>
    <n v="12500"/>
    <n v="1000"/>
    <x v="0"/>
  </r>
  <r>
    <n v="102"/>
    <s v="Doctor Strange in the Multiverse of Madness"/>
    <s v="Hollywood"/>
    <x v="0"/>
    <n v="7"/>
    <x v="1"/>
    <n v="5"/>
    <n v="200"/>
    <n v="954.8"/>
    <s v="Millions"/>
    <s v="USD"/>
    <n v="200"/>
    <n v="954.8"/>
    <n v="16000"/>
    <x v="1"/>
  </r>
  <r>
    <n v="103"/>
    <s v="Thor: The Dark World"/>
    <s v="Hollywood"/>
    <x v="1"/>
    <n v="6.8"/>
    <x v="1"/>
    <n v="5"/>
    <n v="165"/>
    <n v="644.79999999999995"/>
    <s v="Millions"/>
    <s v="USD"/>
    <n v="165"/>
    <n v="644.79999999999995"/>
    <n v="13200"/>
    <x v="2"/>
  </r>
  <r>
    <n v="104"/>
    <s v="Thor: Ragnarok"/>
    <s v="Hollywood"/>
    <x v="2"/>
    <n v="7.9"/>
    <x v="1"/>
    <n v="5"/>
    <n v="180"/>
    <n v="854"/>
    <s v="Millions"/>
    <s v="USD"/>
    <n v="180"/>
    <n v="854"/>
    <n v="14400"/>
    <x v="3"/>
  </r>
  <r>
    <n v="105"/>
    <s v="Thor: Love and Thunder"/>
    <s v="Hollywood"/>
    <x v="0"/>
    <n v="6.8"/>
    <x v="1"/>
    <n v="5"/>
    <n v="250"/>
    <n v="670"/>
    <s v="Millions"/>
    <s v="USD"/>
    <n v="250"/>
    <n v="670"/>
    <n v="20000"/>
    <x v="4"/>
  </r>
  <r>
    <n v="106"/>
    <s v="Sholay"/>
    <s v="Bollywood"/>
    <x v="3"/>
    <n v="8.1"/>
    <x v="2"/>
    <n v="1"/>
    <s v="Not Available"/>
    <s v="Not Available"/>
    <s v="Not Available"/>
    <s v="Not Available"/>
    <s v="Not Available"/>
    <s v="Not Available"/>
    <s v="Not Available"/>
    <x v="5"/>
  </r>
  <r>
    <n v="107"/>
    <s v="Dilwale Dulhania Le Jayenge"/>
    <s v="Bollywood"/>
    <x v="4"/>
    <n v="8"/>
    <x v="3"/>
    <n v="1"/>
    <n v="400"/>
    <n v="2000"/>
    <s v="Millions"/>
    <s v="INR"/>
    <n v="400"/>
    <n v="2000"/>
    <n v="400"/>
    <x v="6"/>
  </r>
  <r>
    <n v="108"/>
    <s v="3 Idiots"/>
    <s v="Bollywood"/>
    <x v="5"/>
    <n v="8.4"/>
    <x v="4"/>
    <n v="1"/>
    <n v="550"/>
    <n v="4000"/>
    <s v="Millions"/>
    <s v="INR"/>
    <n v="550"/>
    <n v="4000"/>
    <n v="550"/>
    <x v="7"/>
  </r>
  <r>
    <n v="109"/>
    <s v="Kabhi Khushi Kabhie Gham"/>
    <s v="Bollywood"/>
    <x v="6"/>
    <n v="7.4"/>
    <x v="5"/>
    <n v="1"/>
    <n v="390"/>
    <n v="1360"/>
    <s v="Millions"/>
    <s v="INR"/>
    <n v="390"/>
    <n v="1360"/>
    <n v="390"/>
    <x v="8"/>
  </r>
  <r>
    <n v="110"/>
    <s v="Bajirao Mastani"/>
    <s v="Bollywood"/>
    <x v="7"/>
    <n v="7.2"/>
    <x v="6"/>
    <n v="1"/>
    <n v="1.4"/>
    <n v="3.5"/>
    <s v="Billions"/>
    <s v="INR"/>
    <n v="1400"/>
    <n v="3500"/>
    <n v="1400"/>
    <x v="9"/>
  </r>
  <r>
    <n v="111"/>
    <s v="The Shawshank Redemption"/>
    <s v="Hollywood"/>
    <x v="8"/>
    <n v="9.3000000000000007"/>
    <x v="7"/>
    <n v="5"/>
    <n v="25"/>
    <n v="73.3"/>
    <s v="Millions"/>
    <s v="USD"/>
    <n v="25"/>
    <n v="73.3"/>
    <n v="2000"/>
    <x v="10"/>
  </r>
  <r>
    <n v="112"/>
    <s v="Inception"/>
    <s v="Hollywood"/>
    <x v="9"/>
    <n v="8.8000000000000007"/>
    <x v="8"/>
    <n v="5"/>
    <s v="Not Available"/>
    <s v="Not Available"/>
    <s v="Not Available"/>
    <s v="Not Available"/>
    <s v="Not Available"/>
    <s v="Not Available"/>
    <s v="Not Available"/>
    <x v="5"/>
  </r>
  <r>
    <n v="113"/>
    <s v="Interstellar"/>
    <s v="Hollywood"/>
    <x v="10"/>
    <n v="8.6"/>
    <x v="8"/>
    <n v="5"/>
    <n v="165"/>
    <n v="701.8"/>
    <s v="Millions"/>
    <s v="USD"/>
    <n v="165"/>
    <n v="701.8"/>
    <n v="13200"/>
    <x v="11"/>
  </r>
  <r>
    <n v="115"/>
    <s v="The Pursuit of Happyness"/>
    <s v="Hollywood"/>
    <x v="11"/>
    <n v="8"/>
    <x v="9"/>
    <n v="5"/>
    <n v="55"/>
    <n v="307.10000000000002"/>
    <s v="Millions"/>
    <s v="USD"/>
    <n v="55"/>
    <n v="307.10000000000002"/>
    <n v="4400"/>
    <x v="12"/>
  </r>
  <r>
    <n v="116"/>
    <s v="Gladiator"/>
    <s v="Hollywood"/>
    <x v="12"/>
    <n v="8.5"/>
    <x v="10"/>
    <n v="5"/>
    <n v="103"/>
    <n v="460.5"/>
    <s v="Millions"/>
    <s v="USD"/>
    <n v="103"/>
    <n v="460.5"/>
    <n v="8240"/>
    <x v="13"/>
  </r>
  <r>
    <n v="117"/>
    <s v="Titanic"/>
    <s v="Hollywood"/>
    <x v="13"/>
    <n v="7.9"/>
    <x v="11"/>
    <n v="5"/>
    <n v="200"/>
    <n v="2202"/>
    <s v="Millions"/>
    <s v="USD"/>
    <n v="200"/>
    <n v="2202"/>
    <n v="16000"/>
    <x v="14"/>
  </r>
  <r>
    <n v="118"/>
    <s v="It's a Wonderful Life"/>
    <s v="Hollywood"/>
    <x v="14"/>
    <n v="8.6"/>
    <x v="12"/>
    <n v="5"/>
    <n v="3.18"/>
    <n v="3.3"/>
    <s v="Millions"/>
    <s v="USD"/>
    <n v="3.18"/>
    <n v="3.3"/>
    <n v="254.4"/>
    <x v="15"/>
  </r>
  <r>
    <n v="119"/>
    <s v="Avatar"/>
    <s v="Hollywood"/>
    <x v="5"/>
    <n v="7.8"/>
    <x v="13"/>
    <n v="5"/>
    <n v="237"/>
    <n v="2847"/>
    <s v="Millions"/>
    <s v="USD"/>
    <n v="237"/>
    <n v="2847"/>
    <n v="18960"/>
    <x v="16"/>
  </r>
  <r>
    <n v="120"/>
    <s v="The Godfather"/>
    <s v="Hollywood"/>
    <x v="15"/>
    <n v="9.1999999999999993"/>
    <x v="11"/>
    <n v="5"/>
    <n v="7.2"/>
    <n v="291"/>
    <s v="Millions"/>
    <s v="USD"/>
    <n v="7.2"/>
    <n v="291"/>
    <n v="576"/>
    <x v="17"/>
  </r>
  <r>
    <n v="121"/>
    <s v="The Dark Knight"/>
    <s v="Hollywood"/>
    <x v="16"/>
    <n v="9"/>
    <x v="14"/>
    <n v="5"/>
    <n v="185"/>
    <n v="1006"/>
    <s v="Millions"/>
    <s v="USD"/>
    <n v="185"/>
    <n v="1006"/>
    <n v="14800"/>
    <x v="18"/>
  </r>
  <r>
    <n v="122"/>
    <s v="Schindler's List"/>
    <s v="Hollywood"/>
    <x v="17"/>
    <n v="9"/>
    <x v="10"/>
    <n v="5"/>
    <n v="22"/>
    <n v="322.2"/>
    <s v="Millions"/>
    <s v="USD"/>
    <n v="22"/>
    <n v="322.2"/>
    <n v="1760"/>
    <x v="19"/>
  </r>
  <r>
    <n v="123"/>
    <s v="Jurassic Park"/>
    <s v="Hollywood"/>
    <x v="17"/>
    <n v="8.1999999999999993"/>
    <x v="10"/>
    <n v="5"/>
    <n v="63"/>
    <n v="1046"/>
    <s v="Millions"/>
    <s v="USD"/>
    <n v="63"/>
    <n v="1046"/>
    <n v="5040"/>
    <x v="20"/>
  </r>
  <r>
    <n v="124"/>
    <s v="Parasite"/>
    <s v="Hollywood"/>
    <x v="18"/>
    <n v="8.5"/>
    <x v="6"/>
    <n v="5"/>
    <n v="15.5"/>
    <n v="263.10000000000002"/>
    <s v="Millions"/>
    <s v="USD"/>
    <n v="15.5"/>
    <n v="263.10000000000002"/>
    <n v="1240"/>
    <x v="21"/>
  </r>
  <r>
    <n v="125"/>
    <s v="Avengers: Endgame"/>
    <s v="Hollywood"/>
    <x v="18"/>
    <n v="8.4"/>
    <x v="1"/>
    <n v="5"/>
    <n v="400"/>
    <n v="2798"/>
    <s v="Millions"/>
    <s v="USD"/>
    <n v="400"/>
    <n v="2798"/>
    <n v="32000"/>
    <x v="22"/>
  </r>
  <r>
    <n v="126"/>
    <s v="Avengers: Infinity War"/>
    <s v="Hollywood"/>
    <x v="19"/>
    <n v="8.4"/>
    <x v="1"/>
    <n v="5"/>
    <n v="400"/>
    <n v="2048"/>
    <s v="Millions"/>
    <s v="USD"/>
    <n v="400"/>
    <n v="2048"/>
    <n v="32000"/>
    <x v="23"/>
  </r>
  <r>
    <n v="127"/>
    <s v="Pather Panchali"/>
    <s v="Bollywood"/>
    <x v="20"/>
    <n v="8.3000000000000007"/>
    <x v="15"/>
    <n v="7"/>
    <n v="70"/>
    <n v="100"/>
    <s v="Millions"/>
    <s v="INR"/>
    <n v="70"/>
    <n v="100"/>
    <n v="70"/>
    <x v="24"/>
  </r>
  <r>
    <n v="128"/>
    <s v="Taare Zameen Par"/>
    <s v="Bollywood"/>
    <x v="21"/>
    <n v="8.3000000000000007"/>
    <x v="6"/>
    <n v="1"/>
    <n v="120"/>
    <n v="1350"/>
    <s v="Millions"/>
    <s v="INR"/>
    <n v="120"/>
    <n v="1350"/>
    <n v="120"/>
    <x v="25"/>
  </r>
  <r>
    <n v="129"/>
    <s v="Munna Bhai M.B.B.S."/>
    <s v="Bollywood"/>
    <x v="22"/>
    <n v="8.1"/>
    <x v="16"/>
    <n v="1"/>
    <n v="100"/>
    <n v="410"/>
    <s v="Millions"/>
    <s v="INR"/>
    <n v="100"/>
    <n v="410"/>
    <n v="100"/>
    <x v="26"/>
  </r>
  <r>
    <n v="130"/>
    <s v="PK"/>
    <s v="Bollywood"/>
    <x v="10"/>
    <n v="8.1"/>
    <x v="4"/>
    <n v="1"/>
    <n v="850"/>
    <n v="8540"/>
    <s v="Millions"/>
    <s v="INR"/>
    <n v="850"/>
    <n v="8540"/>
    <n v="850"/>
    <x v="27"/>
  </r>
  <r>
    <n v="131"/>
    <s v="Sanju"/>
    <s v="Bollywood"/>
    <x v="19"/>
    <s v="NULL"/>
    <x v="4"/>
    <n v="1"/>
    <n v="1"/>
    <n v="5.9"/>
    <s v="Billions"/>
    <s v="INR"/>
    <n v="1000"/>
    <n v="5900"/>
    <n v="1000"/>
    <x v="28"/>
  </r>
  <r>
    <n v="132"/>
    <s v="Pushpa: The Rise - Part 1"/>
    <s v="Bollywood"/>
    <x v="23"/>
    <n v="7.6"/>
    <x v="17"/>
    <n v="2"/>
    <n v="2"/>
    <n v="3.6"/>
    <s v="Billions"/>
    <s v="INR"/>
    <n v="2000"/>
    <n v="3600"/>
    <n v="2000"/>
    <x v="29"/>
  </r>
  <r>
    <n v="133"/>
    <s v="RRR"/>
    <s v="Bollywood"/>
    <x v="0"/>
    <n v="8"/>
    <x v="18"/>
    <n v="2"/>
    <n v="5.5"/>
    <n v="12"/>
    <s v="Billions"/>
    <s v="INR"/>
    <n v="5500"/>
    <n v="12000"/>
    <n v="5500"/>
    <x v="30"/>
  </r>
  <r>
    <n v="134"/>
    <s v="Baahubali: The Beginning"/>
    <s v="Bollywood"/>
    <x v="7"/>
    <n v="8"/>
    <x v="19"/>
    <n v="2"/>
    <n v="1.8"/>
    <n v="6.5"/>
    <s v="Billions"/>
    <s v="INR"/>
    <n v="1800"/>
    <n v="6500"/>
    <n v="1800"/>
    <x v="31"/>
  </r>
  <r>
    <n v="135"/>
    <s v="The Kashmir Files"/>
    <s v="Bollywood"/>
    <x v="0"/>
    <n v="8.3000000000000007"/>
    <x v="20"/>
    <n v="1"/>
    <n v="250"/>
    <n v="3409"/>
    <s v="Millions"/>
    <s v="INR"/>
    <n v="250"/>
    <n v="3409"/>
    <n v="250"/>
    <x v="32"/>
  </r>
  <r>
    <n v="136"/>
    <s v="Bajrangi Bhaijaan"/>
    <s v="Bollywood"/>
    <x v="7"/>
    <n v="8.1"/>
    <x v="21"/>
    <n v="1"/>
    <n v="900"/>
    <n v="11690"/>
    <s v="Millions"/>
    <s v="INR"/>
    <n v="900"/>
    <n v="11690"/>
    <n v="900"/>
    <x v="33"/>
  </r>
  <r>
    <n v="137"/>
    <s v="Captain America: The First Avenger"/>
    <s v="Hollywood"/>
    <x v="24"/>
    <n v="6.9"/>
    <x v="1"/>
    <n v="5"/>
    <n v="216.7"/>
    <n v="370.6"/>
    <s v="Millions"/>
    <s v="USD"/>
    <n v="216.7"/>
    <n v="370.6"/>
    <n v="17336"/>
    <x v="34"/>
  </r>
  <r>
    <n v="138"/>
    <s v="Captain America: The Winter Soldier"/>
    <s v="Hollywood"/>
    <x v="10"/>
    <n v="7.8"/>
    <x v="1"/>
    <n v="5"/>
    <n v="177"/>
    <n v="714.4"/>
    <s v="Millions"/>
    <s v="USD"/>
    <n v="177"/>
    <n v="714.4"/>
    <n v="14160"/>
    <x v="35"/>
  </r>
  <r>
    <n v="139"/>
    <s v="Race 3"/>
    <s v="Bollywood"/>
    <x v="19"/>
    <n v="1.9"/>
    <x v="21"/>
    <n v="1"/>
    <n v="1.8"/>
    <n v="3.1"/>
    <s v="Billions"/>
    <s v="INR"/>
    <n v="1800"/>
    <n v="3100"/>
    <n v="1800"/>
    <x v="36"/>
  </r>
  <r>
    <n v="140"/>
    <s v="Shershaah"/>
    <s v="Bollywood"/>
    <x v="23"/>
    <n v="8.4"/>
    <x v="5"/>
    <n v="1"/>
    <n v="500"/>
    <n v="950"/>
    <s v="Millions"/>
    <s v="INR"/>
    <n v="500"/>
    <n v="950"/>
    <n v="500"/>
    <x v="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B8C49C-B177-4F10-A39B-285F3D03F2EC}"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9:J59" firstHeaderRow="1" firstDataRow="1" firstDataCol="1"/>
  <pivotFields count="15">
    <pivotField showAll="0"/>
    <pivotField showAll="0"/>
    <pivotField showAll="0"/>
    <pivotField dataField="1" showAll="0">
      <items count="26">
        <item x="14"/>
        <item x="20"/>
        <item x="15"/>
        <item x="3"/>
        <item x="17"/>
        <item x="8"/>
        <item x="4"/>
        <item x="13"/>
        <item x="12"/>
        <item x="6"/>
        <item x="22"/>
        <item x="11"/>
        <item x="21"/>
        <item x="16"/>
        <item x="5"/>
        <item x="9"/>
        <item x="24"/>
        <item x="1"/>
        <item x="10"/>
        <item x="7"/>
        <item x="2"/>
        <item x="19"/>
        <item x="18"/>
        <item x="23"/>
        <item x="0"/>
        <item t="default"/>
      </items>
    </pivotField>
    <pivotField showAll="0"/>
    <pivotField axis="axisRow" showAll="0">
      <items count="23">
        <item h="1" x="13"/>
        <item h="1" x="19"/>
        <item h="1" x="7"/>
        <item h="1" x="9"/>
        <item h="1" x="5"/>
        <item h="1" x="18"/>
        <item h="1" x="15"/>
        <item h="1" x="0"/>
        <item h="1" x="12"/>
        <item x="1"/>
        <item h="1" x="17"/>
        <item h="1" x="6"/>
        <item h="1" x="11"/>
        <item h="1" x="21"/>
        <item h="1" x="14"/>
        <item h="1" x="2"/>
        <item h="1" x="10"/>
        <item h="1" x="4"/>
        <item h="1" x="16"/>
        <item h="1" x="8"/>
        <item h="1" x="3"/>
        <item h="1" x="20"/>
        <item t="default"/>
      </items>
    </pivotField>
    <pivotField showAll="0"/>
    <pivotField showAll="0"/>
    <pivotField showAll="0"/>
    <pivotField showAll="0"/>
    <pivotField showAll="0"/>
    <pivotField showAll="0"/>
    <pivotField showAll="0"/>
    <pivotField showAll="0"/>
    <pivotField axis="axisRow" showAll="0">
      <items count="39">
        <item x="24"/>
        <item x="15"/>
        <item x="26"/>
        <item x="37"/>
        <item x="25"/>
        <item x="8"/>
        <item x="6"/>
        <item x="36"/>
        <item x="32"/>
        <item x="9"/>
        <item x="29"/>
        <item x="7"/>
        <item x="10"/>
        <item x="28"/>
        <item x="31"/>
        <item x="27"/>
        <item x="33"/>
        <item x="30"/>
        <item x="0"/>
        <item x="21"/>
        <item x="17"/>
        <item x="12"/>
        <item x="19"/>
        <item x="34"/>
        <item x="13"/>
        <item x="2"/>
        <item x="4"/>
        <item x="11"/>
        <item x="35"/>
        <item x="3"/>
        <item x="1"/>
        <item x="18"/>
        <item x="20"/>
        <item x="23"/>
        <item x="14"/>
        <item x="22"/>
        <item x="16"/>
        <item x="5"/>
        <item t="default"/>
      </items>
    </pivotField>
  </pivotFields>
  <rowFields count="2">
    <field x="5"/>
    <field x="14"/>
  </rowFields>
  <rowItems count="10">
    <i>
      <x v="9"/>
    </i>
    <i r="1">
      <x v="23"/>
    </i>
    <i r="1">
      <x v="25"/>
    </i>
    <i r="1">
      <x v="26"/>
    </i>
    <i r="1">
      <x v="28"/>
    </i>
    <i r="1">
      <x v="29"/>
    </i>
    <i r="1">
      <x v="30"/>
    </i>
    <i r="1">
      <x v="33"/>
    </i>
    <i r="1">
      <x v="35"/>
    </i>
    <i t="grand">
      <x/>
    </i>
  </rowItems>
  <colItems count="1">
    <i/>
  </colItems>
  <dataFields count="1">
    <dataField name="Sum of release_year"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io" xr10:uid="{6598A247-CFBE-4AEA-B4EC-D4FD474DC1D6}" sourceName="studio">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io" xr10:uid="{A9C326E4-BF52-41B9-9531-24E9BC095625}" cache="Slicer_studio" caption="studio" startItem="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O41" totalsRowCount="1" headerRowDxfId="20">
  <autoFilter ref="A1:O40" xr:uid="{6A7FE39D-5614-4A7F-89B7-C167ABC0A251}">
    <filterColumn colId="5">
      <filters>
        <filter val="Marvel Studios"/>
      </filters>
    </filterColumn>
  </autoFilter>
  <tableColumns count="15">
    <tableColumn id="1" xr3:uid="{5E453F0D-B27C-433C-BF11-BA3FE1A6822E}" name="movie_id" totalsRowLabel="Total"/>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totalsRowFunction="sum" dataDxfId="19">
      <calculatedColumnFormula array="1">_xlfn.XLOOKUP(Movies[[#This Row],[movie_id]:[movie_id]],Financials[[#All],[movie_id]:[movie_id]],Financials[[#All],[budget]],"Not Available",0)</calculatedColumnFormula>
    </tableColumn>
    <tableColumn id="19" xr3:uid="{DB0D2613-55BC-4836-9E67-0E5D587EA27B}" name="revenue" totalsRowFunction="sum" totalsRowDxfId="18" totalsRowCellStyle="Currency">
      <calculatedColumnFormula array="1">_xlfn.XLOOKUP(Movies[[#This Row],[movie_id]:[movie_id]],Financials[[#All],[movie_id]:[movie_id]],Financials[[#All],[revenue]],"Not Available",0)</calculatedColumnFormula>
    </tableColumn>
    <tableColumn id="15" xr3:uid="{4FC460F8-5501-4B3D-B612-AA6EA53F088D}" name="unit" dataDxfId="17">
      <calculatedColumnFormula array="1">_xlfn.XLOOKUP(Movies[[#This Row],[movie_id]:[movie_id]],Financials[[#All],[movie_id]:[movie_id]],Financials[[#All],[unit]],"Not Available",0)</calculatedColumnFormula>
    </tableColumn>
    <tableColumn id="16" xr3:uid="{71AF9D00-263F-48BA-A598-7B2DDE3DCFC0}" name="currency" dataDxfId="16">
      <calculatedColumnFormula array="1">_xlfn.XLOOKUP(Movies[[#This Row],[movie_id]:[movie_id]],Financials[[#All],[movie_id]:[movie_id]],Financials[[#All],[currency]],"Not Available",0)</calculatedColumnFormula>
    </tableColumn>
    <tableColumn id="2" xr3:uid="{A5B7E823-C0BA-42ED-B6E5-DA740330CADB}" name="Budget(in Mil)" totalsRowFunction="sum" dataDxfId="15" totalsRowDxfId="14" totalsRowCellStyle="Currency">
      <calculatedColumnFormula>IF(Movies[[#This Row],[unit]]="Billions",Movies[[#This Row],[budget]]*1000,Movies[[#This Row],[budget]])</calculatedColumnFormula>
    </tableColumn>
    <tableColumn id="9" xr3:uid="{A1057D17-E761-4E5F-9CEF-2AB55323D2E6}" name="Revenue(in Mil)" totalsRowFunction="sum" dataDxfId="13" totalsRowDxfId="12" totalsRowCellStyle="Currency">
      <calculatedColumnFormula>IF(Movies[[#This Row],[unit]]="Billions",Movies[[#This Row],[revenue]]*1000,Movies[[#This Row],[revenue]])</calculatedColumnFormula>
    </tableColumn>
    <tableColumn id="10" xr3:uid="{17D2ED7A-4293-4174-8ADD-A740003AD1DE}" name="Budget (INR)" totalsRowFunction="sum" dataDxfId="11" totalsRowDxfId="10" totalsRowCellStyle="Currency">
      <calculatedColumnFormula>IF(Movies[[#This Row],[currency]]="USD",Movies[[#This Row],[Budget(in Mil)]]*80,Movies[[#This Row],[Budget(in Mil)]])</calculatedColumnFormula>
    </tableColumn>
    <tableColumn id="11" xr3:uid="{8EBD4721-6E24-4381-90FD-B8FCF013A206}" name="Revenue(INR)" totalsRowFunction="sum" dataDxfId="9" totalsRowDxfId="8" totalsRowCellStyle="Currency">
      <calculatedColumnFormula>IF(Movies[[#This Row],[currency]]="USD",Movies[[#This Row],[Revenue(in Mil)]]*80,Movies[[#This Row],[Revenue(in Mil)]])</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7">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6">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5">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4">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2"/>
  <sheetViews>
    <sheetView tabSelected="1" topLeftCell="F37" zoomScale="99" zoomScaleNormal="99" workbookViewId="0">
      <selection activeCell="I50" sqref="I50"/>
    </sheetView>
  </sheetViews>
  <sheetFormatPr defaultRowHeight="14.4" x14ac:dyDescent="0.3"/>
  <cols>
    <col min="1" max="1" width="11.88671875" customWidth="1"/>
    <col min="2" max="2" width="29.6640625" customWidth="1"/>
    <col min="3" max="3" width="10.5546875" bestFit="1" customWidth="1"/>
    <col min="4" max="4" width="5.109375" customWidth="1"/>
    <col min="5" max="5" width="6.109375" customWidth="1"/>
    <col min="6" max="6" width="27.77734375" customWidth="1"/>
    <col min="7" max="7" width="15.77734375" customWidth="1"/>
    <col min="8" max="8" width="16.6640625" customWidth="1"/>
    <col min="9" max="9" width="15.77734375" bestFit="1" customWidth="1"/>
    <col min="10" max="10" width="18.44140625" bestFit="1" customWidth="1"/>
    <col min="11" max="11" width="20.88671875" bestFit="1" customWidth="1"/>
    <col min="12" max="13" width="4" bestFit="1" customWidth="1"/>
    <col min="14" max="25" width="5" bestFit="1" customWidth="1"/>
    <col min="26" max="42" width="6.109375" bestFit="1" customWidth="1"/>
    <col min="43" max="46" width="7.109375" bestFit="1" customWidth="1"/>
    <col min="47" max="47" width="12.33203125" bestFit="1" customWidth="1"/>
    <col min="48" max="48" width="10.88671875" bestFit="1" customWidth="1"/>
    <col min="49" max="50" width="6.109375" bestFit="1" customWidth="1"/>
    <col min="51" max="51" width="9.77734375" bestFit="1" customWidth="1"/>
    <col min="52" max="52" width="7" bestFit="1" customWidth="1"/>
    <col min="53" max="53" width="5" bestFit="1" customWidth="1"/>
    <col min="54" max="54" width="6.109375" bestFit="1" customWidth="1"/>
    <col min="55" max="55" width="9.77734375" bestFit="1" customWidth="1"/>
    <col min="56" max="56" width="7" bestFit="1" customWidth="1"/>
    <col min="57" max="57" width="9.77734375" bestFit="1" customWidth="1"/>
    <col min="58" max="58" width="7" bestFit="1" customWidth="1"/>
    <col min="59" max="59" width="5" bestFit="1" customWidth="1"/>
    <col min="60" max="60" width="7.109375" bestFit="1" customWidth="1"/>
    <col min="61" max="61" width="9.77734375" bestFit="1" customWidth="1"/>
    <col min="62" max="62" width="7" bestFit="1" customWidth="1"/>
    <col min="63" max="63" width="7.109375" bestFit="1" customWidth="1"/>
    <col min="64" max="64" width="9.77734375" bestFit="1" customWidth="1"/>
    <col min="65" max="65" width="7" bestFit="1" customWidth="1"/>
    <col min="66" max="66" width="5" bestFit="1" customWidth="1"/>
    <col min="67" max="67" width="9.77734375" bestFit="1" customWidth="1"/>
    <col min="68" max="68" width="7" bestFit="1" customWidth="1"/>
    <col min="69" max="72" width="6.109375" bestFit="1" customWidth="1"/>
    <col min="73" max="73" width="9.77734375" bestFit="1" customWidth="1"/>
    <col min="74" max="74" width="10.88671875" bestFit="1" customWidth="1"/>
  </cols>
  <sheetData>
    <row r="1" spans="1:15" x14ac:dyDescent="0.3">
      <c r="A1" s="1" t="s">
        <v>0</v>
      </c>
      <c r="B1" s="1" t="s">
        <v>156</v>
      </c>
      <c r="C1" s="1" t="s">
        <v>1</v>
      </c>
      <c r="D1" s="1" t="s">
        <v>2</v>
      </c>
      <c r="E1" s="1" t="s">
        <v>3</v>
      </c>
      <c r="F1" s="1" t="s">
        <v>4</v>
      </c>
      <c r="G1" s="1" t="s">
        <v>5</v>
      </c>
      <c r="H1" s="1" t="s">
        <v>27</v>
      </c>
      <c r="I1" s="1" t="s">
        <v>28</v>
      </c>
      <c r="J1" s="1" t="s">
        <v>29</v>
      </c>
      <c r="K1" s="1" t="s">
        <v>30</v>
      </c>
      <c r="L1" s="1" t="s">
        <v>158</v>
      </c>
      <c r="M1" s="1" t="s">
        <v>157</v>
      </c>
      <c r="N1" s="1" t="s">
        <v>160</v>
      </c>
      <c r="O1" s="1" t="s">
        <v>159</v>
      </c>
    </row>
    <row r="2" spans="1:15" hidden="1" x14ac:dyDescent="0.3">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Row],[unit]]="Billions",Movies[[#This Row],[budget]]*1000,Movies[[#This Row],[budget]])</f>
        <v>1000</v>
      </c>
      <c r="M2">
        <f>IF(Movies[[#This Row],[unit]]="Billions",Movies[[#This Row],[revenue]]*1000,Movies[[#This Row],[revenue]])</f>
        <v>12500</v>
      </c>
      <c r="N2">
        <f>IF(Movies[[#This Row],[currency]]="USD",Movies[[#This Row],[Budget(in Mil)]]*80,Movies[[#This Row],[Budget(in Mil)]])</f>
        <v>1000</v>
      </c>
      <c r="O2">
        <f>IF(Movies[[#This Row],[currency]]="USD",Movies[[#This Row],[Revenue(in Mil)]]*80,Movies[[#This Row],[Revenue(in Mil)]])</f>
        <v>12500</v>
      </c>
    </row>
    <row r="3" spans="1:15" x14ac:dyDescent="0.3">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Row],[unit]]="Billions",Movies[[#This Row],[budget]]*1000,Movies[[#This Row],[budget]])</f>
        <v>200</v>
      </c>
      <c r="M3">
        <f>IF(Movies[[#This Row],[unit]]="Billions",Movies[[#This Row],[revenue]]*1000,Movies[[#This Row],[revenue]])</f>
        <v>954.8</v>
      </c>
      <c r="N3">
        <f>IF(Movies[[#This Row],[currency]]="USD",Movies[[#This Row],[Budget(in Mil)]]*80,Movies[[#This Row],[Budget(in Mil)]])</f>
        <v>16000</v>
      </c>
      <c r="O3">
        <f>IF(Movies[[#This Row],[currency]]="USD",Movies[[#This Row],[Revenue(in Mil)]]*80,Movies[[#This Row],[Revenue(in Mil)]])</f>
        <v>76384</v>
      </c>
    </row>
    <row r="4" spans="1:15" x14ac:dyDescent="0.3">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Row],[unit]]="Billions",Movies[[#This Row],[budget]]*1000,Movies[[#This Row],[budget]])</f>
        <v>165</v>
      </c>
      <c r="M4">
        <f>IF(Movies[[#This Row],[unit]]="Billions",Movies[[#This Row],[revenue]]*1000,Movies[[#This Row],[revenue]])</f>
        <v>644.79999999999995</v>
      </c>
      <c r="N4">
        <f>IF(Movies[[#This Row],[currency]]="USD",Movies[[#This Row],[Budget(in Mil)]]*80,Movies[[#This Row],[Budget(in Mil)]])</f>
        <v>13200</v>
      </c>
      <c r="O4">
        <f>IF(Movies[[#This Row],[currency]]="USD",Movies[[#This Row],[Revenue(in Mil)]]*80,Movies[[#This Row],[Revenue(in Mil)]])</f>
        <v>51584</v>
      </c>
    </row>
    <row r="5" spans="1:15" x14ac:dyDescent="0.3">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Row],[unit]]="Billions",Movies[[#This Row],[budget]]*1000,Movies[[#This Row],[budget]])</f>
        <v>180</v>
      </c>
      <c r="M5">
        <f>IF(Movies[[#This Row],[unit]]="Billions",Movies[[#This Row],[revenue]]*1000,Movies[[#This Row],[revenue]])</f>
        <v>854</v>
      </c>
      <c r="N5">
        <f>IF(Movies[[#This Row],[currency]]="USD",Movies[[#This Row],[Budget(in Mil)]]*80,Movies[[#This Row],[Budget(in Mil)]])</f>
        <v>14400</v>
      </c>
      <c r="O5">
        <f>IF(Movies[[#This Row],[currency]]="USD",Movies[[#This Row],[Revenue(in Mil)]]*80,Movies[[#This Row],[Revenue(in Mil)]])</f>
        <v>68320</v>
      </c>
    </row>
    <row r="6" spans="1:15" x14ac:dyDescent="0.3">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Row],[unit]]="Billions",Movies[[#This Row],[budget]]*1000,Movies[[#This Row],[budget]])</f>
        <v>250</v>
      </c>
      <c r="M6">
        <f>IF(Movies[[#This Row],[unit]]="Billions",Movies[[#This Row],[revenue]]*1000,Movies[[#This Row],[revenue]])</f>
        <v>670</v>
      </c>
      <c r="N6">
        <f>IF(Movies[[#This Row],[currency]]="USD",Movies[[#This Row],[Budget(in Mil)]]*80,Movies[[#This Row],[Budget(in Mil)]])</f>
        <v>20000</v>
      </c>
      <c r="O6">
        <f>IF(Movies[[#This Row],[currency]]="USD",Movies[[#This Row],[Revenue(in Mil)]]*80,Movies[[#This Row],[Revenue(in Mil)]])</f>
        <v>53600</v>
      </c>
    </row>
    <row r="7" spans="1:15" hidden="1" x14ac:dyDescent="0.3">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t="str">
        <f>IF(Movies[[#This Row],[unit]]="Billions",Movies[[#This Row],[budget]]*1000,Movies[[#This Row],[budget]])</f>
        <v>Not Available</v>
      </c>
      <c r="M7" t="str">
        <f>IF(Movies[[#This Row],[unit]]="Billions",Movies[[#This Row],[revenue]]*1000,Movies[[#This Row],[revenue]])</f>
        <v>Not Available</v>
      </c>
      <c r="N7" t="str">
        <f>IF(Movies[[#This Row],[currency]]="USD",Movies[[#This Row],[Budget(in Mil)]]*80,Movies[[#This Row],[Budget(in Mil)]])</f>
        <v>Not Available</v>
      </c>
      <c r="O7" t="str">
        <f>IF(Movies[[#This Row],[currency]]="USD",Movies[[#This Row],[Revenue(in Mil)]]*80,Movies[[#This Row],[Revenue(in Mil)]])</f>
        <v>Not Available</v>
      </c>
    </row>
    <row r="8" spans="1:15" hidden="1" x14ac:dyDescent="0.3">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Row],[unit]]="Billions",Movies[[#This Row],[budget]]*1000,Movies[[#This Row],[budget]])</f>
        <v>400</v>
      </c>
      <c r="M8">
        <f>IF(Movies[[#This Row],[unit]]="Billions",Movies[[#This Row],[revenue]]*1000,Movies[[#This Row],[revenue]])</f>
        <v>2000</v>
      </c>
      <c r="N8">
        <f>IF(Movies[[#This Row],[currency]]="USD",Movies[[#This Row],[Budget(in Mil)]]*80,Movies[[#This Row],[Budget(in Mil)]])</f>
        <v>400</v>
      </c>
      <c r="O8">
        <f>IF(Movies[[#This Row],[currency]]="USD",Movies[[#This Row],[Revenue(in Mil)]]*80,Movies[[#This Row],[Revenue(in Mil)]])</f>
        <v>2000</v>
      </c>
    </row>
    <row r="9" spans="1:15" hidden="1" x14ac:dyDescent="0.3">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f>IF(Movies[[#This Row],[unit]]="Billions",Movies[[#This Row],[budget]]*1000,Movies[[#This Row],[budget]])</f>
        <v>550</v>
      </c>
      <c r="M9">
        <f>IF(Movies[[#This Row],[unit]]="Billions",Movies[[#This Row],[revenue]]*1000,Movies[[#This Row],[revenue]])</f>
        <v>4000</v>
      </c>
      <c r="N9">
        <f>IF(Movies[[#This Row],[currency]]="USD",Movies[[#This Row],[Budget(in Mil)]]*80,Movies[[#This Row],[Budget(in Mil)]])</f>
        <v>550</v>
      </c>
      <c r="O9">
        <f>IF(Movies[[#This Row],[currency]]="USD",Movies[[#This Row],[Revenue(in Mil)]]*80,Movies[[#This Row],[Revenue(in Mil)]])</f>
        <v>4000</v>
      </c>
    </row>
    <row r="10" spans="1:15" hidden="1" x14ac:dyDescent="0.3">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f>IF(Movies[[#This Row],[unit]]="Billions",Movies[[#This Row],[budget]]*1000,Movies[[#This Row],[budget]])</f>
        <v>390</v>
      </c>
      <c r="M10">
        <f>IF(Movies[[#This Row],[unit]]="Billions",Movies[[#This Row],[revenue]]*1000,Movies[[#This Row],[revenue]])</f>
        <v>1360</v>
      </c>
      <c r="N10">
        <f>IF(Movies[[#This Row],[currency]]="USD",Movies[[#This Row],[Budget(in Mil)]]*80,Movies[[#This Row],[Budget(in Mil)]])</f>
        <v>390</v>
      </c>
      <c r="O10">
        <f>IF(Movies[[#This Row],[currency]]="USD",Movies[[#This Row],[Revenue(in Mil)]]*80,Movies[[#This Row],[Revenue(in Mil)]])</f>
        <v>1360</v>
      </c>
    </row>
    <row r="11" spans="1:15" hidden="1" x14ac:dyDescent="0.3">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f>IF(Movies[[#This Row],[unit]]="Billions",Movies[[#This Row],[budget]]*1000,Movies[[#This Row],[budget]])</f>
        <v>1400</v>
      </c>
      <c r="M11">
        <f>IF(Movies[[#This Row],[unit]]="Billions",Movies[[#This Row],[revenue]]*1000,Movies[[#This Row],[revenue]])</f>
        <v>3500</v>
      </c>
      <c r="N11">
        <f>IF(Movies[[#This Row],[currency]]="USD",Movies[[#This Row],[Budget(in Mil)]]*80,Movies[[#This Row],[Budget(in Mil)]])</f>
        <v>1400</v>
      </c>
      <c r="O11">
        <f>IF(Movies[[#This Row],[currency]]="USD",Movies[[#This Row],[Revenue(in Mil)]]*80,Movies[[#This Row],[Revenue(in Mil)]])</f>
        <v>3500</v>
      </c>
    </row>
    <row r="12" spans="1:15" hidden="1" x14ac:dyDescent="0.3">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Row],[unit]]="Billions",Movies[[#This Row],[budget]]*1000,Movies[[#This Row],[budget]])</f>
        <v>25</v>
      </c>
      <c r="M12">
        <f>IF(Movies[[#This Row],[unit]]="Billions",Movies[[#This Row],[revenue]]*1000,Movies[[#This Row],[revenue]])</f>
        <v>73.3</v>
      </c>
      <c r="N12">
        <f>IF(Movies[[#This Row],[currency]]="USD",Movies[[#This Row],[Budget(in Mil)]]*80,Movies[[#This Row],[Budget(in Mil)]])</f>
        <v>2000</v>
      </c>
      <c r="O12">
        <f>IF(Movies[[#This Row],[currency]]="USD",Movies[[#This Row],[Revenue(in Mil)]]*80,Movies[[#This Row],[Revenue(in Mil)]])</f>
        <v>5864</v>
      </c>
    </row>
    <row r="13" spans="1:15" hidden="1" x14ac:dyDescent="0.3">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t="str">
        <f>IF(Movies[[#This Row],[unit]]="Billions",Movies[[#This Row],[budget]]*1000,Movies[[#This Row],[budget]])</f>
        <v>Not Available</v>
      </c>
      <c r="M13" t="str">
        <f>IF(Movies[[#This Row],[unit]]="Billions",Movies[[#This Row],[revenue]]*1000,Movies[[#This Row],[revenue]])</f>
        <v>Not Available</v>
      </c>
      <c r="N13" t="str">
        <f>IF(Movies[[#This Row],[currency]]="USD",Movies[[#This Row],[Budget(in Mil)]]*80,Movies[[#This Row],[Budget(in Mil)]])</f>
        <v>Not Available</v>
      </c>
      <c r="O13" t="str">
        <f>IF(Movies[[#This Row],[currency]]="USD",Movies[[#This Row],[Revenue(in Mil)]]*80,Movies[[#This Row],[Revenue(in Mil)]])</f>
        <v>Not Available</v>
      </c>
    </row>
    <row r="14" spans="1:15" hidden="1" x14ac:dyDescent="0.3">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f>IF(Movies[[#This Row],[unit]]="Billions",Movies[[#This Row],[budget]]*1000,Movies[[#This Row],[budget]])</f>
        <v>165</v>
      </c>
      <c r="M14">
        <f>IF(Movies[[#This Row],[unit]]="Billions",Movies[[#This Row],[revenue]]*1000,Movies[[#This Row],[revenue]])</f>
        <v>701.8</v>
      </c>
      <c r="N14">
        <f>IF(Movies[[#This Row],[currency]]="USD",Movies[[#This Row],[Budget(in Mil)]]*80,Movies[[#This Row],[Budget(in Mil)]])</f>
        <v>13200</v>
      </c>
      <c r="O14">
        <f>IF(Movies[[#This Row],[currency]]="USD",Movies[[#This Row],[Revenue(in Mil)]]*80,Movies[[#This Row],[Revenue(in Mil)]])</f>
        <v>56144</v>
      </c>
    </row>
    <row r="15" spans="1:15" hidden="1" x14ac:dyDescent="0.3">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Row],[unit]]="Billions",Movies[[#This Row],[budget]]*1000,Movies[[#This Row],[budget]])</f>
        <v>55</v>
      </c>
      <c r="M15">
        <f>IF(Movies[[#This Row],[unit]]="Billions",Movies[[#This Row],[revenue]]*1000,Movies[[#This Row],[revenue]])</f>
        <v>307.10000000000002</v>
      </c>
      <c r="N15">
        <f>IF(Movies[[#This Row],[currency]]="USD",Movies[[#This Row],[Budget(in Mil)]]*80,Movies[[#This Row],[Budget(in Mil)]])</f>
        <v>4400</v>
      </c>
      <c r="O15">
        <f>IF(Movies[[#This Row],[currency]]="USD",Movies[[#This Row],[Revenue(in Mil)]]*80,Movies[[#This Row],[Revenue(in Mil)]])</f>
        <v>24568</v>
      </c>
    </row>
    <row r="16" spans="1:15" hidden="1" x14ac:dyDescent="0.3">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f>IF(Movies[[#This Row],[unit]]="Billions",Movies[[#This Row],[budget]]*1000,Movies[[#This Row],[budget]])</f>
        <v>103</v>
      </c>
      <c r="M16">
        <f>IF(Movies[[#This Row],[unit]]="Billions",Movies[[#This Row],[revenue]]*1000,Movies[[#This Row],[revenue]])</f>
        <v>460.5</v>
      </c>
      <c r="N16">
        <f>IF(Movies[[#This Row],[currency]]="USD",Movies[[#This Row],[Budget(in Mil)]]*80,Movies[[#This Row],[Budget(in Mil)]])</f>
        <v>8240</v>
      </c>
      <c r="O16">
        <f>IF(Movies[[#This Row],[currency]]="USD",Movies[[#This Row],[Revenue(in Mil)]]*80,Movies[[#This Row],[Revenue(in Mil)]])</f>
        <v>36840</v>
      </c>
    </row>
    <row r="17" spans="1:15" hidden="1" x14ac:dyDescent="0.3">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f>IF(Movies[[#This Row],[unit]]="Billions",Movies[[#This Row],[budget]]*1000,Movies[[#This Row],[budget]])</f>
        <v>200</v>
      </c>
      <c r="M17">
        <f>IF(Movies[[#This Row],[unit]]="Billions",Movies[[#This Row],[revenue]]*1000,Movies[[#This Row],[revenue]])</f>
        <v>2202</v>
      </c>
      <c r="N17">
        <f>IF(Movies[[#This Row],[currency]]="USD",Movies[[#This Row],[Budget(in Mil)]]*80,Movies[[#This Row],[Budget(in Mil)]])</f>
        <v>16000</v>
      </c>
      <c r="O17">
        <f>IF(Movies[[#This Row],[currency]]="USD",Movies[[#This Row],[Revenue(in Mil)]]*80,Movies[[#This Row],[Revenue(in Mil)]])</f>
        <v>176160</v>
      </c>
    </row>
    <row r="18" spans="1:15" hidden="1" x14ac:dyDescent="0.3">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f>IF(Movies[[#This Row],[unit]]="Billions",Movies[[#This Row],[budget]]*1000,Movies[[#This Row],[budget]])</f>
        <v>3.18</v>
      </c>
      <c r="M18">
        <f>IF(Movies[[#This Row],[unit]]="Billions",Movies[[#This Row],[revenue]]*1000,Movies[[#This Row],[revenue]])</f>
        <v>3.3</v>
      </c>
      <c r="N18">
        <f>IF(Movies[[#This Row],[currency]]="USD",Movies[[#This Row],[Budget(in Mil)]]*80,Movies[[#This Row],[Budget(in Mil)]])</f>
        <v>254.4</v>
      </c>
      <c r="O18">
        <f>IF(Movies[[#This Row],[currency]]="USD",Movies[[#This Row],[Revenue(in Mil)]]*80,Movies[[#This Row],[Revenue(in Mil)]])</f>
        <v>264</v>
      </c>
    </row>
    <row r="19" spans="1:15" hidden="1" x14ac:dyDescent="0.3">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f>IF(Movies[[#This Row],[unit]]="Billions",Movies[[#This Row],[budget]]*1000,Movies[[#This Row],[budget]])</f>
        <v>237</v>
      </c>
      <c r="M19">
        <f>IF(Movies[[#This Row],[unit]]="Billions",Movies[[#This Row],[revenue]]*1000,Movies[[#This Row],[revenue]])</f>
        <v>2847</v>
      </c>
      <c r="N19">
        <f>IF(Movies[[#This Row],[currency]]="USD",Movies[[#This Row],[Budget(in Mil)]]*80,Movies[[#This Row],[Budget(in Mil)]])</f>
        <v>18960</v>
      </c>
      <c r="O19">
        <f>IF(Movies[[#This Row],[currency]]="USD",Movies[[#This Row],[Revenue(in Mil)]]*80,Movies[[#This Row],[Revenue(in Mil)]])</f>
        <v>227760</v>
      </c>
    </row>
    <row r="20" spans="1:15" hidden="1" x14ac:dyDescent="0.3">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f>IF(Movies[[#This Row],[unit]]="Billions",Movies[[#This Row],[budget]]*1000,Movies[[#This Row],[budget]])</f>
        <v>7.2</v>
      </c>
      <c r="M20">
        <f>IF(Movies[[#This Row],[unit]]="Billions",Movies[[#This Row],[revenue]]*1000,Movies[[#This Row],[revenue]])</f>
        <v>291</v>
      </c>
      <c r="N20">
        <f>IF(Movies[[#This Row],[currency]]="USD",Movies[[#This Row],[Budget(in Mil)]]*80,Movies[[#This Row],[Budget(in Mil)]])</f>
        <v>576</v>
      </c>
      <c r="O20">
        <f>IF(Movies[[#This Row],[currency]]="USD",Movies[[#This Row],[Revenue(in Mil)]]*80,Movies[[#This Row],[Revenue(in Mil)]])</f>
        <v>23280</v>
      </c>
    </row>
    <row r="21" spans="1:15" hidden="1" x14ac:dyDescent="0.3">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f>IF(Movies[[#This Row],[unit]]="Billions",Movies[[#This Row],[budget]]*1000,Movies[[#This Row],[budget]])</f>
        <v>185</v>
      </c>
      <c r="M21">
        <f>IF(Movies[[#This Row],[unit]]="Billions",Movies[[#This Row],[revenue]]*1000,Movies[[#This Row],[revenue]])</f>
        <v>1006</v>
      </c>
      <c r="N21">
        <f>IF(Movies[[#This Row],[currency]]="USD",Movies[[#This Row],[Budget(in Mil)]]*80,Movies[[#This Row],[Budget(in Mil)]])</f>
        <v>14800</v>
      </c>
      <c r="O21">
        <f>IF(Movies[[#This Row],[currency]]="USD",Movies[[#This Row],[Revenue(in Mil)]]*80,Movies[[#This Row],[Revenue(in Mil)]])</f>
        <v>80480</v>
      </c>
    </row>
    <row r="22" spans="1:15" hidden="1" x14ac:dyDescent="0.3">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Row],[unit]]="Billions",Movies[[#This Row],[budget]]*1000,Movies[[#This Row],[budget]])</f>
        <v>22</v>
      </c>
      <c r="M22">
        <f>IF(Movies[[#This Row],[unit]]="Billions",Movies[[#This Row],[revenue]]*1000,Movies[[#This Row],[revenue]])</f>
        <v>322.2</v>
      </c>
      <c r="N22">
        <f>IF(Movies[[#This Row],[currency]]="USD",Movies[[#This Row],[Budget(in Mil)]]*80,Movies[[#This Row],[Budget(in Mil)]])</f>
        <v>1760</v>
      </c>
      <c r="O22">
        <f>IF(Movies[[#This Row],[currency]]="USD",Movies[[#This Row],[Revenue(in Mil)]]*80,Movies[[#This Row],[Revenue(in Mil)]])</f>
        <v>25776</v>
      </c>
    </row>
    <row r="23" spans="1:15" hidden="1" x14ac:dyDescent="0.3">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f>IF(Movies[[#This Row],[unit]]="Billions",Movies[[#This Row],[budget]]*1000,Movies[[#This Row],[budget]])</f>
        <v>63</v>
      </c>
      <c r="M23">
        <f>IF(Movies[[#This Row],[unit]]="Billions",Movies[[#This Row],[revenue]]*1000,Movies[[#This Row],[revenue]])</f>
        <v>1046</v>
      </c>
      <c r="N23">
        <f>IF(Movies[[#This Row],[currency]]="USD",Movies[[#This Row],[Budget(in Mil)]]*80,Movies[[#This Row],[Budget(in Mil)]])</f>
        <v>5040</v>
      </c>
      <c r="O23">
        <f>IF(Movies[[#This Row],[currency]]="USD",Movies[[#This Row],[Revenue(in Mil)]]*80,Movies[[#This Row],[Revenue(in Mil)]])</f>
        <v>83680</v>
      </c>
    </row>
    <row r="24" spans="1:15" hidden="1" x14ac:dyDescent="0.3">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f>IF(Movies[[#This Row],[unit]]="Billions",Movies[[#This Row],[budget]]*1000,Movies[[#This Row],[budget]])</f>
        <v>15.5</v>
      </c>
      <c r="M24">
        <f>IF(Movies[[#This Row],[unit]]="Billions",Movies[[#This Row],[revenue]]*1000,Movies[[#This Row],[revenue]])</f>
        <v>263.10000000000002</v>
      </c>
      <c r="N24">
        <f>IF(Movies[[#This Row],[currency]]="USD",Movies[[#This Row],[Budget(in Mil)]]*80,Movies[[#This Row],[Budget(in Mil)]])</f>
        <v>1240</v>
      </c>
      <c r="O24">
        <f>IF(Movies[[#This Row],[currency]]="USD",Movies[[#This Row],[Revenue(in Mil)]]*80,Movies[[#This Row],[Revenue(in Mil)]])</f>
        <v>21048</v>
      </c>
    </row>
    <row r="25" spans="1:15" x14ac:dyDescent="0.3">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f>IF(Movies[[#This Row],[unit]]="Billions",Movies[[#This Row],[budget]]*1000,Movies[[#This Row],[budget]])</f>
        <v>400</v>
      </c>
      <c r="M25">
        <f>IF(Movies[[#This Row],[unit]]="Billions",Movies[[#This Row],[revenue]]*1000,Movies[[#This Row],[revenue]])</f>
        <v>2798</v>
      </c>
      <c r="N25">
        <f>IF(Movies[[#This Row],[currency]]="USD",Movies[[#This Row],[Budget(in Mil)]]*80,Movies[[#This Row],[Budget(in Mil)]])</f>
        <v>32000</v>
      </c>
      <c r="O25">
        <f>IF(Movies[[#This Row],[currency]]="USD",Movies[[#This Row],[Revenue(in Mil)]]*80,Movies[[#This Row],[Revenue(in Mil)]])</f>
        <v>223840</v>
      </c>
    </row>
    <row r="26" spans="1:15" x14ac:dyDescent="0.3">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f>IF(Movies[[#This Row],[unit]]="Billions",Movies[[#This Row],[budget]]*1000,Movies[[#This Row],[budget]])</f>
        <v>400</v>
      </c>
      <c r="M26">
        <f>IF(Movies[[#This Row],[unit]]="Billions",Movies[[#This Row],[revenue]]*1000,Movies[[#This Row],[revenue]])</f>
        <v>2048</v>
      </c>
      <c r="N26">
        <f>IF(Movies[[#This Row],[currency]]="USD",Movies[[#This Row],[Budget(in Mil)]]*80,Movies[[#This Row],[Budget(in Mil)]])</f>
        <v>32000</v>
      </c>
      <c r="O26">
        <f>IF(Movies[[#This Row],[currency]]="USD",Movies[[#This Row],[Revenue(in Mil)]]*80,Movies[[#This Row],[Revenue(in Mil)]])</f>
        <v>163840</v>
      </c>
    </row>
    <row r="27" spans="1:15" hidden="1" x14ac:dyDescent="0.3">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Row],[unit]]="Billions",Movies[[#This Row],[budget]]*1000,Movies[[#This Row],[budget]])</f>
        <v>70</v>
      </c>
      <c r="M27">
        <f>IF(Movies[[#This Row],[unit]]="Billions",Movies[[#This Row],[revenue]]*1000,Movies[[#This Row],[revenue]])</f>
        <v>100</v>
      </c>
      <c r="N27">
        <f>IF(Movies[[#This Row],[currency]]="USD",Movies[[#This Row],[Budget(in Mil)]]*80,Movies[[#This Row],[Budget(in Mil)]])</f>
        <v>70</v>
      </c>
      <c r="O27">
        <f>IF(Movies[[#This Row],[currency]]="USD",Movies[[#This Row],[Revenue(in Mil)]]*80,Movies[[#This Row],[Revenue(in Mil)]])</f>
        <v>100</v>
      </c>
    </row>
    <row r="28" spans="1:15" hidden="1" x14ac:dyDescent="0.3">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f>IF(Movies[[#This Row],[unit]]="Billions",Movies[[#This Row],[budget]]*1000,Movies[[#This Row],[budget]])</f>
        <v>120</v>
      </c>
      <c r="M28">
        <f>IF(Movies[[#This Row],[unit]]="Billions",Movies[[#This Row],[revenue]]*1000,Movies[[#This Row],[revenue]])</f>
        <v>1350</v>
      </c>
      <c r="N28">
        <f>IF(Movies[[#This Row],[currency]]="USD",Movies[[#This Row],[Budget(in Mil)]]*80,Movies[[#This Row],[Budget(in Mil)]])</f>
        <v>120</v>
      </c>
      <c r="O28">
        <f>IF(Movies[[#This Row],[currency]]="USD",Movies[[#This Row],[Revenue(in Mil)]]*80,Movies[[#This Row],[Revenue(in Mil)]])</f>
        <v>1350</v>
      </c>
    </row>
    <row r="29" spans="1:15" hidden="1" x14ac:dyDescent="0.3">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f>IF(Movies[[#This Row],[unit]]="Billions",Movies[[#This Row],[budget]]*1000,Movies[[#This Row],[budget]])</f>
        <v>100</v>
      </c>
      <c r="M29">
        <f>IF(Movies[[#This Row],[unit]]="Billions",Movies[[#This Row],[revenue]]*1000,Movies[[#This Row],[revenue]])</f>
        <v>410</v>
      </c>
      <c r="N29">
        <f>IF(Movies[[#This Row],[currency]]="USD",Movies[[#This Row],[Budget(in Mil)]]*80,Movies[[#This Row],[Budget(in Mil)]])</f>
        <v>100</v>
      </c>
      <c r="O29">
        <f>IF(Movies[[#This Row],[currency]]="USD",Movies[[#This Row],[Revenue(in Mil)]]*80,Movies[[#This Row],[Revenue(in Mil)]])</f>
        <v>410</v>
      </c>
    </row>
    <row r="30" spans="1:15" hidden="1" x14ac:dyDescent="0.3">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Row],[unit]]="Billions",Movies[[#This Row],[budget]]*1000,Movies[[#This Row],[budget]])</f>
        <v>850</v>
      </c>
      <c r="M30">
        <f>IF(Movies[[#This Row],[unit]]="Billions",Movies[[#This Row],[revenue]]*1000,Movies[[#This Row],[revenue]])</f>
        <v>8540</v>
      </c>
      <c r="N30">
        <f>IF(Movies[[#This Row],[currency]]="USD",Movies[[#This Row],[Budget(in Mil)]]*80,Movies[[#This Row],[Budget(in Mil)]])</f>
        <v>850</v>
      </c>
      <c r="O30">
        <f>IF(Movies[[#This Row],[currency]]="USD",Movies[[#This Row],[Revenue(in Mil)]]*80,Movies[[#This Row],[Revenue(in Mil)]])</f>
        <v>8540</v>
      </c>
    </row>
    <row r="31" spans="1:15" hidden="1" x14ac:dyDescent="0.3">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f>IF(Movies[[#This Row],[unit]]="Billions",Movies[[#This Row],[budget]]*1000,Movies[[#This Row],[budget]])</f>
        <v>1000</v>
      </c>
      <c r="M31">
        <f>IF(Movies[[#This Row],[unit]]="Billions",Movies[[#This Row],[revenue]]*1000,Movies[[#This Row],[revenue]])</f>
        <v>5900</v>
      </c>
      <c r="N31">
        <f>IF(Movies[[#This Row],[currency]]="USD",Movies[[#This Row],[Budget(in Mil)]]*80,Movies[[#This Row],[Budget(in Mil)]])</f>
        <v>1000</v>
      </c>
      <c r="O31">
        <f>IF(Movies[[#This Row],[currency]]="USD",Movies[[#This Row],[Revenue(in Mil)]]*80,Movies[[#This Row],[Revenue(in Mil)]])</f>
        <v>5900</v>
      </c>
    </row>
    <row r="32" spans="1:15" hidden="1" x14ac:dyDescent="0.3">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f>IF(Movies[[#This Row],[unit]]="Billions",Movies[[#This Row],[budget]]*1000,Movies[[#This Row],[budget]])</f>
        <v>2000</v>
      </c>
      <c r="M32">
        <f>IF(Movies[[#This Row],[unit]]="Billions",Movies[[#This Row],[revenue]]*1000,Movies[[#This Row],[revenue]])</f>
        <v>3600</v>
      </c>
      <c r="N32">
        <f>IF(Movies[[#This Row],[currency]]="USD",Movies[[#This Row],[Budget(in Mil)]]*80,Movies[[#This Row],[Budget(in Mil)]])</f>
        <v>2000</v>
      </c>
      <c r="O32">
        <f>IF(Movies[[#This Row],[currency]]="USD",Movies[[#This Row],[Revenue(in Mil)]]*80,Movies[[#This Row],[Revenue(in Mil)]])</f>
        <v>3600</v>
      </c>
    </row>
    <row r="33" spans="1:15" hidden="1" x14ac:dyDescent="0.3">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f>IF(Movies[[#This Row],[unit]]="Billions",Movies[[#This Row],[budget]]*1000,Movies[[#This Row],[budget]])</f>
        <v>5500</v>
      </c>
      <c r="M33">
        <f>IF(Movies[[#This Row],[unit]]="Billions",Movies[[#This Row],[revenue]]*1000,Movies[[#This Row],[revenue]])</f>
        <v>12000</v>
      </c>
      <c r="N33">
        <f>IF(Movies[[#This Row],[currency]]="USD",Movies[[#This Row],[Budget(in Mil)]]*80,Movies[[#This Row],[Budget(in Mil)]])</f>
        <v>5500</v>
      </c>
      <c r="O33">
        <f>IF(Movies[[#This Row],[currency]]="USD",Movies[[#This Row],[Revenue(in Mil)]]*80,Movies[[#This Row],[Revenue(in Mil)]])</f>
        <v>12000</v>
      </c>
    </row>
    <row r="34" spans="1:15" hidden="1" x14ac:dyDescent="0.3">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f>IF(Movies[[#This Row],[unit]]="Billions",Movies[[#This Row],[budget]]*1000,Movies[[#This Row],[budget]])</f>
        <v>1800</v>
      </c>
      <c r="M34">
        <f>IF(Movies[[#This Row],[unit]]="Billions",Movies[[#This Row],[revenue]]*1000,Movies[[#This Row],[revenue]])</f>
        <v>6500</v>
      </c>
      <c r="N34">
        <f>IF(Movies[[#This Row],[currency]]="USD",Movies[[#This Row],[Budget(in Mil)]]*80,Movies[[#This Row],[Budget(in Mil)]])</f>
        <v>1800</v>
      </c>
      <c r="O34">
        <f>IF(Movies[[#This Row],[currency]]="USD",Movies[[#This Row],[Revenue(in Mil)]]*80,Movies[[#This Row],[Revenue(in Mil)]])</f>
        <v>6500</v>
      </c>
    </row>
    <row r="35" spans="1:15" hidden="1" x14ac:dyDescent="0.3">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f>IF(Movies[[#This Row],[unit]]="Billions",Movies[[#This Row],[budget]]*1000,Movies[[#This Row],[budget]])</f>
        <v>250</v>
      </c>
      <c r="M35">
        <f>IF(Movies[[#This Row],[unit]]="Billions",Movies[[#This Row],[revenue]]*1000,Movies[[#This Row],[revenue]])</f>
        <v>3409</v>
      </c>
      <c r="N35">
        <f>IF(Movies[[#This Row],[currency]]="USD",Movies[[#This Row],[Budget(in Mil)]]*80,Movies[[#This Row],[Budget(in Mil)]])</f>
        <v>250</v>
      </c>
      <c r="O35">
        <f>IF(Movies[[#This Row],[currency]]="USD",Movies[[#This Row],[Revenue(in Mil)]]*80,Movies[[#This Row],[Revenue(in Mil)]])</f>
        <v>3409</v>
      </c>
    </row>
    <row r="36" spans="1:15" hidden="1" x14ac:dyDescent="0.3">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f>IF(Movies[[#This Row],[unit]]="Billions",Movies[[#This Row],[budget]]*1000,Movies[[#This Row],[budget]])</f>
        <v>900</v>
      </c>
      <c r="M36">
        <f>IF(Movies[[#This Row],[unit]]="Billions",Movies[[#This Row],[revenue]]*1000,Movies[[#This Row],[revenue]])</f>
        <v>11690</v>
      </c>
      <c r="N36">
        <f>IF(Movies[[#This Row],[currency]]="USD",Movies[[#This Row],[Budget(in Mil)]]*80,Movies[[#This Row],[Budget(in Mil)]])</f>
        <v>900</v>
      </c>
      <c r="O36">
        <f>IF(Movies[[#This Row],[currency]]="USD",Movies[[#This Row],[Revenue(in Mil)]]*80,Movies[[#This Row],[Revenue(in Mil)]])</f>
        <v>11690</v>
      </c>
    </row>
    <row r="37" spans="1:15" x14ac:dyDescent="0.3">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Row],[unit]]="Billions",Movies[[#This Row],[budget]]*1000,Movies[[#This Row],[budget]])</f>
        <v>216.7</v>
      </c>
      <c r="M37">
        <f>IF(Movies[[#This Row],[unit]]="Billions",Movies[[#This Row],[revenue]]*1000,Movies[[#This Row],[revenue]])</f>
        <v>370.6</v>
      </c>
      <c r="N37">
        <f>IF(Movies[[#This Row],[currency]]="USD",Movies[[#This Row],[Budget(in Mil)]]*80,Movies[[#This Row],[Budget(in Mil)]])</f>
        <v>17336</v>
      </c>
      <c r="O37">
        <f>IF(Movies[[#This Row],[currency]]="USD",Movies[[#This Row],[Revenue(in Mil)]]*80,Movies[[#This Row],[Revenue(in Mil)]])</f>
        <v>29648</v>
      </c>
    </row>
    <row r="38" spans="1:15" x14ac:dyDescent="0.3">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Row],[unit]]="Billions",Movies[[#This Row],[budget]]*1000,Movies[[#This Row],[budget]])</f>
        <v>177</v>
      </c>
      <c r="M38">
        <f>IF(Movies[[#This Row],[unit]]="Billions",Movies[[#This Row],[revenue]]*1000,Movies[[#This Row],[revenue]])</f>
        <v>714.4</v>
      </c>
      <c r="N38">
        <f>IF(Movies[[#This Row],[currency]]="USD",Movies[[#This Row],[Budget(in Mil)]]*80,Movies[[#This Row],[Budget(in Mil)]])</f>
        <v>14160</v>
      </c>
      <c r="O38">
        <f>IF(Movies[[#This Row],[currency]]="USD",Movies[[#This Row],[Revenue(in Mil)]]*80,Movies[[#This Row],[Revenue(in Mil)]])</f>
        <v>57152</v>
      </c>
    </row>
    <row r="39" spans="1:15" hidden="1" x14ac:dyDescent="0.3">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f>IF(Movies[[#This Row],[unit]]="Billions",Movies[[#This Row],[budget]]*1000,Movies[[#This Row],[budget]])</f>
        <v>1800</v>
      </c>
      <c r="M39">
        <f>IF(Movies[[#This Row],[unit]]="Billions",Movies[[#This Row],[revenue]]*1000,Movies[[#This Row],[revenue]])</f>
        <v>3100</v>
      </c>
      <c r="N39">
        <f>IF(Movies[[#This Row],[currency]]="USD",Movies[[#This Row],[Budget(in Mil)]]*80,Movies[[#This Row],[Budget(in Mil)]])</f>
        <v>1800</v>
      </c>
      <c r="O39">
        <f>IF(Movies[[#This Row],[currency]]="USD",Movies[[#This Row],[Revenue(in Mil)]]*80,Movies[[#This Row],[Revenue(in Mil)]])</f>
        <v>3100</v>
      </c>
    </row>
    <row r="40" spans="1:15" hidden="1" x14ac:dyDescent="0.3">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f>IF(Movies[[#This Row],[unit]]="Billions",Movies[[#This Row],[budget]]*1000,Movies[[#This Row],[budget]])</f>
        <v>500</v>
      </c>
      <c r="M40">
        <f>IF(Movies[[#This Row],[unit]]="Billions",Movies[[#This Row],[revenue]]*1000,Movies[[#This Row],[revenue]])</f>
        <v>950</v>
      </c>
      <c r="N40">
        <f>IF(Movies[[#This Row],[currency]]="USD",Movies[[#This Row],[Budget(in Mil)]]*80,Movies[[#This Row],[Budget(in Mil)]])</f>
        <v>500</v>
      </c>
      <c r="O40">
        <f>IF(Movies[[#This Row],[currency]]="USD",Movies[[#This Row],[Revenue(in Mil)]]*80,Movies[[#This Row],[Revenue(in Mil)]])</f>
        <v>950</v>
      </c>
    </row>
    <row r="41" spans="1:15" x14ac:dyDescent="0.3">
      <c r="A41" t="s">
        <v>161</v>
      </c>
      <c r="H41">
        <f>SUBTOTAL(109,Movies[budget])</f>
        <v>1988.7</v>
      </c>
      <c r="I41" s="4">
        <f>SUBTOTAL(109,Movies[revenue])</f>
        <v>9054.6</v>
      </c>
      <c r="L41" s="4">
        <f>SUBTOTAL(109,Movies[Budget(in Mil)])</f>
        <v>1988.7</v>
      </c>
      <c r="M41" s="3">
        <f>SUBTOTAL(109,Movies[Revenue(in Mil)])</f>
        <v>9054.6</v>
      </c>
      <c r="N41" s="3">
        <f>SUBTOTAL(109,Movies[Budget (INR)])</f>
        <v>159096</v>
      </c>
      <c r="O41" s="5">
        <f>SUBTOTAL(109,Movies[Revenue(INR)])</f>
        <v>724368</v>
      </c>
    </row>
    <row r="47" spans="1:15" x14ac:dyDescent="0.3">
      <c r="B47" t="s">
        <v>175</v>
      </c>
    </row>
    <row r="48" spans="1:15" x14ac:dyDescent="0.3">
      <c r="B48" cm="1">
        <f t="array" ref="B48:B72">_xlfn.UNIQUE(D3:D38)</f>
        <v>2022</v>
      </c>
      <c r="C48" t="e" cm="1">
        <f t="array" ref="C48">VALUE(mo)</f>
        <v>#NAME?</v>
      </c>
    </row>
    <row r="49" spans="2:10" x14ac:dyDescent="0.3">
      <c r="B49">
        <v>2013</v>
      </c>
      <c r="I49" s="11" t="s">
        <v>177</v>
      </c>
      <c r="J49" t="s">
        <v>176</v>
      </c>
    </row>
    <row r="50" spans="2:10" x14ac:dyDescent="0.3">
      <c r="B50">
        <v>2017</v>
      </c>
      <c r="I50" s="12" t="s">
        <v>8</v>
      </c>
      <c r="J50" s="10">
        <v>16136</v>
      </c>
    </row>
    <row r="51" spans="2:10" x14ac:dyDescent="0.3">
      <c r="B51">
        <v>1975</v>
      </c>
      <c r="I51" s="13">
        <v>29648</v>
      </c>
      <c r="J51" s="10">
        <v>2011</v>
      </c>
    </row>
    <row r="52" spans="2:10" x14ac:dyDescent="0.3">
      <c r="B52">
        <v>1995</v>
      </c>
      <c r="I52" s="13">
        <v>51584</v>
      </c>
      <c r="J52" s="10">
        <v>2013</v>
      </c>
    </row>
    <row r="53" spans="2:10" x14ac:dyDescent="0.3">
      <c r="B53">
        <v>2009</v>
      </c>
      <c r="F53" t="s">
        <v>172</v>
      </c>
      <c r="G53" s="9">
        <f>AVERAGE(Movies[imdb_rating])</f>
        <v>7.9473684210526319</v>
      </c>
      <c r="I53" s="13">
        <v>53600</v>
      </c>
      <c r="J53" s="10">
        <v>2022</v>
      </c>
    </row>
    <row r="54" spans="2:10" x14ac:dyDescent="0.3">
      <c r="B54">
        <v>2001</v>
      </c>
      <c r="F54" t="s">
        <v>173</v>
      </c>
      <c r="G54">
        <f>MEDIAN(Movies[imdb_rating])</f>
        <v>8.1</v>
      </c>
      <c r="I54" s="13">
        <v>57152</v>
      </c>
      <c r="J54" s="10">
        <v>2014</v>
      </c>
    </row>
    <row r="55" spans="2:10" x14ac:dyDescent="0.3">
      <c r="B55">
        <v>2015</v>
      </c>
      <c r="F55" t="s">
        <v>174</v>
      </c>
      <c r="G55">
        <f>MODE(Movies[imdb_rating])</f>
        <v>8.4</v>
      </c>
      <c r="I55" s="13">
        <v>68320</v>
      </c>
      <c r="J55" s="10">
        <v>2017</v>
      </c>
    </row>
    <row r="56" spans="2:10" x14ac:dyDescent="0.3">
      <c r="B56">
        <v>1994</v>
      </c>
      <c r="I56" s="13">
        <v>76384</v>
      </c>
      <c r="J56" s="10">
        <v>2022</v>
      </c>
    </row>
    <row r="57" spans="2:10" x14ac:dyDescent="0.3">
      <c r="B57">
        <v>2010</v>
      </c>
      <c r="I57" s="13">
        <v>163840</v>
      </c>
      <c r="J57" s="10">
        <v>2018</v>
      </c>
    </row>
    <row r="58" spans="2:10" x14ac:dyDescent="0.3">
      <c r="B58">
        <v>2014</v>
      </c>
      <c r="I58" s="13">
        <v>223840</v>
      </c>
      <c r="J58" s="10">
        <v>2019</v>
      </c>
    </row>
    <row r="59" spans="2:10" x14ac:dyDescent="0.3">
      <c r="B59">
        <v>2006</v>
      </c>
      <c r="I59" s="12" t="s">
        <v>178</v>
      </c>
      <c r="J59" s="10">
        <v>16136</v>
      </c>
    </row>
    <row r="60" spans="2:10" x14ac:dyDescent="0.3">
      <c r="B60">
        <v>2000</v>
      </c>
    </row>
    <row r="61" spans="2:10" x14ac:dyDescent="0.3">
      <c r="B61">
        <v>1997</v>
      </c>
    </row>
    <row r="62" spans="2:10" x14ac:dyDescent="0.3">
      <c r="B62">
        <v>1946</v>
      </c>
    </row>
    <row r="63" spans="2:10" x14ac:dyDescent="0.3">
      <c r="B63">
        <v>1972</v>
      </c>
    </row>
    <row r="64" spans="2:10" x14ac:dyDescent="0.3">
      <c r="B64">
        <v>2008</v>
      </c>
    </row>
    <row r="65" spans="2:7" x14ac:dyDescent="0.3">
      <c r="B65">
        <v>1993</v>
      </c>
      <c r="F65" t="s">
        <v>162</v>
      </c>
      <c r="G65">
        <f>COUNTIF(Movies[industry],"Bollywood")</f>
        <v>18</v>
      </c>
    </row>
    <row r="66" spans="2:7" x14ac:dyDescent="0.3">
      <c r="B66">
        <v>2019</v>
      </c>
      <c r="F66" t="s">
        <v>163</v>
      </c>
      <c r="G66">
        <f>SUMIF(Movies[industry],"Bollywood",Movies[Revenue(INR)])</f>
        <v>80909</v>
      </c>
    </row>
    <row r="67" spans="2:7" x14ac:dyDescent="0.3">
      <c r="B67">
        <v>2018</v>
      </c>
      <c r="F67" t="s">
        <v>164</v>
      </c>
      <c r="G67" s="6">
        <f>G66/G65</f>
        <v>4494.9444444444443</v>
      </c>
    </row>
    <row r="68" spans="2:7" x14ac:dyDescent="0.3">
      <c r="B68">
        <v>1955</v>
      </c>
      <c r="F68" t="s">
        <v>165</v>
      </c>
      <c r="G68" s="7">
        <f>G66/Movies[[#Totals],[Revenue(INR)]]</f>
        <v>0.11169598877918406</v>
      </c>
    </row>
    <row r="69" spans="2:7" x14ac:dyDescent="0.3">
      <c r="B69">
        <v>2007</v>
      </c>
    </row>
    <row r="70" spans="2:7" x14ac:dyDescent="0.3">
      <c r="B70">
        <v>2003</v>
      </c>
    </row>
    <row r="71" spans="2:7" x14ac:dyDescent="0.3">
      <c r="B71">
        <v>2021</v>
      </c>
    </row>
    <row r="72" spans="2:7" x14ac:dyDescent="0.3">
      <c r="B72">
        <v>2011</v>
      </c>
    </row>
  </sheetData>
  <conditionalFormatting sqref="A1:B1">
    <cfRule type="duplicateValues" dxfId="3" priority="5"/>
    <cfRule type="duplicateValues" dxfId="2" priority="6"/>
  </conditionalFormatting>
  <conditionalFormatting sqref="A2:B40">
    <cfRule type="duplicateValues" dxfId="1" priority="9"/>
    <cfRule type="duplicateValues" dxfId="0" priority="10"/>
  </conditionalFormatting>
  <pageMargins left="0.7" right="0.7" top="0.75" bottom="0.75" header="0.3" footer="0.3"/>
  <pageSetup orientation="portrait" horizontalDpi="300" verticalDpi="300"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E9C05-64CF-4D6C-AD0F-27EF04C3A790}">
  <dimension ref="C3:D8"/>
  <sheetViews>
    <sheetView workbookViewId="0">
      <selection activeCell="D8" sqref="D8"/>
    </sheetView>
  </sheetViews>
  <sheetFormatPr defaultRowHeight="14.4" x14ac:dyDescent="0.3"/>
  <cols>
    <col min="3" max="3" width="16.109375" customWidth="1"/>
  </cols>
  <sheetData>
    <row r="3" spans="3:4" x14ac:dyDescent="0.3">
      <c r="C3" t="s">
        <v>166</v>
      </c>
      <c r="D3">
        <f>SUMIF(Movies[studio],"Marvel Studios",Movies[revenue])</f>
        <v>9054.6</v>
      </c>
    </row>
    <row r="4" spans="3:4" x14ac:dyDescent="0.3">
      <c r="C4" t="s">
        <v>167</v>
      </c>
      <c r="D4">
        <f>SUMIF(Movies[studio],"Marvel Studios",Movies[budget])</f>
        <v>1988.7</v>
      </c>
    </row>
    <row r="5" spans="3:4" x14ac:dyDescent="0.3">
      <c r="C5" t="s">
        <v>168</v>
      </c>
      <c r="D5">
        <f>D3-D4</f>
        <v>7065.9000000000005</v>
      </c>
    </row>
    <row r="6" spans="3:4" x14ac:dyDescent="0.3">
      <c r="C6" t="s">
        <v>169</v>
      </c>
      <c r="D6" s="7">
        <f>D5/D4</f>
        <v>3.5530245889274403</v>
      </c>
    </row>
    <row r="7" spans="3:4" x14ac:dyDescent="0.3">
      <c r="C7" t="s">
        <v>170</v>
      </c>
      <c r="D7">
        <f>SUMIF(Movies[industry],"Hollywood",Movies[revenue])</f>
        <v>18577.900000000001</v>
      </c>
    </row>
    <row r="8" spans="3:4" x14ac:dyDescent="0.3">
      <c r="C8" t="s">
        <v>171</v>
      </c>
      <c r="D8" s="8">
        <f>D3/D7</f>
        <v>0.48738554949698293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dimension ref="A1:E41"/>
  <sheetViews>
    <sheetView topLeftCell="A12" zoomScaleNormal="100" workbookViewId="0">
      <selection activeCell="B26" sqref="B26"/>
    </sheetView>
  </sheetViews>
  <sheetFormatPr defaultRowHeight="14.4" x14ac:dyDescent="0.3"/>
  <cols>
    <col min="1" max="1" width="9.44140625" customWidth="1"/>
    <col min="5" max="5" width="30.33203125" customWidth="1"/>
  </cols>
  <sheetData>
    <row r="1" spans="1:5" x14ac:dyDescent="0.3">
      <c r="A1" s="1" t="s">
        <v>0</v>
      </c>
      <c r="B1" s="1" t="s">
        <v>27</v>
      </c>
      <c r="C1" s="1" t="s">
        <v>28</v>
      </c>
      <c r="D1" s="1" t="s">
        <v>29</v>
      </c>
      <c r="E1" s="1" t="s">
        <v>30</v>
      </c>
    </row>
    <row r="2" spans="1:5" x14ac:dyDescent="0.3">
      <c r="A2">
        <v>101</v>
      </c>
      <c r="B2">
        <v>1</v>
      </c>
      <c r="C2">
        <v>12.5</v>
      </c>
      <c r="D2" t="s">
        <v>31</v>
      </c>
      <c r="E2" t="s">
        <v>32</v>
      </c>
    </row>
    <row r="3" spans="1:5" x14ac:dyDescent="0.3">
      <c r="A3">
        <v>102</v>
      </c>
      <c r="B3">
        <v>200</v>
      </c>
      <c r="C3">
        <v>954.8</v>
      </c>
      <c r="D3" t="s">
        <v>33</v>
      </c>
      <c r="E3" t="s">
        <v>34</v>
      </c>
    </row>
    <row r="4" spans="1:5" x14ac:dyDescent="0.3">
      <c r="A4">
        <v>103</v>
      </c>
      <c r="B4">
        <v>165</v>
      </c>
      <c r="C4">
        <v>644.79999999999995</v>
      </c>
      <c r="D4" t="s">
        <v>33</v>
      </c>
      <c r="E4" t="s">
        <v>34</v>
      </c>
    </row>
    <row r="5" spans="1:5" x14ac:dyDescent="0.3">
      <c r="A5">
        <v>104</v>
      </c>
      <c r="B5">
        <v>180</v>
      </c>
      <c r="C5">
        <v>854</v>
      </c>
      <c r="D5" t="s">
        <v>33</v>
      </c>
      <c r="E5" t="s">
        <v>34</v>
      </c>
    </row>
    <row r="6" spans="1:5" x14ac:dyDescent="0.3">
      <c r="A6">
        <v>105</v>
      </c>
      <c r="B6">
        <v>250</v>
      </c>
      <c r="C6">
        <v>670</v>
      </c>
      <c r="D6" t="s">
        <v>33</v>
      </c>
      <c r="E6" t="s">
        <v>34</v>
      </c>
    </row>
    <row r="7" spans="1:5" x14ac:dyDescent="0.3">
      <c r="A7">
        <v>107</v>
      </c>
      <c r="B7">
        <v>400</v>
      </c>
      <c r="C7">
        <v>2000</v>
      </c>
      <c r="D7" t="s">
        <v>33</v>
      </c>
      <c r="E7" t="s">
        <v>32</v>
      </c>
    </row>
    <row r="8" spans="1:5" x14ac:dyDescent="0.3">
      <c r="A8">
        <v>108</v>
      </c>
      <c r="B8">
        <v>550</v>
      </c>
      <c r="C8">
        <v>4000</v>
      </c>
      <c r="D8" t="s">
        <v>33</v>
      </c>
      <c r="E8" t="s">
        <v>32</v>
      </c>
    </row>
    <row r="9" spans="1:5" x14ac:dyDescent="0.3">
      <c r="A9">
        <v>109</v>
      </c>
      <c r="B9">
        <v>390</v>
      </c>
      <c r="C9">
        <v>1360</v>
      </c>
      <c r="D9" t="s">
        <v>33</v>
      </c>
      <c r="E9" t="s">
        <v>32</v>
      </c>
    </row>
    <row r="10" spans="1:5" x14ac:dyDescent="0.3">
      <c r="A10">
        <v>110</v>
      </c>
      <c r="B10">
        <v>1.4</v>
      </c>
      <c r="C10">
        <v>3.5</v>
      </c>
      <c r="D10" t="s">
        <v>31</v>
      </c>
      <c r="E10" t="s">
        <v>32</v>
      </c>
    </row>
    <row r="11" spans="1:5" x14ac:dyDescent="0.3">
      <c r="A11">
        <v>111</v>
      </c>
      <c r="B11">
        <v>25</v>
      </c>
      <c r="C11">
        <v>73.3</v>
      </c>
      <c r="D11" t="s">
        <v>33</v>
      </c>
      <c r="E11" t="s">
        <v>34</v>
      </c>
    </row>
    <row r="12" spans="1:5" x14ac:dyDescent="0.3">
      <c r="A12">
        <v>113</v>
      </c>
      <c r="B12">
        <v>165</v>
      </c>
      <c r="C12">
        <v>701.8</v>
      </c>
      <c r="D12" t="s">
        <v>33</v>
      </c>
      <c r="E12" t="s">
        <v>34</v>
      </c>
    </row>
    <row r="13" spans="1:5" x14ac:dyDescent="0.3">
      <c r="A13">
        <v>114</v>
      </c>
      <c r="B13">
        <v>205</v>
      </c>
      <c r="C13">
        <v>365.3</v>
      </c>
      <c r="D13" t="s">
        <v>33</v>
      </c>
      <c r="E13" t="s">
        <v>34</v>
      </c>
    </row>
    <row r="14" spans="1:5" x14ac:dyDescent="0.3">
      <c r="A14">
        <v>115</v>
      </c>
      <c r="B14">
        <v>55</v>
      </c>
      <c r="C14">
        <v>307.10000000000002</v>
      </c>
      <c r="D14" t="s">
        <v>33</v>
      </c>
      <c r="E14" t="s">
        <v>34</v>
      </c>
    </row>
    <row r="15" spans="1:5" x14ac:dyDescent="0.3">
      <c r="A15">
        <v>116</v>
      </c>
      <c r="B15">
        <v>103</v>
      </c>
      <c r="C15">
        <v>460.5</v>
      </c>
      <c r="D15" t="s">
        <v>33</v>
      </c>
      <c r="E15" t="s">
        <v>34</v>
      </c>
    </row>
    <row r="16" spans="1:5" x14ac:dyDescent="0.3">
      <c r="A16">
        <v>117</v>
      </c>
      <c r="B16">
        <v>200</v>
      </c>
      <c r="C16">
        <v>2202</v>
      </c>
      <c r="D16" t="s">
        <v>33</v>
      </c>
      <c r="E16" t="s">
        <v>34</v>
      </c>
    </row>
    <row r="17" spans="1:5" x14ac:dyDescent="0.3">
      <c r="A17">
        <v>118</v>
      </c>
      <c r="B17">
        <v>3.18</v>
      </c>
      <c r="C17">
        <v>3.3</v>
      </c>
      <c r="D17" t="s">
        <v>33</v>
      </c>
      <c r="E17" t="s">
        <v>34</v>
      </c>
    </row>
    <row r="18" spans="1:5" x14ac:dyDescent="0.3">
      <c r="A18">
        <v>119</v>
      </c>
      <c r="B18">
        <v>237</v>
      </c>
      <c r="C18">
        <v>2847</v>
      </c>
      <c r="D18" t="s">
        <v>33</v>
      </c>
      <c r="E18" t="s">
        <v>34</v>
      </c>
    </row>
    <row r="19" spans="1:5" x14ac:dyDescent="0.3">
      <c r="A19">
        <v>120</v>
      </c>
      <c r="B19">
        <v>7.2</v>
      </c>
      <c r="C19">
        <v>291</v>
      </c>
      <c r="D19" t="s">
        <v>33</v>
      </c>
      <c r="E19" t="s">
        <v>34</v>
      </c>
    </row>
    <row r="20" spans="1:5" x14ac:dyDescent="0.3">
      <c r="A20">
        <v>121</v>
      </c>
      <c r="B20">
        <v>185</v>
      </c>
      <c r="C20">
        <v>1006</v>
      </c>
      <c r="D20" t="s">
        <v>33</v>
      </c>
      <c r="E20" t="s">
        <v>34</v>
      </c>
    </row>
    <row r="21" spans="1:5" x14ac:dyDescent="0.3">
      <c r="A21">
        <v>122</v>
      </c>
      <c r="B21">
        <v>22</v>
      </c>
      <c r="C21">
        <v>322.2</v>
      </c>
      <c r="D21" t="s">
        <v>33</v>
      </c>
      <c r="E21" t="s">
        <v>34</v>
      </c>
    </row>
    <row r="22" spans="1:5" x14ac:dyDescent="0.3">
      <c r="A22">
        <v>123</v>
      </c>
      <c r="B22">
        <v>63</v>
      </c>
      <c r="C22">
        <v>1046</v>
      </c>
      <c r="D22" t="s">
        <v>33</v>
      </c>
      <c r="E22" t="s">
        <v>34</v>
      </c>
    </row>
    <row r="23" spans="1:5" x14ac:dyDescent="0.3">
      <c r="A23">
        <v>124</v>
      </c>
      <c r="B23">
        <v>15.5</v>
      </c>
      <c r="C23">
        <v>263.10000000000002</v>
      </c>
      <c r="D23" t="s">
        <v>33</v>
      </c>
      <c r="E23" t="s">
        <v>34</v>
      </c>
    </row>
    <row r="24" spans="1:5" x14ac:dyDescent="0.3">
      <c r="A24">
        <v>125</v>
      </c>
      <c r="B24">
        <v>400</v>
      </c>
      <c r="C24">
        <v>2798</v>
      </c>
      <c r="D24" t="s">
        <v>33</v>
      </c>
      <c r="E24" t="s">
        <v>34</v>
      </c>
    </row>
    <row r="25" spans="1:5" x14ac:dyDescent="0.3">
      <c r="A25">
        <v>126</v>
      </c>
      <c r="B25">
        <v>400</v>
      </c>
      <c r="C25">
        <v>2048</v>
      </c>
      <c r="D25" t="s">
        <v>33</v>
      </c>
      <c r="E25" t="s">
        <v>34</v>
      </c>
    </row>
    <row r="26" spans="1:5" x14ac:dyDescent="0.3">
      <c r="A26">
        <v>127</v>
      </c>
      <c r="B26">
        <v>70</v>
      </c>
      <c r="C26">
        <v>100</v>
      </c>
      <c r="D26" t="s">
        <v>33</v>
      </c>
      <c r="E26" t="s">
        <v>32</v>
      </c>
    </row>
    <row r="27" spans="1:5" x14ac:dyDescent="0.3">
      <c r="A27">
        <v>128</v>
      </c>
      <c r="B27">
        <v>120</v>
      </c>
      <c r="C27">
        <v>1350</v>
      </c>
      <c r="D27" t="s">
        <v>33</v>
      </c>
      <c r="E27" t="s">
        <v>32</v>
      </c>
    </row>
    <row r="28" spans="1:5" x14ac:dyDescent="0.3">
      <c r="A28">
        <v>129</v>
      </c>
      <c r="B28">
        <v>100</v>
      </c>
      <c r="C28">
        <v>410</v>
      </c>
      <c r="D28" t="s">
        <v>33</v>
      </c>
      <c r="E28" t="s">
        <v>32</v>
      </c>
    </row>
    <row r="29" spans="1:5" x14ac:dyDescent="0.3">
      <c r="A29">
        <v>130</v>
      </c>
      <c r="B29">
        <v>850</v>
      </c>
      <c r="C29">
        <v>8540</v>
      </c>
      <c r="D29" t="s">
        <v>33</v>
      </c>
      <c r="E29" t="s">
        <v>32</v>
      </c>
    </row>
    <row r="30" spans="1:5" x14ac:dyDescent="0.3">
      <c r="A30">
        <v>131</v>
      </c>
      <c r="B30">
        <v>1</v>
      </c>
      <c r="C30">
        <v>5.9</v>
      </c>
      <c r="D30" t="s">
        <v>31</v>
      </c>
      <c r="E30" t="s">
        <v>32</v>
      </c>
    </row>
    <row r="31" spans="1:5" x14ac:dyDescent="0.3">
      <c r="A31">
        <v>132</v>
      </c>
      <c r="B31">
        <v>2</v>
      </c>
      <c r="C31">
        <v>3.6</v>
      </c>
      <c r="D31" t="s">
        <v>31</v>
      </c>
      <c r="E31" t="s">
        <v>32</v>
      </c>
    </row>
    <row r="32" spans="1:5" x14ac:dyDescent="0.3">
      <c r="A32">
        <v>133</v>
      </c>
      <c r="B32">
        <v>5.5</v>
      </c>
      <c r="C32">
        <v>12</v>
      </c>
      <c r="D32" t="s">
        <v>31</v>
      </c>
      <c r="E32" t="s">
        <v>32</v>
      </c>
    </row>
    <row r="33" spans="1:5" x14ac:dyDescent="0.3">
      <c r="A33">
        <v>134</v>
      </c>
      <c r="B33">
        <v>1.8</v>
      </c>
      <c r="C33">
        <v>6.5</v>
      </c>
      <c r="D33" t="s">
        <v>31</v>
      </c>
      <c r="E33" t="s">
        <v>32</v>
      </c>
    </row>
    <row r="34" spans="1:5" x14ac:dyDescent="0.3">
      <c r="A34">
        <v>135</v>
      </c>
      <c r="B34">
        <v>250</v>
      </c>
      <c r="C34">
        <v>3409</v>
      </c>
      <c r="D34" t="s">
        <v>33</v>
      </c>
      <c r="E34" t="s">
        <v>32</v>
      </c>
    </row>
    <row r="35" spans="1:5" x14ac:dyDescent="0.3">
      <c r="A35">
        <v>136</v>
      </c>
      <c r="B35">
        <v>900</v>
      </c>
      <c r="C35">
        <v>11690</v>
      </c>
      <c r="D35" t="s">
        <v>33</v>
      </c>
      <c r="E35" t="s">
        <v>32</v>
      </c>
    </row>
    <row r="36" spans="1:5" x14ac:dyDescent="0.3">
      <c r="A36">
        <v>137</v>
      </c>
      <c r="B36">
        <v>216.7</v>
      </c>
      <c r="C36">
        <v>370.6</v>
      </c>
      <c r="D36" t="s">
        <v>33</v>
      </c>
      <c r="E36" t="s">
        <v>34</v>
      </c>
    </row>
    <row r="37" spans="1:5" x14ac:dyDescent="0.3">
      <c r="A37">
        <v>138</v>
      </c>
      <c r="B37">
        <v>177</v>
      </c>
      <c r="C37">
        <v>714.4</v>
      </c>
      <c r="D37" t="s">
        <v>33</v>
      </c>
      <c r="E37" t="s">
        <v>34</v>
      </c>
    </row>
    <row r="38" spans="1:5" x14ac:dyDescent="0.3">
      <c r="A38">
        <v>139</v>
      </c>
      <c r="B38">
        <v>1.8</v>
      </c>
      <c r="C38">
        <v>3.1</v>
      </c>
      <c r="D38" t="s">
        <v>31</v>
      </c>
      <c r="E38" t="s">
        <v>32</v>
      </c>
    </row>
    <row r="39" spans="1:5" x14ac:dyDescent="0.3">
      <c r="A39">
        <v>140</v>
      </c>
      <c r="B39">
        <v>500</v>
      </c>
      <c r="C39">
        <v>950</v>
      </c>
      <c r="D39" t="s">
        <v>33</v>
      </c>
      <c r="E39" t="s">
        <v>32</v>
      </c>
    </row>
    <row r="40" spans="1:5" x14ac:dyDescent="0.3">
      <c r="A40">
        <v>406</v>
      </c>
      <c r="B40">
        <v>30</v>
      </c>
      <c r="C40">
        <v>350</v>
      </c>
      <c r="D40" t="s">
        <v>33</v>
      </c>
      <c r="E40" t="s">
        <v>32</v>
      </c>
    </row>
    <row r="41" spans="1:5" x14ac:dyDescent="0.3">
      <c r="A41">
        <v>412</v>
      </c>
      <c r="B41">
        <v>160</v>
      </c>
      <c r="C41">
        <v>836.8</v>
      </c>
      <c r="D41" t="s">
        <v>33</v>
      </c>
      <c r="E41" t="s">
        <v>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dimension ref="A1:C68"/>
  <sheetViews>
    <sheetView zoomScale="160" zoomScaleNormal="160" workbookViewId="0">
      <selection activeCell="A2" sqref="A2:B3"/>
    </sheetView>
  </sheetViews>
  <sheetFormatPr defaultRowHeight="14.4" x14ac:dyDescent="0.3"/>
  <cols>
    <col min="2" max="2" width="26.44140625" customWidth="1"/>
    <col min="3" max="3" width="10.88671875" customWidth="1"/>
    <col min="5" max="5" width="22.109375" customWidth="1"/>
  </cols>
  <sheetData>
    <row r="1" spans="1:3" x14ac:dyDescent="0.3">
      <c r="A1" s="2" t="s">
        <v>35</v>
      </c>
      <c r="B1" s="2" t="s">
        <v>36</v>
      </c>
      <c r="C1" s="2" t="s">
        <v>37</v>
      </c>
    </row>
    <row r="2" spans="1:3" x14ac:dyDescent="0.3">
      <c r="A2">
        <v>50</v>
      </c>
      <c r="B2" t="s">
        <v>38</v>
      </c>
      <c r="C2">
        <v>1986</v>
      </c>
    </row>
    <row r="3" spans="1:3" x14ac:dyDescent="0.3">
      <c r="A3">
        <v>51</v>
      </c>
      <c r="B3" t="s">
        <v>39</v>
      </c>
      <c r="C3">
        <v>1959</v>
      </c>
    </row>
    <row r="4" spans="1:3" x14ac:dyDescent="0.3">
      <c r="A4">
        <v>52</v>
      </c>
      <c r="B4" t="s">
        <v>40</v>
      </c>
      <c r="C4">
        <v>1976</v>
      </c>
    </row>
    <row r="5" spans="1:3" x14ac:dyDescent="0.3">
      <c r="A5">
        <v>53</v>
      </c>
      <c r="B5" t="s">
        <v>41</v>
      </c>
      <c r="C5">
        <v>1989</v>
      </c>
    </row>
    <row r="6" spans="1:3" x14ac:dyDescent="0.3">
      <c r="A6">
        <v>54</v>
      </c>
      <c r="B6" t="s">
        <v>42</v>
      </c>
      <c r="C6">
        <v>1983</v>
      </c>
    </row>
    <row r="7" spans="1:3" x14ac:dyDescent="0.3">
      <c r="A7">
        <v>55</v>
      </c>
      <c r="B7" t="s">
        <v>43</v>
      </c>
      <c r="C7">
        <v>1981</v>
      </c>
    </row>
    <row r="8" spans="1:3" x14ac:dyDescent="0.3">
      <c r="A8">
        <v>56</v>
      </c>
      <c r="B8" t="s">
        <v>44</v>
      </c>
      <c r="C8">
        <v>1981</v>
      </c>
    </row>
    <row r="9" spans="1:3" x14ac:dyDescent="0.3">
      <c r="A9">
        <v>57</v>
      </c>
      <c r="B9" t="s">
        <v>45</v>
      </c>
      <c r="C9">
        <v>1942</v>
      </c>
    </row>
    <row r="10" spans="1:3" x14ac:dyDescent="0.3">
      <c r="A10">
        <v>58</v>
      </c>
      <c r="B10" t="s">
        <v>46</v>
      </c>
      <c r="C10">
        <v>1948</v>
      </c>
    </row>
    <row r="11" spans="1:3" x14ac:dyDescent="0.3">
      <c r="A11">
        <v>59</v>
      </c>
      <c r="B11" t="s">
        <v>47</v>
      </c>
      <c r="C11">
        <v>1965</v>
      </c>
    </row>
    <row r="12" spans="1:3" x14ac:dyDescent="0.3">
      <c r="A12">
        <v>60</v>
      </c>
      <c r="B12" t="s">
        <v>48</v>
      </c>
      <c r="C12">
        <v>1974</v>
      </c>
    </row>
    <row r="13" spans="1:3" x14ac:dyDescent="0.3">
      <c r="A13">
        <v>61</v>
      </c>
      <c r="B13" t="s">
        <v>49</v>
      </c>
      <c r="C13">
        <v>1965</v>
      </c>
    </row>
    <row r="14" spans="1:3" x14ac:dyDescent="0.3">
      <c r="A14">
        <v>62</v>
      </c>
      <c r="B14" t="s">
        <v>50</v>
      </c>
      <c r="C14">
        <v>1970</v>
      </c>
    </row>
    <row r="15" spans="1:3" x14ac:dyDescent="0.3">
      <c r="A15">
        <v>63</v>
      </c>
      <c r="B15" t="s">
        <v>51</v>
      </c>
      <c r="C15">
        <v>1979</v>
      </c>
    </row>
    <row r="16" spans="1:3" x14ac:dyDescent="0.3">
      <c r="A16">
        <v>64</v>
      </c>
      <c r="B16" t="s">
        <v>52</v>
      </c>
      <c r="C16">
        <v>1974</v>
      </c>
    </row>
    <row r="17" spans="1:3" x14ac:dyDescent="0.3">
      <c r="A17">
        <v>65</v>
      </c>
      <c r="B17" t="s">
        <v>53</v>
      </c>
      <c r="C17">
        <v>1985</v>
      </c>
    </row>
    <row r="18" spans="1:3" x14ac:dyDescent="0.3">
      <c r="A18">
        <v>66</v>
      </c>
      <c r="B18" t="s">
        <v>54</v>
      </c>
      <c r="C18">
        <v>1986</v>
      </c>
    </row>
    <row r="19" spans="1:3" x14ac:dyDescent="0.3">
      <c r="A19">
        <v>67</v>
      </c>
      <c r="B19" t="s">
        <v>55</v>
      </c>
      <c r="C19">
        <v>1958</v>
      </c>
    </row>
    <row r="20" spans="1:3" x14ac:dyDescent="0.3">
      <c r="A20">
        <v>68</v>
      </c>
      <c r="B20" t="s">
        <v>56</v>
      </c>
      <c r="C20">
        <v>1937</v>
      </c>
    </row>
    <row r="21" spans="1:3" x14ac:dyDescent="0.3">
      <c r="A21">
        <v>69</v>
      </c>
      <c r="B21" t="s">
        <v>57</v>
      </c>
      <c r="C21">
        <v>1974</v>
      </c>
    </row>
    <row r="22" spans="1:3" x14ac:dyDescent="0.3">
      <c r="A22">
        <v>70</v>
      </c>
      <c r="B22" t="s">
        <v>58</v>
      </c>
      <c r="C22">
        <v>1959</v>
      </c>
    </row>
    <row r="23" spans="1:3" x14ac:dyDescent="0.3">
      <c r="A23">
        <v>71</v>
      </c>
      <c r="B23" t="s">
        <v>59</v>
      </c>
      <c r="C23">
        <v>1969</v>
      </c>
    </row>
    <row r="24" spans="1:3" x14ac:dyDescent="0.3">
      <c r="A24">
        <v>72</v>
      </c>
      <c r="B24" t="s">
        <v>60</v>
      </c>
      <c r="C24">
        <v>1982</v>
      </c>
    </row>
    <row r="25" spans="1:3" x14ac:dyDescent="0.3">
      <c r="A25">
        <v>73</v>
      </c>
      <c r="B25" t="s">
        <v>61</v>
      </c>
      <c r="C25">
        <v>1984</v>
      </c>
    </row>
    <row r="26" spans="1:3" x14ac:dyDescent="0.3">
      <c r="A26">
        <v>74</v>
      </c>
      <c r="B26" t="s">
        <v>62</v>
      </c>
      <c r="C26">
        <v>1986</v>
      </c>
    </row>
    <row r="27" spans="1:3" x14ac:dyDescent="0.3">
      <c r="A27">
        <v>75</v>
      </c>
      <c r="B27" t="s">
        <v>63</v>
      </c>
      <c r="C27">
        <v>1968</v>
      </c>
    </row>
    <row r="28" spans="1:3" x14ac:dyDescent="0.3">
      <c r="A28">
        <v>76</v>
      </c>
      <c r="B28" t="s">
        <v>64</v>
      </c>
      <c r="C28">
        <v>1972</v>
      </c>
    </row>
    <row r="29" spans="1:3" x14ac:dyDescent="0.3">
      <c r="A29">
        <v>77</v>
      </c>
      <c r="B29" t="s">
        <v>65</v>
      </c>
      <c r="C29">
        <v>1964</v>
      </c>
    </row>
    <row r="30" spans="1:3" x14ac:dyDescent="0.3">
      <c r="A30">
        <v>78</v>
      </c>
      <c r="B30" t="s">
        <v>66</v>
      </c>
      <c r="C30">
        <v>1974</v>
      </c>
    </row>
    <row r="31" spans="1:3" x14ac:dyDescent="0.3">
      <c r="A31">
        <v>79</v>
      </c>
      <c r="B31" t="s">
        <v>67</v>
      </c>
      <c r="C31">
        <v>1975</v>
      </c>
    </row>
    <row r="32" spans="1:3" x14ac:dyDescent="0.3">
      <c r="A32">
        <v>80</v>
      </c>
      <c r="B32" t="s">
        <v>68</v>
      </c>
      <c r="C32">
        <v>1908</v>
      </c>
    </row>
    <row r="33" spans="1:3" x14ac:dyDescent="0.3">
      <c r="A33">
        <v>81</v>
      </c>
      <c r="B33" t="s">
        <v>69</v>
      </c>
      <c r="C33">
        <v>1921</v>
      </c>
    </row>
    <row r="34" spans="1:3" x14ac:dyDescent="0.3">
      <c r="A34">
        <v>82</v>
      </c>
      <c r="B34" t="s">
        <v>70</v>
      </c>
      <c r="C34">
        <v>1976</v>
      </c>
    </row>
    <row r="35" spans="1:3" x14ac:dyDescent="0.3">
      <c r="A35">
        <v>83</v>
      </c>
      <c r="B35" t="s">
        <v>71</v>
      </c>
      <c r="C35">
        <v>1978</v>
      </c>
    </row>
    <row r="36" spans="1:3" x14ac:dyDescent="0.3">
      <c r="A36">
        <v>84</v>
      </c>
      <c r="B36" t="s">
        <v>72</v>
      </c>
      <c r="C36">
        <v>1924</v>
      </c>
    </row>
    <row r="37" spans="1:3" x14ac:dyDescent="0.3">
      <c r="A37">
        <v>85</v>
      </c>
      <c r="B37" t="s">
        <v>73</v>
      </c>
      <c r="C37">
        <v>1940</v>
      </c>
    </row>
    <row r="38" spans="1:3" x14ac:dyDescent="0.3">
      <c r="A38">
        <v>86</v>
      </c>
      <c r="B38" t="s">
        <v>74</v>
      </c>
      <c r="C38">
        <v>1974</v>
      </c>
    </row>
    <row r="39" spans="1:3" x14ac:dyDescent="0.3">
      <c r="A39">
        <v>87</v>
      </c>
      <c r="B39" t="s">
        <v>75</v>
      </c>
      <c r="C39">
        <v>1979</v>
      </c>
    </row>
    <row r="40" spans="1:3" x14ac:dyDescent="0.3">
      <c r="A40">
        <v>88</v>
      </c>
      <c r="B40" t="s">
        <v>76</v>
      </c>
      <c r="C40">
        <v>1952</v>
      </c>
    </row>
    <row r="41" spans="1:3" x14ac:dyDescent="0.3">
      <c r="A41">
        <v>89</v>
      </c>
      <c r="B41" t="s">
        <v>77</v>
      </c>
      <c r="C41">
        <v>1943</v>
      </c>
    </row>
    <row r="42" spans="1:3" x14ac:dyDescent="0.3">
      <c r="A42">
        <v>90</v>
      </c>
      <c r="B42" t="s">
        <v>78</v>
      </c>
      <c r="C42">
        <v>1947</v>
      </c>
    </row>
    <row r="43" spans="1:3" x14ac:dyDescent="0.3">
      <c r="A43">
        <v>91</v>
      </c>
      <c r="B43" t="s">
        <v>79</v>
      </c>
      <c r="C43">
        <v>1967</v>
      </c>
    </row>
    <row r="44" spans="1:3" x14ac:dyDescent="0.3">
      <c r="A44">
        <v>92</v>
      </c>
      <c r="B44" t="s">
        <v>80</v>
      </c>
      <c r="C44">
        <v>1967</v>
      </c>
    </row>
    <row r="45" spans="1:3" x14ac:dyDescent="0.3">
      <c r="A45">
        <v>93</v>
      </c>
      <c r="B45" t="s">
        <v>81</v>
      </c>
      <c r="C45">
        <v>1975</v>
      </c>
    </row>
    <row r="46" spans="1:3" x14ac:dyDescent="0.3">
      <c r="A46">
        <v>94</v>
      </c>
      <c r="B46" t="s">
        <v>82</v>
      </c>
      <c r="C46">
        <v>1965</v>
      </c>
    </row>
    <row r="47" spans="1:3" x14ac:dyDescent="0.3">
      <c r="A47">
        <v>95</v>
      </c>
      <c r="B47" t="s">
        <v>83</v>
      </c>
      <c r="C47">
        <v>1981</v>
      </c>
    </row>
    <row r="48" spans="1:3" x14ac:dyDescent="0.3">
      <c r="A48">
        <v>150</v>
      </c>
      <c r="B48" t="s">
        <v>84</v>
      </c>
      <c r="C48">
        <v>1905</v>
      </c>
    </row>
    <row r="49" spans="1:3" x14ac:dyDescent="0.3">
      <c r="A49">
        <v>151</v>
      </c>
      <c r="B49" t="s">
        <v>85</v>
      </c>
      <c r="C49">
        <v>1919</v>
      </c>
    </row>
    <row r="50" spans="1:3" x14ac:dyDescent="0.3">
      <c r="A50">
        <v>152</v>
      </c>
      <c r="B50" t="s">
        <v>86</v>
      </c>
      <c r="C50">
        <v>1997</v>
      </c>
    </row>
    <row r="51" spans="1:3" x14ac:dyDescent="0.3">
      <c r="A51">
        <v>153</v>
      </c>
      <c r="B51" t="s">
        <v>87</v>
      </c>
      <c r="C51">
        <v>1929</v>
      </c>
    </row>
    <row r="52" spans="1:3" x14ac:dyDescent="0.3">
      <c r="A52">
        <v>154</v>
      </c>
      <c r="B52" t="s">
        <v>88</v>
      </c>
      <c r="C52">
        <v>1988</v>
      </c>
    </row>
    <row r="53" spans="1:3" x14ac:dyDescent="0.3">
      <c r="A53">
        <v>155</v>
      </c>
      <c r="B53" t="s">
        <v>89</v>
      </c>
      <c r="C53">
        <v>1982</v>
      </c>
    </row>
    <row r="54" spans="1:3" x14ac:dyDescent="0.3">
      <c r="A54">
        <v>156</v>
      </c>
      <c r="B54" t="s">
        <v>90</v>
      </c>
      <c r="C54">
        <v>1982</v>
      </c>
    </row>
    <row r="55" spans="1:3" x14ac:dyDescent="0.3">
      <c r="A55">
        <v>157</v>
      </c>
      <c r="B55" t="s">
        <v>91</v>
      </c>
      <c r="C55">
        <v>1982</v>
      </c>
    </row>
    <row r="56" spans="1:3" x14ac:dyDescent="0.3">
      <c r="A56">
        <v>158</v>
      </c>
      <c r="B56" t="s">
        <v>92</v>
      </c>
      <c r="C56">
        <v>1983</v>
      </c>
    </row>
    <row r="57" spans="1:3" x14ac:dyDescent="0.3">
      <c r="A57">
        <v>159</v>
      </c>
      <c r="B57" t="s">
        <v>93</v>
      </c>
      <c r="C57">
        <v>1985</v>
      </c>
    </row>
    <row r="58" spans="1:3" x14ac:dyDescent="0.3">
      <c r="A58">
        <v>160</v>
      </c>
      <c r="B58" t="s">
        <v>94</v>
      </c>
      <c r="C58">
        <v>1979</v>
      </c>
    </row>
    <row r="59" spans="1:3" x14ac:dyDescent="0.3">
      <c r="A59">
        <v>161</v>
      </c>
      <c r="B59" t="s">
        <v>95</v>
      </c>
      <c r="C59">
        <v>1984</v>
      </c>
    </row>
    <row r="60" spans="1:3" x14ac:dyDescent="0.3">
      <c r="A60">
        <v>162</v>
      </c>
      <c r="B60" t="s">
        <v>96</v>
      </c>
      <c r="C60">
        <v>1950</v>
      </c>
    </row>
    <row r="61" spans="1:3" x14ac:dyDescent="0.3">
      <c r="A61">
        <v>163</v>
      </c>
      <c r="B61" t="s">
        <v>97</v>
      </c>
      <c r="C61">
        <v>1955</v>
      </c>
    </row>
    <row r="62" spans="1:3" x14ac:dyDescent="0.3">
      <c r="A62">
        <v>164</v>
      </c>
      <c r="B62" t="s">
        <v>98</v>
      </c>
      <c r="C62">
        <v>1965</v>
      </c>
    </row>
    <row r="63" spans="1:3" x14ac:dyDescent="0.3">
      <c r="A63">
        <v>165</v>
      </c>
      <c r="B63" t="s">
        <v>99</v>
      </c>
      <c r="C63">
        <v>1967</v>
      </c>
    </row>
    <row r="64" spans="1:3" x14ac:dyDescent="0.3">
      <c r="A64">
        <v>166</v>
      </c>
      <c r="B64" t="s">
        <v>100</v>
      </c>
      <c r="C64">
        <v>1946</v>
      </c>
    </row>
    <row r="65" spans="1:3" x14ac:dyDescent="0.3">
      <c r="A65">
        <v>167</v>
      </c>
      <c r="B65" t="s">
        <v>101</v>
      </c>
      <c r="C65">
        <v>1982</v>
      </c>
    </row>
    <row r="66" spans="1:3" x14ac:dyDescent="0.3">
      <c r="A66">
        <v>168</v>
      </c>
      <c r="B66" t="s">
        <v>102</v>
      </c>
      <c r="C66">
        <v>1956</v>
      </c>
    </row>
    <row r="67" spans="1:3" x14ac:dyDescent="0.3">
      <c r="A67">
        <v>169</v>
      </c>
      <c r="B67" t="s">
        <v>103</v>
      </c>
      <c r="C67">
        <v>1985</v>
      </c>
    </row>
    <row r="68" spans="1:3" x14ac:dyDescent="0.3">
      <c r="A68">
        <v>170</v>
      </c>
      <c r="B68" t="s">
        <v>104</v>
      </c>
      <c r="C68">
        <v>1991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dimension ref="A1:B86"/>
  <sheetViews>
    <sheetView zoomScale="160" zoomScaleNormal="160" workbookViewId="0">
      <selection activeCell="B2" sqref="B2:B3"/>
    </sheetView>
  </sheetViews>
  <sheetFormatPr defaultRowHeight="14.4" x14ac:dyDescent="0.3"/>
  <cols>
    <col min="1" max="1" width="9.88671875" customWidth="1"/>
  </cols>
  <sheetData>
    <row r="1" spans="1:2" x14ac:dyDescent="0.3">
      <c r="A1" s="2" t="s">
        <v>0</v>
      </c>
      <c r="B1" s="2" t="s">
        <v>35</v>
      </c>
    </row>
    <row r="2" spans="1:2" x14ac:dyDescent="0.3">
      <c r="A2">
        <v>101</v>
      </c>
      <c r="B2">
        <v>50</v>
      </c>
    </row>
    <row r="3" spans="1:2" x14ac:dyDescent="0.3">
      <c r="A3">
        <v>101</v>
      </c>
      <c r="B3">
        <v>51</v>
      </c>
    </row>
    <row r="4" spans="1:2" x14ac:dyDescent="0.3">
      <c r="A4">
        <v>102</v>
      </c>
      <c r="B4">
        <v>52</v>
      </c>
    </row>
    <row r="5" spans="1:2" x14ac:dyDescent="0.3">
      <c r="A5">
        <v>102</v>
      </c>
      <c r="B5">
        <v>53</v>
      </c>
    </row>
    <row r="6" spans="1:2" x14ac:dyDescent="0.3">
      <c r="A6">
        <v>103</v>
      </c>
      <c r="B6">
        <v>54</v>
      </c>
    </row>
    <row r="7" spans="1:2" x14ac:dyDescent="0.3">
      <c r="A7">
        <v>103</v>
      </c>
      <c r="B7">
        <v>55</v>
      </c>
    </row>
    <row r="8" spans="1:2" x14ac:dyDescent="0.3">
      <c r="A8">
        <v>103</v>
      </c>
      <c r="B8">
        <v>56</v>
      </c>
    </row>
    <row r="9" spans="1:2" x14ac:dyDescent="0.3">
      <c r="A9">
        <v>104</v>
      </c>
      <c r="B9">
        <v>54</v>
      </c>
    </row>
    <row r="10" spans="1:2" x14ac:dyDescent="0.3">
      <c r="A10">
        <v>104</v>
      </c>
      <c r="B10">
        <v>56</v>
      </c>
    </row>
    <row r="11" spans="1:2" x14ac:dyDescent="0.3">
      <c r="A11">
        <v>105</v>
      </c>
      <c r="B11">
        <v>54</v>
      </c>
    </row>
    <row r="12" spans="1:2" x14ac:dyDescent="0.3">
      <c r="A12">
        <v>105</v>
      </c>
      <c r="B12">
        <v>55</v>
      </c>
    </row>
    <row r="13" spans="1:2" x14ac:dyDescent="0.3">
      <c r="A13">
        <v>106</v>
      </c>
      <c r="B13">
        <v>57</v>
      </c>
    </row>
    <row r="14" spans="1:2" x14ac:dyDescent="0.3">
      <c r="A14">
        <v>106</v>
      </c>
      <c r="B14">
        <v>58</v>
      </c>
    </row>
    <row r="15" spans="1:2" x14ac:dyDescent="0.3">
      <c r="A15">
        <v>107</v>
      </c>
      <c r="B15">
        <v>59</v>
      </c>
    </row>
    <row r="16" spans="1:2" x14ac:dyDescent="0.3">
      <c r="A16">
        <v>107</v>
      </c>
      <c r="B16">
        <v>60</v>
      </c>
    </row>
    <row r="17" spans="1:2" x14ac:dyDescent="0.3">
      <c r="A17">
        <v>108</v>
      </c>
      <c r="B17">
        <v>61</v>
      </c>
    </row>
    <row r="18" spans="1:2" x14ac:dyDescent="0.3">
      <c r="A18">
        <v>108</v>
      </c>
      <c r="B18">
        <v>62</v>
      </c>
    </row>
    <row r="19" spans="1:2" x14ac:dyDescent="0.3">
      <c r="A19">
        <v>108</v>
      </c>
      <c r="B19">
        <v>63</v>
      </c>
    </row>
    <row r="20" spans="1:2" x14ac:dyDescent="0.3">
      <c r="A20">
        <v>109</v>
      </c>
      <c r="B20">
        <v>59</v>
      </c>
    </row>
    <row r="21" spans="1:2" x14ac:dyDescent="0.3">
      <c r="A21">
        <v>109</v>
      </c>
      <c r="B21">
        <v>57</v>
      </c>
    </row>
    <row r="22" spans="1:2" x14ac:dyDescent="0.3">
      <c r="A22">
        <v>109</v>
      </c>
      <c r="B22">
        <v>64</v>
      </c>
    </row>
    <row r="23" spans="1:2" x14ac:dyDescent="0.3">
      <c r="A23">
        <v>110</v>
      </c>
      <c r="B23">
        <v>65</v>
      </c>
    </row>
    <row r="24" spans="1:2" x14ac:dyDescent="0.3">
      <c r="A24">
        <v>110</v>
      </c>
      <c r="B24">
        <v>66</v>
      </c>
    </row>
    <row r="25" spans="1:2" x14ac:dyDescent="0.3">
      <c r="A25">
        <v>111</v>
      </c>
      <c r="B25">
        <v>67</v>
      </c>
    </row>
    <row r="26" spans="1:2" x14ac:dyDescent="0.3">
      <c r="A26">
        <v>111</v>
      </c>
      <c r="B26">
        <v>68</v>
      </c>
    </row>
    <row r="27" spans="1:2" x14ac:dyDescent="0.3">
      <c r="A27">
        <v>112</v>
      </c>
      <c r="B27">
        <v>69</v>
      </c>
    </row>
    <row r="28" spans="1:2" x14ac:dyDescent="0.3">
      <c r="A28">
        <v>112</v>
      </c>
      <c r="B28">
        <v>70</v>
      </c>
    </row>
    <row r="29" spans="1:2" x14ac:dyDescent="0.3">
      <c r="A29">
        <v>113</v>
      </c>
      <c r="B29">
        <v>71</v>
      </c>
    </row>
    <row r="30" spans="1:2" x14ac:dyDescent="0.3">
      <c r="A30">
        <v>113</v>
      </c>
      <c r="B30">
        <v>72</v>
      </c>
    </row>
    <row r="31" spans="1:2" x14ac:dyDescent="0.3">
      <c r="A31">
        <v>114</v>
      </c>
      <c r="B31">
        <v>73</v>
      </c>
    </row>
    <row r="32" spans="1:2" x14ac:dyDescent="0.3">
      <c r="A32">
        <v>114</v>
      </c>
      <c r="B32">
        <v>74</v>
      </c>
    </row>
    <row r="33" spans="1:2" x14ac:dyDescent="0.3">
      <c r="A33">
        <v>115</v>
      </c>
      <c r="B33">
        <v>75</v>
      </c>
    </row>
    <row r="34" spans="1:2" x14ac:dyDescent="0.3">
      <c r="A34">
        <v>115</v>
      </c>
      <c r="B34">
        <v>76</v>
      </c>
    </row>
    <row r="35" spans="1:2" x14ac:dyDescent="0.3">
      <c r="A35">
        <v>116</v>
      </c>
      <c r="B35">
        <v>77</v>
      </c>
    </row>
    <row r="36" spans="1:2" x14ac:dyDescent="0.3">
      <c r="A36">
        <v>116</v>
      </c>
      <c r="B36">
        <v>78</v>
      </c>
    </row>
    <row r="37" spans="1:2" x14ac:dyDescent="0.3">
      <c r="A37">
        <v>117</v>
      </c>
      <c r="B37">
        <v>69</v>
      </c>
    </row>
    <row r="38" spans="1:2" x14ac:dyDescent="0.3">
      <c r="A38">
        <v>117</v>
      </c>
      <c r="B38">
        <v>79</v>
      </c>
    </row>
    <row r="39" spans="1:2" x14ac:dyDescent="0.3">
      <c r="A39">
        <v>118</v>
      </c>
      <c r="B39">
        <v>80</v>
      </c>
    </row>
    <row r="40" spans="1:2" x14ac:dyDescent="0.3">
      <c r="A40">
        <v>118</v>
      </c>
      <c r="B40">
        <v>81</v>
      </c>
    </row>
    <row r="41" spans="1:2" x14ac:dyDescent="0.3">
      <c r="A41">
        <v>119</v>
      </c>
      <c r="B41">
        <v>82</v>
      </c>
    </row>
    <row r="42" spans="1:2" x14ac:dyDescent="0.3">
      <c r="A42">
        <v>119</v>
      </c>
      <c r="B42">
        <v>83</v>
      </c>
    </row>
    <row r="43" spans="1:2" x14ac:dyDescent="0.3">
      <c r="A43">
        <v>120</v>
      </c>
      <c r="B43">
        <v>84</v>
      </c>
    </row>
    <row r="44" spans="1:2" x14ac:dyDescent="0.3">
      <c r="A44">
        <v>120</v>
      </c>
      <c r="B44">
        <v>85</v>
      </c>
    </row>
    <row r="45" spans="1:2" x14ac:dyDescent="0.3">
      <c r="A45">
        <v>121</v>
      </c>
      <c r="B45">
        <v>86</v>
      </c>
    </row>
    <row r="46" spans="1:2" x14ac:dyDescent="0.3">
      <c r="A46">
        <v>121</v>
      </c>
      <c r="B46">
        <v>87</v>
      </c>
    </row>
    <row r="47" spans="1:2" x14ac:dyDescent="0.3">
      <c r="A47">
        <v>122</v>
      </c>
      <c r="B47">
        <v>88</v>
      </c>
    </row>
    <row r="48" spans="1:2" x14ac:dyDescent="0.3">
      <c r="A48">
        <v>122</v>
      </c>
      <c r="B48">
        <v>89</v>
      </c>
    </row>
    <row r="49" spans="1:2" x14ac:dyDescent="0.3">
      <c r="A49">
        <v>123</v>
      </c>
      <c r="B49">
        <v>90</v>
      </c>
    </row>
    <row r="50" spans="1:2" x14ac:dyDescent="0.3">
      <c r="A50">
        <v>123</v>
      </c>
      <c r="B50">
        <v>91</v>
      </c>
    </row>
    <row r="51" spans="1:2" x14ac:dyDescent="0.3">
      <c r="A51">
        <v>124</v>
      </c>
      <c r="B51">
        <v>92</v>
      </c>
    </row>
    <row r="52" spans="1:2" x14ac:dyDescent="0.3">
      <c r="A52">
        <v>124</v>
      </c>
      <c r="B52">
        <v>93</v>
      </c>
    </row>
    <row r="53" spans="1:2" x14ac:dyDescent="0.3">
      <c r="A53">
        <v>125</v>
      </c>
      <c r="B53">
        <v>94</v>
      </c>
    </row>
    <row r="54" spans="1:2" x14ac:dyDescent="0.3">
      <c r="A54">
        <v>125</v>
      </c>
      <c r="B54">
        <v>95</v>
      </c>
    </row>
    <row r="55" spans="1:2" x14ac:dyDescent="0.3">
      <c r="A55">
        <v>125</v>
      </c>
      <c r="B55">
        <v>54</v>
      </c>
    </row>
    <row r="56" spans="1:2" x14ac:dyDescent="0.3">
      <c r="A56">
        <v>126</v>
      </c>
      <c r="B56">
        <v>94</v>
      </c>
    </row>
    <row r="57" spans="1:2" x14ac:dyDescent="0.3">
      <c r="A57">
        <v>126</v>
      </c>
      <c r="B57">
        <v>95</v>
      </c>
    </row>
    <row r="58" spans="1:2" x14ac:dyDescent="0.3">
      <c r="A58">
        <v>126</v>
      </c>
      <c r="B58">
        <v>54</v>
      </c>
    </row>
    <row r="59" spans="1:2" x14ac:dyDescent="0.3">
      <c r="A59">
        <v>127</v>
      </c>
      <c r="B59">
        <v>150</v>
      </c>
    </row>
    <row r="60" spans="1:2" x14ac:dyDescent="0.3">
      <c r="A60">
        <v>127</v>
      </c>
      <c r="B60">
        <v>151</v>
      </c>
    </row>
    <row r="61" spans="1:2" x14ac:dyDescent="0.3">
      <c r="A61">
        <v>128</v>
      </c>
      <c r="B61">
        <v>61</v>
      </c>
    </row>
    <row r="62" spans="1:2" x14ac:dyDescent="0.3">
      <c r="A62">
        <v>128</v>
      </c>
      <c r="B62">
        <v>152</v>
      </c>
    </row>
    <row r="63" spans="1:2" x14ac:dyDescent="0.3">
      <c r="A63">
        <v>129</v>
      </c>
      <c r="B63">
        <v>51</v>
      </c>
    </row>
    <row r="64" spans="1:2" x14ac:dyDescent="0.3">
      <c r="A64">
        <v>129</v>
      </c>
      <c r="B64">
        <v>153</v>
      </c>
    </row>
    <row r="65" spans="1:2" x14ac:dyDescent="0.3">
      <c r="A65">
        <v>130</v>
      </c>
      <c r="B65">
        <v>61</v>
      </c>
    </row>
    <row r="66" spans="1:2" x14ac:dyDescent="0.3">
      <c r="A66">
        <v>130</v>
      </c>
      <c r="B66">
        <v>154</v>
      </c>
    </row>
    <row r="67" spans="1:2" x14ac:dyDescent="0.3">
      <c r="A67">
        <v>131</v>
      </c>
      <c r="B67">
        <v>155</v>
      </c>
    </row>
    <row r="68" spans="1:2" x14ac:dyDescent="0.3">
      <c r="A68">
        <v>131</v>
      </c>
      <c r="B68">
        <v>154</v>
      </c>
    </row>
    <row r="69" spans="1:2" x14ac:dyDescent="0.3">
      <c r="A69">
        <v>132</v>
      </c>
      <c r="B69">
        <v>156</v>
      </c>
    </row>
    <row r="70" spans="1:2" x14ac:dyDescent="0.3">
      <c r="A70">
        <v>132</v>
      </c>
      <c r="B70">
        <v>157</v>
      </c>
    </row>
    <row r="71" spans="1:2" x14ac:dyDescent="0.3">
      <c r="A71">
        <v>133</v>
      </c>
      <c r="B71">
        <v>158</v>
      </c>
    </row>
    <row r="72" spans="1:2" x14ac:dyDescent="0.3">
      <c r="A72">
        <v>133</v>
      </c>
      <c r="B72">
        <v>159</v>
      </c>
    </row>
    <row r="73" spans="1:2" x14ac:dyDescent="0.3">
      <c r="A73">
        <v>134</v>
      </c>
      <c r="B73">
        <v>160</v>
      </c>
    </row>
    <row r="74" spans="1:2" x14ac:dyDescent="0.3">
      <c r="A74">
        <v>134</v>
      </c>
      <c r="B74">
        <v>161</v>
      </c>
    </row>
    <row r="75" spans="1:2" x14ac:dyDescent="0.3">
      <c r="A75">
        <v>135</v>
      </c>
      <c r="B75">
        <v>162</v>
      </c>
    </row>
    <row r="76" spans="1:2" x14ac:dyDescent="0.3">
      <c r="A76">
        <v>135</v>
      </c>
      <c r="B76">
        <v>163</v>
      </c>
    </row>
    <row r="77" spans="1:2" x14ac:dyDescent="0.3">
      <c r="A77">
        <v>136</v>
      </c>
      <c r="B77">
        <v>164</v>
      </c>
    </row>
    <row r="78" spans="1:2" x14ac:dyDescent="0.3">
      <c r="A78">
        <v>136</v>
      </c>
      <c r="B78">
        <v>165</v>
      </c>
    </row>
    <row r="79" spans="1:2" x14ac:dyDescent="0.3">
      <c r="A79">
        <v>137</v>
      </c>
      <c r="B79">
        <v>95</v>
      </c>
    </row>
    <row r="80" spans="1:2" x14ac:dyDescent="0.3">
      <c r="A80">
        <v>137</v>
      </c>
      <c r="B80">
        <v>166</v>
      </c>
    </row>
    <row r="81" spans="1:2" x14ac:dyDescent="0.3">
      <c r="A81">
        <v>138</v>
      </c>
      <c r="B81">
        <v>95</v>
      </c>
    </row>
    <row r="82" spans="1:2" x14ac:dyDescent="0.3">
      <c r="A82">
        <v>138</v>
      </c>
      <c r="B82">
        <v>167</v>
      </c>
    </row>
    <row r="83" spans="1:2" x14ac:dyDescent="0.3">
      <c r="A83">
        <v>139</v>
      </c>
      <c r="B83">
        <v>164</v>
      </c>
    </row>
    <row r="84" spans="1:2" x14ac:dyDescent="0.3">
      <c r="A84">
        <v>139</v>
      </c>
      <c r="B84">
        <v>168</v>
      </c>
    </row>
    <row r="85" spans="1:2" x14ac:dyDescent="0.3">
      <c r="A85">
        <v>140</v>
      </c>
      <c r="B85">
        <v>169</v>
      </c>
    </row>
    <row r="86" spans="1:2" x14ac:dyDescent="0.3">
      <c r="A86">
        <v>140</v>
      </c>
      <c r="B86">
        <v>170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dimension ref="A1:B9"/>
  <sheetViews>
    <sheetView zoomScale="160" zoomScaleNormal="160" workbookViewId="0">
      <selection activeCell="B4" sqref="B4"/>
    </sheetView>
  </sheetViews>
  <sheetFormatPr defaultRowHeight="14.4" x14ac:dyDescent="0.3"/>
  <cols>
    <col min="1" max="1" width="12.44140625" customWidth="1"/>
  </cols>
  <sheetData>
    <row r="1" spans="1:2" x14ac:dyDescent="0.3">
      <c r="A1" s="2" t="s">
        <v>5</v>
      </c>
      <c r="B1" s="2" t="s">
        <v>36</v>
      </c>
    </row>
    <row r="2" spans="1:2" x14ac:dyDescent="0.3">
      <c r="A2">
        <v>1</v>
      </c>
      <c r="B2" t="s">
        <v>105</v>
      </c>
    </row>
    <row r="3" spans="1:2" x14ac:dyDescent="0.3">
      <c r="A3">
        <v>2</v>
      </c>
      <c r="B3" t="s">
        <v>106</v>
      </c>
    </row>
    <row r="4" spans="1:2" x14ac:dyDescent="0.3">
      <c r="A4">
        <v>3</v>
      </c>
      <c r="B4" t="s">
        <v>107</v>
      </c>
    </row>
    <row r="5" spans="1:2" x14ac:dyDescent="0.3">
      <c r="A5">
        <v>4</v>
      </c>
      <c r="B5" t="s">
        <v>108</v>
      </c>
    </row>
    <row r="6" spans="1:2" x14ac:dyDescent="0.3">
      <c r="A6">
        <v>5</v>
      </c>
      <c r="B6" t="s">
        <v>109</v>
      </c>
    </row>
    <row r="7" spans="1:2" x14ac:dyDescent="0.3">
      <c r="A7">
        <v>6</v>
      </c>
      <c r="B7" t="s">
        <v>110</v>
      </c>
    </row>
    <row r="8" spans="1:2" x14ac:dyDescent="0.3">
      <c r="A8">
        <v>7</v>
      </c>
      <c r="B8" t="s">
        <v>111</v>
      </c>
    </row>
    <row r="9" spans="1:2" x14ac:dyDescent="0.3">
      <c r="A9">
        <v>8</v>
      </c>
      <c r="B9" t="s">
        <v>112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Props1.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C97D6F-A515-40FC-959A-7BC863F10CEF}">
  <ds:schemaRefs>
    <ds:schemaRef ds:uri="http://schemas.microsoft.com/sharepoint/v3/contenttype/forms"/>
  </ds:schemaRefs>
</ds:datastoreItem>
</file>

<file path=customXml/itemProps3.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movies</vt:lpstr>
      <vt:lpstr>Marvels_FInancials</vt:lpstr>
      <vt:lpstr>financials</vt:lpstr>
      <vt:lpstr>actors</vt:lpstr>
      <vt:lpstr>movie_actor</vt:lpstr>
      <vt:lpstr>languages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Aswath CM</cp:lastModifiedBy>
  <dcterms:created xsi:type="dcterms:W3CDTF">2015-06-05T18:17:20Z</dcterms:created>
  <dcterms:modified xsi:type="dcterms:W3CDTF">2024-02-26T17:03:40Z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