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swathi\Dropbox\Spring 2018\SNA\"/>
    </mc:Choice>
  </mc:AlternateContent>
  <bookViews>
    <workbookView xWindow="0" yWindow="0" windowWidth="19200" windowHeight="717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30" i="7" l="1"/>
  <c r="B129" i="7"/>
  <c r="P45" i="7"/>
  <c r="Q45" i="7" s="1"/>
  <c r="P2" i="7"/>
  <c r="B127" i="7" s="1"/>
  <c r="B144" i="7"/>
  <c r="B143" i="7"/>
  <c r="R45" i="7"/>
  <c r="S45" i="7" s="1"/>
  <c r="R2" i="7"/>
  <c r="B141" i="7" s="1"/>
  <c r="B116" i="7"/>
  <c r="B115" i="7"/>
  <c r="N45" i="7"/>
  <c r="O45" i="7" s="1"/>
  <c r="N2" i="7"/>
  <c r="B113" i="7" s="1"/>
  <c r="B102" i="7"/>
  <c r="B101" i="7"/>
  <c r="L45" i="7"/>
  <c r="M45" i="7" s="1"/>
  <c r="L2" i="7"/>
  <c r="B99" i="7" s="1"/>
  <c r="B72" i="7"/>
  <c r="B71" i="7"/>
  <c r="B58" i="7"/>
  <c r="B57" i="7"/>
  <c r="B88" i="7"/>
  <c r="B87" i="7"/>
  <c r="J45" i="7"/>
  <c r="K45" i="7" s="1"/>
  <c r="J2" i="7"/>
  <c r="B85" i="7" s="1"/>
  <c r="B74" i="7"/>
  <c r="B73" i="7"/>
  <c r="H45" i="7"/>
  <c r="I45" i="7" s="1"/>
  <c r="H2" i="7"/>
  <c r="B60" i="7"/>
  <c r="B59" i="7"/>
  <c r="F45" i="7"/>
  <c r="G45" i="7" s="1"/>
  <c r="F2" i="7"/>
  <c r="B46" i="7"/>
  <c r="B45" i="7"/>
  <c r="T2" i="7"/>
  <c r="T45" i="7"/>
  <c r="B114" i="7" l="1"/>
  <c r="B100" i="7"/>
  <c r="B86" i="7"/>
  <c r="B142" i="7"/>
  <c r="B12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<sst xmlns="http://schemas.openxmlformats.org/spreadsheetml/2006/main" count="1165" uniqueCount="300">
  <si>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</si>
  <si>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</si>
  <si>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</si>
  <si>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</si>
  <si>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</si>
  <si>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</si>
  <si>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</si>
  <si>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</si>
  <si>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</si>
  <si>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</si>
  <si>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</si>
  <si>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</si>
  <si>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</si>
  <si>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</si>
  <si>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</si>
  <si>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</si>
  <si>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</si>
  <si>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</si>
  <si>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</si>
  <si>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</si>
  <si>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</si>
  <si>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</si>
  <si>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</si>
  <si>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</si>
  <si>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</si>
  <si>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</si>
  <si>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</si>
  <si>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</si>
  <si>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</si>
  <si>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</si>
  <si>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</si>
  <si>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</si>
  <si>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</si>
  <si>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</si>
  <si>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</si>
  <si>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</si>
  <si>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</si>
  <si>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</si>
  <si>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</si>
  <si>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</si>
  <si>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</si>
  <si>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</si>
  <si>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</si>
  <si>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</si>
  <si>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</si>
  <si>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</si>
  <si>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</si>
  <si>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</si>
  <si>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</si>
  <si>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</si>
  <si>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</si>
  <si>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</si>
  <si>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</si>
  <si>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</si>
  <si>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</si>
  <si>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</si>
  <si>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</si>
  <si>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</si>
  <si>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</si>
  <si>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</si>
  <si>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</si>
  <si>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</si>
  <si>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</si>
  <si>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</si>
  <si>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</si>
  <si>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</si>
  <si>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</si>
  <si>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</si>
  <si>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</si>
  <si>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</si>
  <si>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</si>
  <si>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</si>
  <si>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</si>
  <si>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</si>
  <si>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</si>
  <si>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</si>
  <si>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</si>
  <si>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</si>
  <si>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</si>
  <si>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</si>
  <si>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</si>
  <si>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</si>
  <si>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</si>
  <si>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</si>
  <si>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</si>
  <si>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</si>
  <si>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</si>
  <si>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</si>
  <si>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</si>
  <si>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</si>
  <si>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</si>
  <si>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</si>
  <si>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</si>
  <si>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</si>
  <si>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</si>
  <si>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</si>
  <si>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</si>
  <si>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</si>
  <si>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</si>
  <si>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</si>
  <si>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</si>
  <si>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</si>
  <si>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</si>
  <si>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</si>
  <si>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</si>
  <si>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</si>
  <si>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</si>
  <si>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</si>
  <si>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</si>
  <si>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</si>
  <si>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</si>
  <si>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</si>
  <si>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</si>
  <si>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</si>
  <si>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</si>
  <si>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</si>
  <si>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</si>
  <si>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</si>
  <si>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</si>
  <si>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</si>
  <si>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</si>
  <si>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</si>
  <si>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</si>
  <si>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</si>
  <si>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</si>
  <si>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</si>
  <si>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</si>
  <si>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</si>
  <si>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</si>
  <si>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</si>
  <si>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</si>
  <si>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</si>
  <si>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</si>
  <si>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</si>
  <si>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</si>
  <si>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</si>
  <si>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</si>
  <si>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</si>
  <si>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</si>
  <si>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</si>
  <si>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</si>
  <si>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</si>
  <si>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</si>
  <si>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</si>
  <si>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</si>
  <si>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</si>
  <si>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</si>
  <si>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</si>
  <si>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</si>
  <si>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</si>
  <si>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</si>
  <si>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</si>
  <si>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</si>
  <si>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</si>
  <si>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</si>
  <si>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</si>
  <si>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</si>
  <si>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</si>
  <si>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</si>
  <si>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</si>
  <si>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</si>
  <si>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</si>
  <si>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</si>
  <si>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</si>
  <si>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</si>
  <si>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</si>
  <si>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</si>
  <si>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</si>
  <si>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</si>
  <si>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</si>
  <si>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</si>
  <si>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</si>
  <si>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</si>
  <si>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</si>
  <si>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</si>
  <si>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</si>
  <si>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Valjean</t>
  </si>
  <si>
    <t>Gavroche</t>
  </si>
  <si>
    <t>Marius</t>
  </si>
  <si>
    <t>Javert</t>
  </si>
  <si>
    <t>Thenardier</t>
  </si>
  <si>
    <t>Enjolras</t>
  </si>
  <si>
    <t>Fantine</t>
  </si>
  <si>
    <t>Bossuet</t>
  </si>
  <si>
    <t>Courfeyrac</t>
  </si>
  <si>
    <t>Bahorel</t>
  </si>
  <si>
    <t>Joly</t>
  </si>
  <si>
    <t>Combeferre</t>
  </si>
  <si>
    <t>Feuilly</t>
  </si>
  <si>
    <t>Mabeuf</t>
  </si>
  <si>
    <t>Eponine</t>
  </si>
  <si>
    <t>MmeThenardier</t>
  </si>
  <si>
    <t>Cosette</t>
  </si>
  <si>
    <t>Grantaire</t>
  </si>
  <si>
    <t>Gueulemer</t>
  </si>
  <si>
    <t>Babet</t>
  </si>
  <si>
    <t>Claquesous</t>
  </si>
  <si>
    <t>Myriel</t>
  </si>
  <si>
    <t>Prouvaire</t>
  </si>
  <si>
    <t>Montparnasse</t>
  </si>
  <si>
    <t>Tholomyes</t>
  </si>
  <si>
    <t>Bamatabois</t>
  </si>
  <si>
    <t>MmeHucheloup</t>
  </si>
  <si>
    <t>Brujon</t>
  </si>
  <si>
    <t>Gillenormand</t>
  </si>
  <si>
    <t>MlleGillenormand</t>
  </si>
  <si>
    <t>Listolier</t>
  </si>
  <si>
    <t>Fameuil</t>
  </si>
  <si>
    <t>Blacheville</t>
  </si>
  <si>
    <t>Favourite</t>
  </si>
  <si>
    <t>Dahlia</t>
  </si>
  <si>
    <t>Zephine</t>
  </si>
  <si>
    <t>Judge</t>
  </si>
  <si>
    <t>Champmathieu</t>
  </si>
  <si>
    <t>Brevet</t>
  </si>
  <si>
    <t>Chenildieu</t>
  </si>
  <si>
    <t>Cochepaille</t>
  </si>
  <si>
    <t>Simplice</t>
  </si>
  <si>
    <t>LtGillenormand</t>
  </si>
  <si>
    <t>Fauchelevent</t>
  </si>
  <si>
    <t>Woman2</t>
  </si>
  <si>
    <t>Toussaint</t>
  </si>
  <si>
    <t>Pontmercy</t>
  </si>
  <si>
    <t>Anzelma</t>
  </si>
  <si>
    <t>MlleBaptistine</t>
  </si>
  <si>
    <t>MmeMagloire</t>
  </si>
  <si>
    <t>Woman1</t>
  </si>
  <si>
    <t>Marguerite</t>
  </si>
  <si>
    <t>Child1</t>
  </si>
  <si>
    <t>Child2</t>
  </si>
  <si>
    <t>BaronessT</t>
  </si>
  <si>
    <t>MmeBurgon</t>
  </si>
  <si>
    <t>MotherInnocent</t>
  </si>
  <si>
    <t>Magnon</t>
  </si>
  <si>
    <t>Perpetue</t>
  </si>
  <si>
    <t>MmePontmercy</t>
  </si>
  <si>
    <t>Labarre</t>
  </si>
  <si>
    <t>MmeDeR</t>
  </si>
  <si>
    <t>Isabeau</t>
  </si>
  <si>
    <t>Gervais</t>
  </si>
  <si>
    <t>Scaufflaire</t>
  </si>
  <si>
    <t>MotherPlutarch</t>
  </si>
  <si>
    <t>Boulatruelle</t>
  </si>
  <si>
    <t>MlleVaubois</t>
  </si>
  <si>
    <t>Gribier</t>
  </si>
  <si>
    <t>Napoleon</t>
  </si>
  <si>
    <t>CountessDeLo</t>
  </si>
  <si>
    <t>Geborand</t>
  </si>
  <si>
    <t>Champtercier</t>
  </si>
  <si>
    <t>Cravatte</t>
  </si>
  <si>
    <t>Count</t>
  </si>
  <si>
    <t>OldMan</t>
  </si>
  <si>
    <t>Jondrette</t>
  </si>
  <si>
    <t>Edge Weight</t>
  </si>
  <si>
    <t>Graph History</t>
  </si>
  <si>
    <t>Autofill Workbook Results</t>
  </si>
  <si>
    <t>Undirected</t>
  </si>
  <si>
    <t>Graph Type</t>
  </si>
  <si>
    <t>Modularity</t>
  </si>
  <si>
    <t>NodeXL Version</t>
  </si>
  <si>
    <t>Not Applicable</t>
  </si>
  <si>
    <t>1.0.1.350</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</si>
  <si>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</si>
  <si>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</si>
  <si>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</si>
  <si>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</si>
  <si>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</si>
  <si>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</si>
  <si>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</si>
  <si>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</si>
  <si>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</si>
  <si>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</si>
  <si>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</si>
  <si>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</si>
  <si>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</si>
  <si>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</si>
  <si>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</si>
  <si>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</si>
  <si>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</si>
  <si>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</si>
  <si>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</si>
  <si>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</si>
  <si>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</si>
  <si>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</si>
  <si>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</si>
  <si>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</si>
  <si>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</si>
  <si>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</si>
  <si>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</si>
  <si>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</si>
  <si>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</si>
  <si>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</si>
  <si>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</si>
  <si>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</si>
  <si>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</si>
  <si>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▓0▓0▓0▓True▓Black▓Black▓▓Edge Weight▓1▓31▓0▓1▓7▓True▓▓0▓0▓0▓0▓0▓False▓Degree▓1▓36▓0▓True▓128, 255, 255▓Navy▓▓▓0▓0▓0▓0▓0▓False▓Betweenness Centrality▓0▓1624.4688▓3▓50▓100▓False▓▓0▓0▓0▓0▓0▓False▓▓0▓0▓0▓0▓0▓False</t>
  </si>
  <si>
    <t>LayoutAlgorithm░The graph was laid out using the Harel-Koren Fast Multiscale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</si>
  <si>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&lt;value&gt;0.16&lt;/value&gt;_x000D_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0	128, 255, 255	Navy	False	True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 /&gt;_x000D_
      &lt;/setting&gt;_x000D_
      &lt;setting name="VertexPolarAngleDeta</t>
  </si>
  <si>
    <t>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0	50	100	False	False&lt;/value&gt;_x000D_
      &lt;/setting&gt;_x000D_
      &lt;setting name="EdgeWidthDetails" serializeAs="String"&gt;_x000D_
        &lt;value&gt;False	False	0	0	1	7	False	True&lt;/value&gt;_x000D_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100	False	True&lt;/value&gt;_x000D_
      &lt;/setting&gt;_x000D_
      &lt;setting name="EdgeLabelSourceColumnName" serializeAs="String"&gt;_x000D_
        &lt;value /&gt;_x000D_
      &lt;/setting&gt;_x000D_
      &lt;setting name="VertexRadiusSourceColumnName" serializeAs="String"&gt;_x000D_
        &lt;value /&gt;_x000D_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&lt;value&gt;Undirected&lt;/value&gt;_x000D_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&lt;/setting&gt;_x000D_
      &lt;setting name="VertexAlpha" serial</t>
  </si>
  <si>
    <t>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&lt;value&gt;50&lt;/value&gt;_x000D_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&lt;value&gt;Bezier&lt;/value&gt;_x000D_
      &lt;/setting&gt;_x000D_
      &lt;setting name="VertexEffect" serializeAs="String"&gt;_x000D_
        &lt;value&gt;None&lt;/value&gt;_x000D_
      &lt;/setting&gt;_x000D_
      &lt;setting name="LabelUserSettings" serializeAs="String"&gt;_x000D_
        &lt;value&gt;Microsoft Sans Serif, 48pt	White	BottomCenter	2147483647	2147483647	Black	False	200	Black	86	MiddleCenter	Microsoft Sans Serif, 8.25pt	Microsoft Sans Serif, 14.25pt&lt;/value&gt;_x000D_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&lt;value&gt;10&lt;/value&gt;_x000D_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</si>
</sst>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3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0" fillId="2" borderId="1" xfId="1" applyNumberFormat="1" applyFont="1" applyAlignment="1">
      <alignment wrapText="1"/>
    </xf>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0" fillId="4" borderId="1" xfId="5" applyNumberFormat="1" applyFont="1" applyAlignment="1"/>
    <xf numFmtId="0" fontId="0" fillId="2" borderId="1" xfId="1"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0" fontId="0" fillId="5" borderId="12" xfId="4" applyNumberFormat="1" applyFont="1" applyBorder="1"/>
    <xf numFmtId="49" fontId="6" fillId="6" borderId="12" xfId="6" applyNumberFormat="1" applyBorder="1"/>
    <xf numFmtId="0" fontId="0" fillId="3" borderId="12" xfId="7" applyNumberFormat="1" applyFont="1" applyBorder="1"/>
    <xf numFmtId="0" fontId="0"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0" fillId="0" borderId="0" xfId="0" applyFill="1" applyBorder="1" applyAlignment="1"/>
    <xf numFmtId="49" fontId="0" fillId="0" borderId="0" xfId="3" applyNumberFormat="1" applyFont="1" applyBorder="1" applyAlignment="1"/>
    <xf numFmtId="0" fontId="0" fillId="5" borderId="1" xfId="4" applyNumberFormat="1" applyFont="1" applyAlignment="1"/>
    <xf numFmtId="0" fontId="0" fillId="5" borderId="1" xfId="4" applyNumberFormat="1" applyFont="1" applyBorder="1"/>
    <xf numFmtId="164" fontId="0" fillId="5" borderId="1" xfId="4" applyNumberFormat="1" applyFont="1" applyBorder="1"/>
    <xf numFmtId="1" fontId="0" fillId="5" borderId="1" xfId="4" applyNumberFormat="1" applyFont="1" applyBorder="1"/>
    <xf numFmtId="49" fontId="6" fillId="6" borderId="1" xfId="6" applyNumberFormat="1" applyBorder="1"/>
    <xf numFmtId="0" fontId="6" fillId="6" borderId="1" xfId="6" applyNumberFormat="1" applyBorder="1"/>
    <xf numFmtId="164" fontId="0" fillId="3" borderId="1" xfId="7" applyNumberFormat="1" applyFont="1" applyBorder="1"/>
    <xf numFmtId="165" fontId="0" fillId="3" borderId="1" xfId="7" applyNumberFormat="1" applyFont="1" applyBorder="1"/>
    <xf numFmtId="0" fontId="0" fillId="3" borderId="1" xfId="7" applyNumberFormat="1" applyFont="1" applyBorder="1"/>
    <xf numFmtId="166" fontId="0" fillId="3" borderId="1" xfId="7" applyNumberFormat="1" applyFont="1" applyBorder="1"/>
    <xf numFmtId="1" fontId="10" fillId="4" borderId="1" xfId="5" applyNumberFormat="1" applyFont="1" applyBorder="1" applyAlignment="1"/>
    <xf numFmtId="167" fontId="5" fillId="4" borderId="1" xfId="5" applyNumberFormat="1" applyBorder="1" applyAlignment="1"/>
    <xf numFmtId="0" fontId="0" fillId="2" borderId="1" xfId="1" applyNumberFormat="1" applyFont="1" applyBorder="1"/>
    <xf numFmtId="49" fontId="6" fillId="6" borderId="0" xfId="6" applyNumberFormat="1" applyBorder="1"/>
    <xf numFmtId="49" fontId="0" fillId="0" borderId="1" xfId="3"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4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numFmt numFmtId="0" formatCode="General"/>
    </dxf>
    <dxf>
      <numFmt numFmtId="0" formatCode="General"/>
    </dxf>
    <dxf>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17</c:v>
                </c:pt>
              </c:strCache>
            </c:strRef>
          </c:tx>
          <c:spPr>
            <a:solidFill>
              <a:schemeClr val="accent1"/>
            </a:solidFill>
          </c:spPr>
          <c:invertIfNegative val="0"/>
          <c:cat>
            <c:numRef>
              <c:f>'Overall Metrics'!$D$2:$D$45</c:f>
              <c:numCache>
                <c:formatCode>#,##0.00</c:formatCode>
                <c:ptCount val="44"/>
                <c:pt idx="0">
                  <c:v>1</c:v>
                </c:pt>
                <c:pt idx="1">
                  <c:v>1.8139534883720931</c:v>
                </c:pt>
                <c:pt idx="2">
                  <c:v>2.6279069767441863</c:v>
                </c:pt>
                <c:pt idx="3">
                  <c:v>3.4418604651162794</c:v>
                </c:pt>
                <c:pt idx="4">
                  <c:v>4.2558139534883725</c:v>
                </c:pt>
                <c:pt idx="5">
                  <c:v>5.0697674418604652</c:v>
                </c:pt>
                <c:pt idx="6">
                  <c:v>5.8837209302325579</c:v>
                </c:pt>
                <c:pt idx="7">
                  <c:v>6.6976744186046506</c:v>
                </c:pt>
                <c:pt idx="8">
                  <c:v>7.5116279069767433</c:v>
                </c:pt>
                <c:pt idx="9">
                  <c:v>8.325581395348836</c:v>
                </c:pt>
                <c:pt idx="10">
                  <c:v>9.1395348837209287</c:v>
                </c:pt>
                <c:pt idx="11">
                  <c:v>9.9534883720930214</c:v>
                </c:pt>
                <c:pt idx="12">
                  <c:v>10.767441860465114</c:v>
                </c:pt>
                <c:pt idx="13">
                  <c:v>11.581395348837207</c:v>
                </c:pt>
                <c:pt idx="14">
                  <c:v>12.395348837209299</c:v>
                </c:pt>
                <c:pt idx="15">
                  <c:v>13.209302325581392</c:v>
                </c:pt>
                <c:pt idx="16">
                  <c:v>14.023255813953485</c:v>
                </c:pt>
                <c:pt idx="17">
                  <c:v>14.837209302325578</c:v>
                </c:pt>
                <c:pt idx="18">
                  <c:v>15.65116279069767</c:v>
                </c:pt>
                <c:pt idx="19">
                  <c:v>16.465116279069765</c:v>
                </c:pt>
                <c:pt idx="20">
                  <c:v>17.279069767441857</c:v>
                </c:pt>
                <c:pt idx="21">
                  <c:v>18.09302325581395</c:v>
                </c:pt>
                <c:pt idx="22">
                  <c:v>18.906976744186043</c:v>
                </c:pt>
                <c:pt idx="23">
                  <c:v>19.720930232558135</c:v>
                </c:pt>
                <c:pt idx="24">
                  <c:v>20.534883720930228</c:v>
                </c:pt>
                <c:pt idx="25">
                  <c:v>21.348837209302321</c:v>
                </c:pt>
                <c:pt idx="26">
                  <c:v>22.162790697674414</c:v>
                </c:pt>
                <c:pt idx="27">
                  <c:v>22.976744186046506</c:v>
                </c:pt>
                <c:pt idx="28">
                  <c:v>23.790697674418599</c:v>
                </c:pt>
                <c:pt idx="29">
                  <c:v>24.604651162790692</c:v>
                </c:pt>
                <c:pt idx="30">
                  <c:v>25.418604651162784</c:v>
                </c:pt>
                <c:pt idx="31">
                  <c:v>26.232558139534877</c:v>
                </c:pt>
                <c:pt idx="32">
                  <c:v>27.04651162790697</c:v>
                </c:pt>
                <c:pt idx="33">
                  <c:v>27.860465116279062</c:v>
                </c:pt>
                <c:pt idx="34">
                  <c:v>28.674418604651155</c:v>
                </c:pt>
                <c:pt idx="35">
                  <c:v>29.488372093023248</c:v>
                </c:pt>
                <c:pt idx="36">
                  <c:v>30.30232558139534</c:v>
                </c:pt>
                <c:pt idx="37">
                  <c:v>31.116279069767433</c:v>
                </c:pt>
                <c:pt idx="38">
                  <c:v>31.930232558139526</c:v>
                </c:pt>
                <c:pt idx="39">
                  <c:v>32.744186046511622</c:v>
                </c:pt>
                <c:pt idx="40">
                  <c:v>33.558139534883715</c:v>
                </c:pt>
                <c:pt idx="41">
                  <c:v>34.372093023255808</c:v>
                </c:pt>
                <c:pt idx="42">
                  <c:v>35.1860465116279</c:v>
                </c:pt>
                <c:pt idx="43">
                  <c:v>36</c:v>
                </c:pt>
              </c:numCache>
            </c:numRef>
          </c:cat>
          <c:val>
            <c:numRef>
              <c:f>'Overall Metrics'!$E$2:$E$45</c:f>
              <c:numCache>
                <c:formatCode>General</c:formatCode>
                <c:ptCount val="44"/>
                <c:pt idx="0">
                  <c:v>17</c:v>
                </c:pt>
                <c:pt idx="1">
                  <c:v>10</c:v>
                </c:pt>
                <c:pt idx="2">
                  <c:v>6</c:v>
                </c:pt>
                <c:pt idx="3">
                  <c:v>3</c:v>
                </c:pt>
                <c:pt idx="4">
                  <c:v>0</c:v>
                </c:pt>
                <c:pt idx="5">
                  <c:v>0</c:v>
                </c:pt>
                <c:pt idx="6">
                  <c:v>5</c:v>
                </c:pt>
                <c:pt idx="7">
                  <c:v>10</c:v>
                </c:pt>
                <c:pt idx="8">
                  <c:v>1</c:v>
                </c:pt>
                <c:pt idx="9">
                  <c:v>3</c:v>
                </c:pt>
                <c:pt idx="10">
                  <c:v>0</c:v>
                </c:pt>
                <c:pt idx="11">
                  <c:v>5</c:v>
                </c:pt>
                <c:pt idx="12">
                  <c:v>6</c:v>
                </c:pt>
                <c:pt idx="13">
                  <c:v>2</c:v>
                </c:pt>
                <c:pt idx="14">
                  <c:v>2</c:v>
                </c:pt>
                <c:pt idx="15">
                  <c:v>0</c:v>
                </c:pt>
                <c:pt idx="16">
                  <c:v>0</c:v>
                </c:pt>
                <c:pt idx="17">
                  <c:v>2</c:v>
                </c:pt>
                <c:pt idx="18">
                  <c:v>1</c:v>
                </c:pt>
                <c:pt idx="19">
                  <c:v>1</c:v>
                </c:pt>
                <c:pt idx="20">
                  <c:v>0</c:v>
                </c:pt>
                <c:pt idx="21">
                  <c:v>0</c:v>
                </c:pt>
                <c:pt idx="22">
                  <c:v>1</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9118-4346-A3F7-AE2253D80CBC}"/>
            </c:ext>
          </c:extLst>
        </c:ser>
        <c:dLbls>
          <c:showLegendKey val="0"/>
          <c:showVal val="0"/>
          <c:showCatName val="0"/>
          <c:showSerName val="0"/>
          <c:showPercent val="0"/>
          <c:showBubbleSize val="0"/>
        </c:dLbls>
        <c:gapWidth val="0"/>
        <c:axId val="979358480"/>
        <c:axId val="979362400"/>
      </c:barChart>
      <c:catAx>
        <c:axId val="97935848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979362400"/>
        <c:crosses val="autoZero"/>
        <c:auto val="1"/>
        <c:lblAlgn val="ctr"/>
        <c:lblOffset val="100"/>
        <c:noMultiLvlLbl val="0"/>
      </c:catAx>
      <c:valAx>
        <c:axId val="979362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79358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F67-4D03-8887-5DB6199274C2}"/>
            </c:ext>
          </c:extLst>
        </c:ser>
        <c:dLbls>
          <c:showLegendKey val="0"/>
          <c:showVal val="0"/>
          <c:showCatName val="0"/>
          <c:showSerName val="0"/>
          <c:showPercent val="0"/>
          <c:showBubbleSize val="0"/>
        </c:dLbls>
        <c:gapWidth val="0"/>
        <c:axId val="979354000"/>
        <c:axId val="979366880"/>
      </c:barChart>
      <c:catAx>
        <c:axId val="9793540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979366880"/>
        <c:crosses val="autoZero"/>
        <c:auto val="1"/>
        <c:lblAlgn val="ctr"/>
        <c:lblOffset val="100"/>
        <c:noMultiLvlLbl val="0"/>
      </c:catAx>
      <c:valAx>
        <c:axId val="9793668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7935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300-499F-952D-58CA98E76C9E}"/>
            </c:ext>
          </c:extLst>
        </c:ser>
        <c:dLbls>
          <c:showLegendKey val="0"/>
          <c:showVal val="0"/>
          <c:showCatName val="0"/>
          <c:showSerName val="0"/>
          <c:showPercent val="0"/>
          <c:showBubbleSize val="0"/>
        </c:dLbls>
        <c:gapWidth val="0"/>
        <c:axId val="979357360"/>
        <c:axId val="979366320"/>
      </c:barChart>
      <c:catAx>
        <c:axId val="9793573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979366320"/>
        <c:crosses val="autoZero"/>
        <c:auto val="1"/>
        <c:lblAlgn val="ctr"/>
        <c:lblOffset val="100"/>
        <c:noMultiLvlLbl val="0"/>
      </c:catAx>
      <c:valAx>
        <c:axId val="9793663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79357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60</c:v>
                </c:pt>
              </c:strCache>
            </c:strRef>
          </c:tx>
          <c:spPr>
            <a:solidFill>
              <a:schemeClr val="accent1"/>
            </a:solidFill>
          </c:spPr>
          <c:invertIfNegative val="0"/>
          <c:cat>
            <c:numRef>
              <c:f>'Overall Metrics'!$J$2:$J$45</c:f>
              <c:numCache>
                <c:formatCode>#,##0.00</c:formatCode>
                <c:ptCount val="44"/>
                <c:pt idx="0">
                  <c:v>0</c:v>
                </c:pt>
                <c:pt idx="1">
                  <c:v>37.778344186046517</c:v>
                </c:pt>
                <c:pt idx="2">
                  <c:v>75.556688372093035</c:v>
                </c:pt>
                <c:pt idx="3">
                  <c:v>113.33503255813955</c:v>
                </c:pt>
                <c:pt idx="4">
                  <c:v>151.11337674418607</c:v>
                </c:pt>
                <c:pt idx="5">
                  <c:v>188.89172093023259</c:v>
                </c:pt>
                <c:pt idx="6">
                  <c:v>226.67006511627912</c:v>
                </c:pt>
                <c:pt idx="7">
                  <c:v>264.44840930232562</c:v>
                </c:pt>
                <c:pt idx="8">
                  <c:v>302.22675348837214</c:v>
                </c:pt>
                <c:pt idx="9">
                  <c:v>340.00509767441866</c:v>
                </c:pt>
                <c:pt idx="10">
                  <c:v>377.78344186046519</c:v>
                </c:pt>
                <c:pt idx="11">
                  <c:v>415.56178604651171</c:v>
                </c:pt>
                <c:pt idx="12">
                  <c:v>453.34013023255824</c:v>
                </c:pt>
                <c:pt idx="13">
                  <c:v>491.11847441860476</c:v>
                </c:pt>
                <c:pt idx="14">
                  <c:v>528.89681860465123</c:v>
                </c:pt>
                <c:pt idx="15">
                  <c:v>566.67516279069775</c:v>
                </c:pt>
                <c:pt idx="16">
                  <c:v>604.45350697674428</c:v>
                </c:pt>
                <c:pt idx="17">
                  <c:v>642.2318511627908</c:v>
                </c:pt>
                <c:pt idx="18">
                  <c:v>680.01019534883733</c:v>
                </c:pt>
                <c:pt idx="19">
                  <c:v>717.78853953488385</c:v>
                </c:pt>
                <c:pt idx="20">
                  <c:v>755.56688372093038</c:v>
                </c:pt>
                <c:pt idx="21">
                  <c:v>793.3452279069769</c:v>
                </c:pt>
                <c:pt idx="22">
                  <c:v>831.12357209302343</c:v>
                </c:pt>
                <c:pt idx="23">
                  <c:v>868.90191627906995</c:v>
                </c:pt>
                <c:pt idx="24">
                  <c:v>906.68026046511648</c:v>
                </c:pt>
                <c:pt idx="25">
                  <c:v>944.458604651163</c:v>
                </c:pt>
                <c:pt idx="26">
                  <c:v>982.23694883720952</c:v>
                </c:pt>
                <c:pt idx="27">
                  <c:v>1020.015293023256</c:v>
                </c:pt>
                <c:pt idx="28">
                  <c:v>1057.7936372093025</c:v>
                </c:pt>
                <c:pt idx="29">
                  <c:v>1095.571981395349</c:v>
                </c:pt>
                <c:pt idx="30">
                  <c:v>1133.3503255813955</c:v>
                </c:pt>
                <c:pt idx="31">
                  <c:v>1171.128669767442</c:v>
                </c:pt>
                <c:pt idx="32">
                  <c:v>1208.9070139534886</c:v>
                </c:pt>
                <c:pt idx="33">
                  <c:v>1246.6853581395351</c:v>
                </c:pt>
                <c:pt idx="34">
                  <c:v>1284.4637023255816</c:v>
                </c:pt>
                <c:pt idx="35">
                  <c:v>1322.2420465116281</c:v>
                </c:pt>
                <c:pt idx="36">
                  <c:v>1360.0203906976747</c:v>
                </c:pt>
                <c:pt idx="37">
                  <c:v>1397.7987348837212</c:v>
                </c:pt>
                <c:pt idx="38">
                  <c:v>1435.5770790697677</c:v>
                </c:pt>
                <c:pt idx="39">
                  <c:v>1473.3554232558142</c:v>
                </c:pt>
                <c:pt idx="40">
                  <c:v>1511.1337674418608</c:v>
                </c:pt>
                <c:pt idx="41">
                  <c:v>1548.9121116279073</c:v>
                </c:pt>
                <c:pt idx="42">
                  <c:v>1586.6904558139538</c:v>
                </c:pt>
                <c:pt idx="43">
                  <c:v>1624.4688000000001</c:v>
                </c:pt>
              </c:numCache>
            </c:numRef>
          </c:cat>
          <c:val>
            <c:numRef>
              <c:f>'Overall Metrics'!$K$2:$K$45</c:f>
              <c:numCache>
                <c:formatCode>General</c:formatCode>
                <c:ptCount val="44"/>
                <c:pt idx="0">
                  <c:v>60</c:v>
                </c:pt>
                <c:pt idx="1">
                  <c:v>4</c:v>
                </c:pt>
                <c:pt idx="2">
                  <c:v>3</c:v>
                </c:pt>
                <c:pt idx="3">
                  <c:v>3</c:v>
                </c:pt>
                <c:pt idx="4">
                  <c:v>1</c:v>
                </c:pt>
                <c:pt idx="5">
                  <c:v>1</c:v>
                </c:pt>
                <c:pt idx="6">
                  <c:v>0</c:v>
                </c:pt>
                <c:pt idx="7">
                  <c:v>0</c:v>
                </c:pt>
                <c:pt idx="8">
                  <c:v>0</c:v>
                </c:pt>
                <c:pt idx="9">
                  <c:v>2</c:v>
                </c:pt>
                <c:pt idx="10">
                  <c:v>0</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29F-4411-9866-232E6C32E9B8}"/>
            </c:ext>
          </c:extLst>
        </c:ser>
        <c:dLbls>
          <c:showLegendKey val="0"/>
          <c:showVal val="0"/>
          <c:showCatName val="0"/>
          <c:showSerName val="0"/>
          <c:showPercent val="0"/>
          <c:showBubbleSize val="0"/>
        </c:dLbls>
        <c:gapWidth val="0"/>
        <c:axId val="987039168"/>
        <c:axId val="987035248"/>
      </c:barChart>
      <c:catAx>
        <c:axId val="9870391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87035248"/>
        <c:crosses val="autoZero"/>
        <c:auto val="1"/>
        <c:lblAlgn val="ctr"/>
        <c:lblOffset val="100"/>
        <c:noMultiLvlLbl val="0"/>
      </c:catAx>
      <c:valAx>
        <c:axId val="987035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87039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Metrics'!$L$2:$L$45</c:f>
              <c:numCache>
                <c:formatCode>#,##0.00</c:formatCode>
                <c:ptCount val="44"/>
                <c:pt idx="0">
                  <c:v>3.3779999999999999E-3</c:v>
                </c:pt>
                <c:pt idx="1">
                  <c:v>3.4965348837209301E-3</c:v>
                </c:pt>
                <c:pt idx="2">
                  <c:v>3.6150697674418603E-3</c:v>
                </c:pt>
                <c:pt idx="3">
                  <c:v>3.7336046511627905E-3</c:v>
                </c:pt>
                <c:pt idx="4">
                  <c:v>3.8521395348837207E-3</c:v>
                </c:pt>
                <c:pt idx="5">
                  <c:v>3.9706744186046514E-3</c:v>
                </c:pt>
                <c:pt idx="6">
                  <c:v>4.089209302325582E-3</c:v>
                </c:pt>
                <c:pt idx="7">
                  <c:v>4.2077441860465126E-3</c:v>
                </c:pt>
                <c:pt idx="8">
                  <c:v>4.3262790697674433E-3</c:v>
                </c:pt>
                <c:pt idx="9">
                  <c:v>4.4448139534883739E-3</c:v>
                </c:pt>
                <c:pt idx="10">
                  <c:v>4.5633488372093045E-3</c:v>
                </c:pt>
                <c:pt idx="11">
                  <c:v>4.6818837209302352E-3</c:v>
                </c:pt>
                <c:pt idx="12">
                  <c:v>4.8004186046511658E-3</c:v>
                </c:pt>
                <c:pt idx="13">
                  <c:v>4.9189534883720964E-3</c:v>
                </c:pt>
                <c:pt idx="14">
                  <c:v>5.0374883720930271E-3</c:v>
                </c:pt>
                <c:pt idx="15">
                  <c:v>5.1560232558139577E-3</c:v>
                </c:pt>
                <c:pt idx="16">
                  <c:v>5.2745581395348884E-3</c:v>
                </c:pt>
                <c:pt idx="17">
                  <c:v>5.393093023255819E-3</c:v>
                </c:pt>
                <c:pt idx="18">
                  <c:v>5.5116279069767496E-3</c:v>
                </c:pt>
                <c:pt idx="19">
                  <c:v>5.6301627906976803E-3</c:v>
                </c:pt>
                <c:pt idx="20">
                  <c:v>5.7486976744186109E-3</c:v>
                </c:pt>
                <c:pt idx="21">
                  <c:v>5.8672325581395415E-3</c:v>
                </c:pt>
                <c:pt idx="22">
                  <c:v>5.9857674418604722E-3</c:v>
                </c:pt>
                <c:pt idx="23">
                  <c:v>6.1043023255814028E-3</c:v>
                </c:pt>
                <c:pt idx="24">
                  <c:v>6.2228372093023334E-3</c:v>
                </c:pt>
                <c:pt idx="25">
                  <c:v>6.3413720930232641E-3</c:v>
                </c:pt>
                <c:pt idx="26">
                  <c:v>6.4599069767441947E-3</c:v>
                </c:pt>
                <c:pt idx="27">
                  <c:v>6.5784418604651253E-3</c:v>
                </c:pt>
                <c:pt idx="28">
                  <c:v>6.696976744186056E-3</c:v>
                </c:pt>
                <c:pt idx="29">
                  <c:v>6.8155116279069866E-3</c:v>
                </c:pt>
                <c:pt idx="30">
                  <c:v>6.9340465116279172E-3</c:v>
                </c:pt>
                <c:pt idx="31">
                  <c:v>7.0525813953488479E-3</c:v>
                </c:pt>
                <c:pt idx="32">
                  <c:v>7.1711162790697785E-3</c:v>
                </c:pt>
                <c:pt idx="33">
                  <c:v>7.2896511627907092E-3</c:v>
                </c:pt>
                <c:pt idx="34">
                  <c:v>7.4081860465116398E-3</c:v>
                </c:pt>
                <c:pt idx="35">
                  <c:v>7.5267209302325704E-3</c:v>
                </c:pt>
                <c:pt idx="36">
                  <c:v>7.6452558139535011E-3</c:v>
                </c:pt>
                <c:pt idx="37">
                  <c:v>7.7637906976744317E-3</c:v>
                </c:pt>
                <c:pt idx="38">
                  <c:v>7.8823255813953615E-3</c:v>
                </c:pt>
                <c:pt idx="39">
                  <c:v>8.0008604651162912E-3</c:v>
                </c:pt>
                <c:pt idx="40">
                  <c:v>8.119395348837221E-3</c:v>
                </c:pt>
                <c:pt idx="41">
                  <c:v>8.2379302325581508E-3</c:v>
                </c:pt>
                <c:pt idx="42">
                  <c:v>8.3564651162790805E-3</c:v>
                </c:pt>
                <c:pt idx="43">
                  <c:v>8.4749999999999999E-3</c:v>
                </c:pt>
              </c:numCache>
            </c:numRef>
          </c:cat>
          <c:val>
            <c:numRef>
              <c:f>'Overall Metrics'!$M$2:$M$45</c:f>
              <c:numCache>
                <c:formatCode>General</c:formatCode>
                <c:ptCount val="44"/>
                <c:pt idx="0">
                  <c:v>1</c:v>
                </c:pt>
                <c:pt idx="1">
                  <c:v>0</c:v>
                </c:pt>
                <c:pt idx="2">
                  <c:v>0</c:v>
                </c:pt>
                <c:pt idx="3">
                  <c:v>2</c:v>
                </c:pt>
                <c:pt idx="4">
                  <c:v>7</c:v>
                </c:pt>
                <c:pt idx="5">
                  <c:v>1</c:v>
                </c:pt>
                <c:pt idx="6">
                  <c:v>2</c:v>
                </c:pt>
                <c:pt idx="7">
                  <c:v>0</c:v>
                </c:pt>
                <c:pt idx="8">
                  <c:v>1</c:v>
                </c:pt>
                <c:pt idx="9">
                  <c:v>10</c:v>
                </c:pt>
                <c:pt idx="10">
                  <c:v>3</c:v>
                </c:pt>
                <c:pt idx="11">
                  <c:v>2</c:v>
                </c:pt>
                <c:pt idx="12">
                  <c:v>2</c:v>
                </c:pt>
                <c:pt idx="13">
                  <c:v>1</c:v>
                </c:pt>
                <c:pt idx="14">
                  <c:v>3</c:v>
                </c:pt>
                <c:pt idx="15">
                  <c:v>12</c:v>
                </c:pt>
                <c:pt idx="16">
                  <c:v>8</c:v>
                </c:pt>
                <c:pt idx="17">
                  <c:v>4</c:v>
                </c:pt>
                <c:pt idx="18">
                  <c:v>1</c:v>
                </c:pt>
                <c:pt idx="19">
                  <c:v>1</c:v>
                </c:pt>
                <c:pt idx="20">
                  <c:v>2</c:v>
                </c:pt>
                <c:pt idx="21">
                  <c:v>1</c:v>
                </c:pt>
                <c:pt idx="22">
                  <c:v>5</c:v>
                </c:pt>
                <c:pt idx="23">
                  <c:v>0</c:v>
                </c:pt>
                <c:pt idx="24">
                  <c:v>3</c:v>
                </c:pt>
                <c:pt idx="25">
                  <c:v>0</c:v>
                </c:pt>
                <c:pt idx="26">
                  <c:v>0</c:v>
                </c:pt>
                <c:pt idx="27">
                  <c:v>0</c:v>
                </c:pt>
                <c:pt idx="28">
                  <c:v>3</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F26-4F67-9B32-660A28851EAC}"/>
            </c:ext>
          </c:extLst>
        </c:ser>
        <c:dLbls>
          <c:showLegendKey val="0"/>
          <c:showVal val="0"/>
          <c:showCatName val="0"/>
          <c:showSerName val="0"/>
          <c:showPercent val="0"/>
          <c:showBubbleSize val="0"/>
        </c:dLbls>
        <c:gapWidth val="0"/>
        <c:axId val="987039728"/>
        <c:axId val="987040288"/>
      </c:barChart>
      <c:catAx>
        <c:axId val="98703972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987040288"/>
        <c:crosses val="autoZero"/>
        <c:auto val="1"/>
        <c:lblAlgn val="ctr"/>
        <c:lblOffset val="100"/>
        <c:noMultiLvlLbl val="0"/>
      </c:catAx>
      <c:valAx>
        <c:axId val="987040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87039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11</c:v>
                </c:pt>
              </c:strCache>
            </c:strRef>
          </c:tx>
          <c:spPr>
            <a:solidFill>
              <a:schemeClr val="accent1"/>
            </a:solidFill>
          </c:spPr>
          <c:invertIfNegative val="0"/>
          <c:cat>
            <c:numRef>
              <c:f>'Overall Metrics'!$N$2:$N$45</c:f>
              <c:numCache>
                <c:formatCode>#,##0.00</c:formatCode>
                <c:ptCount val="44"/>
                <c:pt idx="0">
                  <c:v>3.6999999999999999E-4</c:v>
                </c:pt>
                <c:pt idx="1">
                  <c:v>1.5916511627906975E-3</c:v>
                </c:pt>
                <c:pt idx="2">
                  <c:v>2.8133023255813953E-3</c:v>
                </c:pt>
                <c:pt idx="3">
                  <c:v>4.0349534883720927E-3</c:v>
                </c:pt>
                <c:pt idx="4">
                  <c:v>5.2566046511627901E-3</c:v>
                </c:pt>
                <c:pt idx="5">
                  <c:v>6.4782558139534875E-3</c:v>
                </c:pt>
                <c:pt idx="6">
                  <c:v>7.6999069767441849E-3</c:v>
                </c:pt>
                <c:pt idx="7">
                  <c:v>8.9215581395348832E-3</c:v>
                </c:pt>
                <c:pt idx="8">
                  <c:v>1.0143209302325581E-2</c:v>
                </c:pt>
                <c:pt idx="9">
                  <c:v>1.136486046511628E-2</c:v>
                </c:pt>
                <c:pt idx="10">
                  <c:v>1.2586511627906978E-2</c:v>
                </c:pt>
                <c:pt idx="11">
                  <c:v>1.3808162790697676E-2</c:v>
                </c:pt>
                <c:pt idx="12">
                  <c:v>1.5029813953488375E-2</c:v>
                </c:pt>
                <c:pt idx="13">
                  <c:v>1.6251465116279073E-2</c:v>
                </c:pt>
                <c:pt idx="14">
                  <c:v>1.7473116279069771E-2</c:v>
                </c:pt>
                <c:pt idx="15">
                  <c:v>1.8694767441860469E-2</c:v>
                </c:pt>
                <c:pt idx="16">
                  <c:v>1.9916418604651168E-2</c:v>
                </c:pt>
                <c:pt idx="17">
                  <c:v>2.1138069767441866E-2</c:v>
                </c:pt>
                <c:pt idx="18">
                  <c:v>2.2359720930232564E-2</c:v>
                </c:pt>
                <c:pt idx="19">
                  <c:v>2.3581372093023262E-2</c:v>
                </c:pt>
                <c:pt idx="20">
                  <c:v>2.4803023255813961E-2</c:v>
                </c:pt>
                <c:pt idx="21">
                  <c:v>2.6024674418604659E-2</c:v>
                </c:pt>
                <c:pt idx="22">
                  <c:v>2.7246325581395357E-2</c:v>
                </c:pt>
                <c:pt idx="23">
                  <c:v>2.8467976744186056E-2</c:v>
                </c:pt>
                <c:pt idx="24">
                  <c:v>2.9689627906976754E-2</c:v>
                </c:pt>
                <c:pt idx="25">
                  <c:v>3.0911279069767452E-2</c:v>
                </c:pt>
                <c:pt idx="26">
                  <c:v>3.213293023255815E-2</c:v>
                </c:pt>
                <c:pt idx="27">
                  <c:v>3.3354581395348845E-2</c:v>
                </c:pt>
                <c:pt idx="28">
                  <c:v>3.457623255813954E-2</c:v>
                </c:pt>
                <c:pt idx="29">
                  <c:v>3.5797883720930235E-2</c:v>
                </c:pt>
                <c:pt idx="30">
                  <c:v>3.701953488372093E-2</c:v>
                </c:pt>
                <c:pt idx="31">
                  <c:v>3.8241186046511624E-2</c:v>
                </c:pt>
                <c:pt idx="32">
                  <c:v>3.9462837209302319E-2</c:v>
                </c:pt>
                <c:pt idx="33">
                  <c:v>4.0684488372093014E-2</c:v>
                </c:pt>
                <c:pt idx="34">
                  <c:v>4.1906139534883709E-2</c:v>
                </c:pt>
                <c:pt idx="35">
                  <c:v>4.3127790697674404E-2</c:v>
                </c:pt>
                <c:pt idx="36">
                  <c:v>4.4349441860465098E-2</c:v>
                </c:pt>
                <c:pt idx="37">
                  <c:v>4.5571093023255793E-2</c:v>
                </c:pt>
                <c:pt idx="38">
                  <c:v>4.6792744186046488E-2</c:v>
                </c:pt>
                <c:pt idx="39">
                  <c:v>4.8014395348837183E-2</c:v>
                </c:pt>
                <c:pt idx="40">
                  <c:v>4.9236046511627878E-2</c:v>
                </c:pt>
                <c:pt idx="41">
                  <c:v>5.0457697674418572E-2</c:v>
                </c:pt>
                <c:pt idx="42">
                  <c:v>5.1679348837209267E-2</c:v>
                </c:pt>
                <c:pt idx="43">
                  <c:v>5.2900999999999997E-2</c:v>
                </c:pt>
              </c:numCache>
            </c:numRef>
          </c:cat>
          <c:val>
            <c:numRef>
              <c:f>'Overall Metrics'!$O$2:$O$45</c:f>
              <c:numCache>
                <c:formatCode>General</c:formatCode>
                <c:ptCount val="44"/>
                <c:pt idx="0">
                  <c:v>11</c:v>
                </c:pt>
                <c:pt idx="1">
                  <c:v>4</c:v>
                </c:pt>
                <c:pt idx="2">
                  <c:v>11</c:v>
                </c:pt>
                <c:pt idx="3">
                  <c:v>9</c:v>
                </c:pt>
                <c:pt idx="4">
                  <c:v>3</c:v>
                </c:pt>
                <c:pt idx="5">
                  <c:v>8</c:v>
                </c:pt>
                <c:pt idx="6">
                  <c:v>3</c:v>
                </c:pt>
                <c:pt idx="7">
                  <c:v>0</c:v>
                </c:pt>
                <c:pt idx="8">
                  <c:v>3</c:v>
                </c:pt>
                <c:pt idx="9">
                  <c:v>0</c:v>
                </c:pt>
                <c:pt idx="10">
                  <c:v>0</c:v>
                </c:pt>
                <c:pt idx="11">
                  <c:v>1</c:v>
                </c:pt>
                <c:pt idx="12">
                  <c:v>0</c:v>
                </c:pt>
                <c:pt idx="13">
                  <c:v>1</c:v>
                </c:pt>
                <c:pt idx="14">
                  <c:v>1</c:v>
                </c:pt>
                <c:pt idx="15">
                  <c:v>0</c:v>
                </c:pt>
                <c:pt idx="16">
                  <c:v>1</c:v>
                </c:pt>
                <c:pt idx="17">
                  <c:v>0</c:v>
                </c:pt>
                <c:pt idx="18">
                  <c:v>3</c:v>
                </c:pt>
                <c:pt idx="19">
                  <c:v>3</c:v>
                </c:pt>
                <c:pt idx="20">
                  <c:v>0</c:v>
                </c:pt>
                <c:pt idx="21">
                  <c:v>0</c:v>
                </c:pt>
                <c:pt idx="22">
                  <c:v>0</c:v>
                </c:pt>
                <c:pt idx="23">
                  <c:v>1</c:v>
                </c:pt>
                <c:pt idx="24">
                  <c:v>1</c:v>
                </c:pt>
                <c:pt idx="25">
                  <c:v>2</c:v>
                </c:pt>
                <c:pt idx="26">
                  <c:v>1</c:v>
                </c:pt>
                <c:pt idx="27">
                  <c:v>0</c:v>
                </c:pt>
                <c:pt idx="28">
                  <c:v>2</c:v>
                </c:pt>
                <c:pt idx="29">
                  <c:v>2</c:v>
                </c:pt>
                <c:pt idx="30">
                  <c:v>0</c:v>
                </c:pt>
                <c:pt idx="31">
                  <c:v>1</c:v>
                </c:pt>
                <c:pt idx="32">
                  <c:v>1</c:v>
                </c:pt>
                <c:pt idx="33">
                  <c:v>0</c:v>
                </c:pt>
                <c:pt idx="34">
                  <c:v>1</c:v>
                </c:pt>
                <c:pt idx="35">
                  <c:v>0</c:v>
                </c:pt>
                <c:pt idx="36">
                  <c:v>2</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404E-43C3-9128-7560E03402AA}"/>
            </c:ext>
          </c:extLst>
        </c:ser>
        <c:dLbls>
          <c:showLegendKey val="0"/>
          <c:showVal val="0"/>
          <c:showCatName val="0"/>
          <c:showSerName val="0"/>
          <c:showPercent val="0"/>
          <c:showBubbleSize val="0"/>
        </c:dLbls>
        <c:gapWidth val="0"/>
        <c:axId val="987042528"/>
        <c:axId val="987043088"/>
      </c:barChart>
      <c:catAx>
        <c:axId val="98704252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987043088"/>
        <c:crosses val="autoZero"/>
        <c:auto val="1"/>
        <c:lblAlgn val="ctr"/>
        <c:lblOffset val="100"/>
        <c:noMultiLvlLbl val="0"/>
      </c:catAx>
      <c:valAx>
        <c:axId val="987043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870425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20</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20</c:v>
                </c:pt>
                <c:pt idx="1">
                  <c:v>0</c:v>
                </c:pt>
                <c:pt idx="2">
                  <c:v>1</c:v>
                </c:pt>
                <c:pt idx="3">
                  <c:v>0</c:v>
                </c:pt>
                <c:pt idx="4">
                  <c:v>0</c:v>
                </c:pt>
                <c:pt idx="5">
                  <c:v>1</c:v>
                </c:pt>
                <c:pt idx="6">
                  <c:v>0</c:v>
                </c:pt>
                <c:pt idx="7">
                  <c:v>0</c:v>
                </c:pt>
                <c:pt idx="8">
                  <c:v>0</c:v>
                </c:pt>
                <c:pt idx="9">
                  <c:v>0</c:v>
                </c:pt>
                <c:pt idx="10">
                  <c:v>0</c:v>
                </c:pt>
                <c:pt idx="11">
                  <c:v>0</c:v>
                </c:pt>
                <c:pt idx="12">
                  <c:v>0</c:v>
                </c:pt>
                <c:pt idx="13">
                  <c:v>2</c:v>
                </c:pt>
                <c:pt idx="14">
                  <c:v>3</c:v>
                </c:pt>
                <c:pt idx="15">
                  <c:v>1</c:v>
                </c:pt>
                <c:pt idx="16">
                  <c:v>1</c:v>
                </c:pt>
                <c:pt idx="17">
                  <c:v>1</c:v>
                </c:pt>
                <c:pt idx="18">
                  <c:v>1</c:v>
                </c:pt>
                <c:pt idx="19">
                  <c:v>1</c:v>
                </c:pt>
                <c:pt idx="20">
                  <c:v>1</c:v>
                </c:pt>
                <c:pt idx="21">
                  <c:v>1</c:v>
                </c:pt>
                <c:pt idx="22">
                  <c:v>0</c:v>
                </c:pt>
                <c:pt idx="23">
                  <c:v>0</c:v>
                </c:pt>
                <c:pt idx="24">
                  <c:v>0</c:v>
                </c:pt>
                <c:pt idx="25">
                  <c:v>0</c:v>
                </c:pt>
                <c:pt idx="26">
                  <c:v>2</c:v>
                </c:pt>
                <c:pt idx="27">
                  <c:v>1</c:v>
                </c:pt>
                <c:pt idx="28">
                  <c:v>1</c:v>
                </c:pt>
                <c:pt idx="29">
                  <c:v>1</c:v>
                </c:pt>
                <c:pt idx="30">
                  <c:v>1</c:v>
                </c:pt>
                <c:pt idx="31">
                  <c:v>0</c:v>
                </c:pt>
                <c:pt idx="32">
                  <c:v>1</c:v>
                </c:pt>
                <c:pt idx="33">
                  <c:v>1</c:v>
                </c:pt>
                <c:pt idx="34">
                  <c:v>2</c:v>
                </c:pt>
                <c:pt idx="35">
                  <c:v>1</c:v>
                </c:pt>
                <c:pt idx="36">
                  <c:v>0</c:v>
                </c:pt>
                <c:pt idx="37">
                  <c:v>2</c:v>
                </c:pt>
                <c:pt idx="38">
                  <c:v>1</c:v>
                </c:pt>
                <c:pt idx="39">
                  <c:v>2</c:v>
                </c:pt>
                <c:pt idx="40">
                  <c:v>1</c:v>
                </c:pt>
                <c:pt idx="41">
                  <c:v>0</c:v>
                </c:pt>
                <c:pt idx="42">
                  <c:v>0</c:v>
                </c:pt>
                <c:pt idx="43">
                  <c:v>26</c:v>
                </c:pt>
              </c:numCache>
            </c:numRef>
          </c:val>
          <c:extLst>
            <c:ext xmlns:c16="http://schemas.microsoft.com/office/drawing/2014/chart" uri="{C3380CC4-5D6E-409C-BE32-E72D297353CC}">
              <c16:uniqueId val="{00000000-1CE0-4199-A500-65E565989E55}"/>
            </c:ext>
          </c:extLst>
        </c:ser>
        <c:dLbls>
          <c:showLegendKey val="0"/>
          <c:showVal val="0"/>
          <c:showCatName val="0"/>
          <c:showSerName val="0"/>
          <c:showPercent val="0"/>
          <c:showBubbleSize val="0"/>
        </c:dLbls>
        <c:gapWidth val="0"/>
        <c:axId val="987045328"/>
        <c:axId val="987045888"/>
      </c:barChart>
      <c:catAx>
        <c:axId val="98704532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987045888"/>
        <c:crosses val="autoZero"/>
        <c:auto val="1"/>
        <c:lblAlgn val="ctr"/>
        <c:lblOffset val="100"/>
        <c:noMultiLvlLbl val="0"/>
      </c:catAx>
      <c:valAx>
        <c:axId val="987045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870453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9</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9</c:v>
                </c:pt>
                <c:pt idx="1">
                  <c:v>18</c:v>
                </c:pt>
                <c:pt idx="2">
                  <c:v>4</c:v>
                </c:pt>
                <c:pt idx="3">
                  <c:v>2</c:v>
                </c:pt>
                <c:pt idx="4">
                  <c:v>4</c:v>
                </c:pt>
                <c:pt idx="5">
                  <c:v>13</c:v>
                </c:pt>
                <c:pt idx="6">
                  <c:v>2</c:v>
                </c:pt>
                <c:pt idx="7">
                  <c:v>9</c:v>
                </c:pt>
                <c:pt idx="8">
                  <c:v>4</c:v>
                </c:pt>
                <c:pt idx="9">
                  <c:v>3</c:v>
                </c:pt>
                <c:pt idx="10">
                  <c:v>1</c:v>
                </c:pt>
                <c:pt idx="11">
                  <c:v>1</c:v>
                </c:pt>
                <c:pt idx="12">
                  <c:v>0</c:v>
                </c:pt>
                <c:pt idx="13">
                  <c:v>0</c:v>
                </c:pt>
                <c:pt idx="14">
                  <c:v>2</c:v>
                </c:pt>
                <c:pt idx="15">
                  <c:v>0</c:v>
                </c:pt>
                <c:pt idx="16">
                  <c:v>2</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B84-4A0B-9CB9-69D84E52C0DA}"/>
            </c:ext>
          </c:extLst>
        </c:ser>
        <c:dLbls>
          <c:showLegendKey val="0"/>
          <c:showVal val="0"/>
          <c:showCatName val="0"/>
          <c:showSerName val="0"/>
          <c:showPercent val="0"/>
          <c:showBubbleSize val="0"/>
        </c:dLbls>
        <c:gapWidth val="0"/>
        <c:axId val="987048128"/>
        <c:axId val="987048688"/>
      </c:barChart>
      <c:catAx>
        <c:axId val="98704812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87048688"/>
        <c:crosses val="autoZero"/>
        <c:auto val="1"/>
        <c:lblAlgn val="ctr"/>
        <c:lblOffset val="100"/>
        <c:noMultiLvlLbl val="0"/>
      </c:catAx>
      <c:valAx>
        <c:axId val="987048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870481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F3F-430C-BFE0-6B30D16FAABD}"/>
            </c:ext>
          </c:extLst>
        </c:ser>
        <c:dLbls>
          <c:showLegendKey val="0"/>
          <c:showVal val="0"/>
          <c:showCatName val="0"/>
          <c:showSerName val="0"/>
          <c:showPercent val="0"/>
          <c:showBubbleSize val="0"/>
        </c:dLbls>
        <c:gapWidth val="0"/>
        <c:axId val="1055335888"/>
        <c:axId val="1055338128"/>
      </c:barChart>
      <c:catAx>
        <c:axId val="1055335888"/>
        <c:scaling>
          <c:orientation val="minMax"/>
        </c:scaling>
        <c:delete val="1"/>
        <c:axPos val="b"/>
        <c:numFmt formatCode="#,##0.00" sourceLinked="1"/>
        <c:majorTickMark val="out"/>
        <c:minorTickMark val="none"/>
        <c:tickLblPos val="none"/>
        <c:crossAx val="1055338128"/>
        <c:crosses val="autoZero"/>
        <c:auto val="1"/>
        <c:lblAlgn val="ctr"/>
        <c:lblOffset val="100"/>
        <c:noMultiLvlLbl val="0"/>
      </c:catAx>
      <c:valAx>
        <c:axId val="1055338128"/>
        <c:scaling>
          <c:orientation val="minMax"/>
        </c:scaling>
        <c:delete val="1"/>
        <c:axPos val="l"/>
        <c:numFmt formatCode="General" sourceLinked="1"/>
        <c:majorTickMark val="out"/>
        <c:minorTickMark val="none"/>
        <c:tickLblPos val="none"/>
        <c:crossAx val="105533588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O256" totalsRowShown="0" headerRowDxfId="146" dataDxfId="145">
  <autoFilter ref="A2:O256"/>
  <tableColumns count="15">
    <tableColumn id="1" name="Vertex 1" dataDxfId="144" dataCellStyle="NodeXL Required"/>
    <tableColumn id="2" name="Vertex 2" dataDxfId="143" dataCellStyle="NodeXL Required"/>
    <tableColumn id="3" name="Color" dataDxfId="142" dataCellStyle="NodeXL Visual Property"/>
    <tableColumn id="4" name="Width" dataDxfId="141" dataCellStyle="NodeXL Visual Property"/>
    <tableColumn id="11" name="Style" dataDxfId="140" dataCellStyle="NodeXL Visual Property"/>
    <tableColumn id="5" name="Opacity" dataDxfId="139" dataCellStyle="NodeXL Visual Property"/>
    <tableColumn id="6" name="Visibility" dataDxfId="138" dataCellStyle="NodeXL Visual Property"/>
    <tableColumn id="10" name="Label" dataDxfId="137" dataCellStyle="NodeXL Label"/>
    <tableColumn id="12" name="Label Text Color" dataDxfId="136" dataCellStyle="NodeXL Label"/>
    <tableColumn id="13" name="Label Font Size" dataDxfId="135" dataCellStyle="NodeXL Label"/>
    <tableColumn id="14" name="Reciprocated?" dataDxfId="134" dataCellStyle="NodeXL Graph Metric"/>
    <tableColumn id="7" name="ID" dataDxfId="133" dataCellStyle="NodeXL Do Not Edit"/>
    <tableColumn id="9" name="Dynamic Filter" dataDxfId="132" dataCellStyle="NodeXL Do Not Edit"/>
    <tableColumn id="8" name="Add Your Own Columns Here" dataDxfId="131" dataCellStyle="NodeXL Other Column"/>
    <tableColumn id="15" name="Edge Weight" dataDxfId="130"/>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2">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2" totalsRowShown="0" headerRowDxfId="31" dataDxfId="30" dataCellStyle="Normal">
  <autoFilter ref="A1:B2"/>
  <tableColumns count="2">
    <tableColumn id="1" name="Top URLs in Tweet in Entire Graph" dataDxfId="29" dataCellStyle="Normal"/>
    <tableColumn id="2"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4:B5" totalsRowShown="0" headerRowDxfId="27" dataDxfId="26" dataCellStyle="Normal">
  <autoFilter ref="A4:B5"/>
  <tableColumns count="2">
    <tableColumn id="1" name="Top Domains in Tweet in Entire Graph" dataDxfId="25" dataCellStyle="Normal"/>
    <tableColumn id="2"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7:B8" totalsRowShown="0" headerRowDxfId="23" dataDxfId="22" dataCellStyle="Normal">
  <autoFilter ref="A7:B8"/>
  <tableColumns count="2">
    <tableColumn id="1" name="Top Hashtags in Tweet in Entire Graph" dataDxfId="21" dataCellStyle="Normal"/>
    <tableColumn id="2"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10:B15" totalsRowShown="0" headerRowDxfId="19" dataDxfId="18" dataCellStyle="Normal">
  <autoFilter ref="A10:B15"/>
  <tableColumns count="2">
    <tableColumn id="1" name="Top Words in Tweet in Entire Graph" dataDxfId="17" dataCellStyle="Normal"/>
    <tableColumn id="2"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18:B19" totalsRowShown="0" headerRowDxfId="15" dataDxfId="14" dataCellStyle="Normal">
  <autoFilter ref="A18:B19"/>
  <tableColumns count="2">
    <tableColumn id="1" name="Top Word Pairs in Tweet in Entire Graph" dataDxfId="13" dataCellStyle="Normal"/>
    <tableColumn id="2"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21:B22" totalsRowShown="0" headerRowDxfId="11" dataDxfId="10" dataCellStyle="Normal">
  <autoFilter ref="A21:B22"/>
  <tableColumns count="2">
    <tableColumn id="1" name="Top Replied-To in Entire Graph" dataDxfId="9" dataCellStyle="Normal"/>
    <tableColumn id="2"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24:B25" totalsRowShown="0" headerRowDxfId="7" dataDxfId="6" dataCellStyle="Normal">
  <autoFilter ref="A24:B25"/>
  <tableColumns count="2">
    <tableColumn id="1" name="Top Mentioned in Entire Graph" dataDxfId="5" dataCellStyle="Normal"/>
    <tableColumn id="2"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27:B28" totalsRowShown="0" headerRowDxfId="3" dataDxfId="2" dataCellStyle="Normal">
  <autoFilter ref="A27:B28"/>
  <tableColumns count="2">
    <tableColumn id="1" name="Top Tweeters in Entire Graph" dataDxfId="1" dataCellStyle="Normal"/>
    <tableColumn id="2"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M79" totalsRowShown="0" headerRowDxfId="129" dataDxfId="128">
  <autoFilter ref="A2:AM79"/>
  <sortState ref="A3:AM79">
    <sortCondition descending="1" ref="U2:U79"/>
  </sortState>
  <tableColumns count="39">
    <tableColumn id="1" name="Vertex" dataDxfId="127" dataCellStyle="NodeXL Required"/>
    <tableColumn id="2" name="Color" dataDxfId="126" dataCellStyle="NodeXL Visual Property"/>
    <tableColumn id="5" name="Shape" dataDxfId="125" dataCellStyle="NodeXL Visual Property"/>
    <tableColumn id="6" name="Size" dataDxfId="124" dataCellStyle="NodeXL Visual Property"/>
    <tableColumn id="4" name="Opacity" dataDxfId="123" dataCellStyle="NodeXL Visual Property"/>
    <tableColumn id="7" name="Image File" dataDxfId="122" dataCellStyle="NodeXL Visual Property"/>
    <tableColumn id="3" name="Visibility" dataDxfId="121" dataCellStyle="NodeXL Visual Property"/>
    <tableColumn id="10" name="Label" dataDxfId="120" dataCellStyle="NodeXL Label"/>
    <tableColumn id="16" name="Label Fill Color" dataDxfId="119" dataCellStyle="NodeXL Label"/>
    <tableColumn id="9" name="Label Position" dataDxfId="118" dataCellStyle="NodeXL Label"/>
    <tableColumn id="8" name="Tooltip" dataDxfId="117" dataCellStyle="NodeXL Label"/>
    <tableColumn id="18" name="Layout Order" dataDxfId="116" dataCellStyle="NodeXL Layout"/>
    <tableColumn id="13" name="X" dataDxfId="115" dataCellStyle="NodeXL Layout"/>
    <tableColumn id="14" name="Y" dataDxfId="114" dataCellStyle="NodeXL Layout"/>
    <tableColumn id="12" name="Locked?" dataDxfId="113" dataCellStyle="NodeXL Layout"/>
    <tableColumn id="19" name="Polar R" dataDxfId="112" dataCellStyle="NodeXL Layout"/>
    <tableColumn id="20" name="Polar Angle" dataDxfId="111" dataCellStyle="NodeXL Layout"/>
    <tableColumn id="21" name="Degree" dataDxfId="110" dataCellStyle="NodeXL Graph Metric"/>
    <tableColumn id="22" name="In-Degree" dataDxfId="109" dataCellStyle="NodeXL Graph Metric"/>
    <tableColumn id="23" name="Out-Degree" dataDxfId="108" dataCellStyle="NodeXL Graph Metric"/>
    <tableColumn id="24" name="Betweenness Centrality" dataDxfId="107" dataCellStyle="NodeXL Graph Metric"/>
    <tableColumn id="25" name="Closeness Centrality" dataDxfId="106" dataCellStyle="NodeXL Graph Metric"/>
    <tableColumn id="26" name="Eigenvector Centrality" dataDxfId="105" dataCellStyle="NodeXL Graph Metric"/>
    <tableColumn id="15" name="PageRank" dataDxfId="104" dataCellStyle="NodeXL Graph Metric"/>
    <tableColumn id="27" name="Clustering Coefficient" dataDxfId="103" dataCellStyle="NodeXL Graph Metric"/>
    <tableColumn id="29" name="Reciprocated Vertex Pair Ratio" dataDxfId="102" dataCellStyle="NodeXL Graph Metric"/>
    <tableColumn id="11" name="ID" dataDxfId="101" dataCellStyle="NodeXL Do Not Edit"/>
    <tableColumn id="28" name="Dynamic Filter" dataDxfId="100" dataCellStyle="NodeXL Do Not Edit"/>
    <tableColumn id="17" name="Add Your Own Columns Here" dataDxfId="99" dataCellStyle="NodeXL Other Column"/>
    <tableColumn id="30" name="Top URLs in Tweet by Count" dataDxfId="98" dataCellStyle="NodeXL Graph Metric"/>
    <tableColumn id="31" name="Top URLs in Tweet by Salience" dataDxfId="97" dataCellStyle="NodeXL Graph Metric"/>
    <tableColumn id="32" name="Top Domains in Tweet by Count" dataDxfId="96" dataCellStyle="NodeXL Graph Metric"/>
    <tableColumn id="33" name="Top Domains in Tweet by Salience" dataDxfId="95" dataCellStyle="NodeXL Graph Metric"/>
    <tableColumn id="34" name="Top Hashtags in Tweet by Count" dataDxfId="94" dataCellStyle="NodeXL Graph Metric"/>
    <tableColumn id="35" name="Top Hashtags in Tweet by Salience" dataDxfId="93" dataCellStyle="NodeXL Graph Metric"/>
    <tableColumn id="36" name="Top Words in Tweet by Count" dataDxfId="92" dataCellStyle="NodeXL Graph Metric"/>
    <tableColumn id="37" name="Top Words in Tweet by Salience" dataDxfId="91" dataCellStyle="NodeXL Graph Metric"/>
    <tableColumn id="38" name="Top Word Pairs in Tweet by Count" dataDxfId="90" dataCellStyle="NodeXL Graph Metric"/>
    <tableColumn id="39" name="Top Word Pairs in Tweet by Salience" dataDxfId="89"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totalsRowShown="0" headerRowDxfId="88">
  <autoFilter ref="A2:AF3"/>
  <tableColumns count="32">
    <tableColumn id="1" name="Group" dataDxfId="87" dataCellStyle="NodeXL Required"/>
    <tableColumn id="2" name="Vertex Color" dataDxfId="86" dataCellStyle="NodeXL Visual Property"/>
    <tableColumn id="3" name="Vertex Shape" dataDxfId="85" dataCellStyle="NodeXL Visual Property"/>
    <tableColumn id="22" name="Visibility" dataDxfId="84" dataCellStyle="NodeXL Visual Property"/>
    <tableColumn id="4" name="Collapsed?" dataCellStyle="NodeXL Visual Property"/>
    <tableColumn id="18" name="Label" dataDxfId="83" dataCellStyle="NodeXL Label"/>
    <tableColumn id="20" name="Collapsed X" dataCellStyle="NodeXL Layout"/>
    <tableColumn id="21" name="Collapsed Y" dataCellStyle="NodeXL Layout"/>
    <tableColumn id="6" name="ID" dataDxfId="82" dataCellStyle="NodeXL Do Not Edit"/>
    <tableColumn id="19" name="Collapsed Properties" dataDxfId="81" dataCellStyle="NodeXL Do Not Edit"/>
    <tableColumn id="5" name="Vertices" dataDxfId="80" dataCellStyle="NodeXL Graph Metric"/>
    <tableColumn id="7" name="Unique Edges" dataDxfId="79" dataCellStyle="NodeXL Graph Metric"/>
    <tableColumn id="8" name="Edges With Duplicates" dataDxfId="78" dataCellStyle="NodeXL Graph Metric"/>
    <tableColumn id="9" name="Total Edges" dataDxfId="77" dataCellStyle="NodeXL Graph Metric"/>
    <tableColumn id="10" name="Self-Loops" dataDxfId="76" dataCellStyle="NodeXL Graph Metric"/>
    <tableColumn id="24" name="Reciprocated Vertex Pair Ratio" dataDxfId="75" dataCellStyle="NodeXL Graph Metric"/>
    <tableColumn id="25" name="Reciprocated Edge Ratio" dataDxfId="74" dataCellStyle="NodeXL Graph Metric"/>
    <tableColumn id="11" name="Connected Components" dataDxfId="73" dataCellStyle="NodeXL Graph Metric"/>
    <tableColumn id="12" name="Single-Vertex Connected Components" dataDxfId="72" dataCellStyle="NodeXL Graph Metric"/>
    <tableColumn id="13" name="Maximum Vertices in a Connected Component" dataDxfId="71" dataCellStyle="NodeXL Graph Metric"/>
    <tableColumn id="14" name="Maximum Edges in a Connected Component" dataDxfId="70" dataCellStyle="NodeXL Graph Metric"/>
    <tableColumn id="15" name="Maximum Geodesic Distance (Diameter)" dataDxfId="69" dataCellStyle="NodeXL Graph Metric"/>
    <tableColumn id="16" name="Average Geodesic Distance" dataDxfId="68" dataCellStyle="NodeXL Graph Metric"/>
    <tableColumn id="17" name="Graph Density" dataDxfId="67" dataCellStyle="NodeXL Graph Metric"/>
    <tableColumn id="23" name="Top URLs in Tweet" dataDxfId="66" dataCellStyle="Normal"/>
    <tableColumn id="26" name="Top Domains in Tweet" dataDxfId="65" dataCellStyle="Normal"/>
    <tableColumn id="27" name="Top Hashtags in Tweet" dataDxfId="64" dataCellStyle="Normal"/>
    <tableColumn id="28" name="Top Words in Tweet" dataDxfId="63" dataCellStyle="Normal"/>
    <tableColumn id="29" name="Top Word Pairs in Tweet" dataDxfId="62" dataCellStyle="Normal"/>
    <tableColumn id="30" name="Top Replied-To in Tweet" dataDxfId="61" dataCellStyle="Normal"/>
    <tableColumn id="31" name="Top Mentioned in Tweet" dataDxfId="60" dataCellStyle="Normal"/>
    <tableColumn id="32"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58" dataDxfId="57">
  <autoFilter ref="A1:C2"/>
  <tableColumns count="3">
    <tableColumn id="1" name="Group" dataDxfId="56" dataCellStyle="Normal"/>
    <tableColumn id="2" name="Vertex" dataDxfId="55" dataCellStyle="Normal"/>
    <tableColumn id="3" name="Vertex ID" dataDxfId="54" dataCellStyle="Normal"/>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3" dataCellStyle="NodeXL Graph Metric"/>
    <tableColumn id="2"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1"/>
    <tableColumn id="2" name="Degree Frequency" dataDxfId="50">
      <calculatedColumnFormula>COUNTIF(Vertices[Degree], "&gt;= " &amp; D2) - COUNTIF(Vertices[Degree], "&gt;=" &amp; D3)</calculatedColumnFormula>
    </tableColumn>
    <tableColumn id="3" name="In-Degree Bin" dataDxfId="49"/>
    <tableColumn id="4" name="In-Degree Frequency" dataDxfId="48">
      <calculatedColumnFormula>COUNTIF(Vertices[In-Degree], "&gt;= " &amp; F2) - COUNTIF(Vertices[In-Degree], "&gt;=" &amp; F3)</calculatedColumnFormula>
    </tableColumn>
    <tableColumn id="5" name="Out-Degree Bin" dataDxfId="47"/>
    <tableColumn id="6" name="Out-Degree Frequency" dataDxfId="46">
      <calculatedColumnFormula>COUNTIF(Vertices[Out-Degree], "&gt;= " &amp; H2) - COUNTIF(Vertices[Out-Degree], "&gt;=" &amp; H3)</calculatedColumnFormula>
    </tableColumn>
    <tableColumn id="7" name="Betweenness Centrality Bin" dataDxfId="45"/>
    <tableColumn id="8" name="Betweenness Centrality Frequency" dataDxfId="44">
      <calculatedColumnFormula>COUNTIF(Vertices[Betweenness Centrality], "&gt;= " &amp; J2) - COUNTIF(Vertices[Betweenness Centrality], "&gt;=" &amp; J3)</calculatedColumnFormula>
    </tableColumn>
    <tableColumn id="9" name="Closeness Centrality Bin" dataDxfId="43"/>
    <tableColumn id="10" name="Closeness Centrality Frequency" dataDxfId="42">
      <calculatedColumnFormula>COUNTIF(Vertices[Closeness Centrality], "&gt;= " &amp; L2) - COUNTIF(Vertices[Closeness Centrality], "&gt;=" &amp; L3)</calculatedColumnFormula>
    </tableColumn>
    <tableColumn id="11" name="Eigenvector Centrality Bin" dataDxfId="41"/>
    <tableColumn id="12" name="Eigenvector Centrality Frequency" dataDxfId="40">
      <calculatedColumnFormula>COUNTIF(Vertices[Eigenvector Centrality], "&gt;= " &amp; N2) - COUNTIF(Vertices[Eigenvector Centrality], "&gt;=" &amp; N3)</calculatedColumnFormula>
    </tableColumn>
    <tableColumn id="18" name="PageRank Bin" dataDxfId="39"/>
    <tableColumn id="17" name="PageRank Frequency" dataDxfId="38">
      <calculatedColumnFormula>COUNTIF(Vertices[Eigenvector Centrality], "&gt;= " &amp; P2) - COUNTIF(Vertices[Eigenvector Centrality], "&gt;=" &amp; P3)</calculatedColumnFormula>
    </tableColumn>
    <tableColumn id="13" name="Clustering Coefficient Bin" dataDxfId="37"/>
    <tableColumn id="14" name="Clustering Coefficient Frequency" dataDxfId="36">
      <calculatedColumnFormula>COUNTIF(Vertices[Clustering Coefficient], "&gt;= " &amp; R2) - COUNTIF(Vertices[Clustering Coefficient], "&gt;=" &amp; R3)</calculatedColumnFormula>
    </tableColumn>
    <tableColumn id="15" name="Dynamic Filter Bin" dataDxfId="35"/>
    <tableColumn id="16"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0" totalsRowShown="0" headerRowDxfId="33">
  <autoFilter ref="J1:K10"/>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256"/>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4.5" x14ac:dyDescent="0.35"/>
  <cols>
    <col min="1" max="2" width="10.453125" style="1" customWidth="1"/>
    <col min="3" max="3" width="7.90625" style="3" bestFit="1" customWidth="1"/>
    <col min="4" max="4" width="8.6328125" style="2" bestFit="1" customWidth="1"/>
    <col min="5" max="5" width="7.6328125" style="2" bestFit="1" customWidth="1"/>
    <col min="6" max="6" width="9.90625" style="2" bestFit="1" customWidth="1"/>
    <col min="7" max="7" width="11" style="3" bestFit="1" customWidth="1"/>
    <col min="8" max="8" width="8" style="1" bestFit="1" customWidth="1"/>
    <col min="9" max="9" width="12.36328125" style="3" bestFit="1" customWidth="1"/>
    <col min="10" max="10" width="12.453125" style="3" bestFit="1" customWidth="1"/>
    <col min="11" max="11" width="15.54296875" style="3" customWidth="1"/>
    <col min="12" max="12" width="11" hidden="1" customWidth="1"/>
    <col min="13" max="13" width="10.90625" hidden="1" customWidth="1"/>
    <col min="14" max="14" width="16" bestFit="1" customWidth="1"/>
  </cols>
  <sheetData>
    <row r="1" spans="1:15" x14ac:dyDescent="0.35">
      <c r="C1" s="18" t="s">
        <v>39</v>
      </c>
      <c r="D1" s="19"/>
      <c r="E1" s="19"/>
      <c r="F1" s="19"/>
      <c r="G1" s="18"/>
      <c r="H1" s="16" t="s">
        <v>43</v>
      </c>
      <c r="I1" s="64"/>
      <c r="J1" s="64"/>
      <c r="K1" s="35" t="s">
        <v>42</v>
      </c>
      <c r="L1" s="20" t="s">
        <v>40</v>
      </c>
      <c r="M1" s="20"/>
      <c r="N1" s="17" t="s">
        <v>41</v>
      </c>
    </row>
    <row r="2" spans="1:15"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253</v>
      </c>
    </row>
    <row r="3" spans="1:15" ht="15" customHeight="1" x14ac:dyDescent="0.35">
      <c r="A3" s="50" t="s">
        <v>245</v>
      </c>
      <c r="B3" s="50" t="s">
        <v>197</v>
      </c>
      <c r="C3" s="53"/>
      <c r="D3" s="54"/>
      <c r="E3" s="65"/>
      <c r="F3" s="55"/>
      <c r="G3" s="53"/>
      <c r="H3" s="57"/>
      <c r="I3" s="56"/>
      <c r="J3" s="56"/>
      <c r="K3" s="67"/>
      <c r="L3" s="62">
        <v>3</v>
      </c>
      <c r="M3" s="62"/>
      <c r="N3" s="63"/>
      <c r="O3" s="13">
        <v>1</v>
      </c>
    </row>
    <row r="4" spans="1:15" ht="15" customHeight="1" x14ac:dyDescent="0.35">
      <c r="A4" s="50" t="s">
        <v>224</v>
      </c>
      <c r="B4" s="50" t="s">
        <v>197</v>
      </c>
      <c r="C4" s="53"/>
      <c r="D4" s="54"/>
      <c r="E4" s="65"/>
      <c r="F4" s="55"/>
      <c r="G4" s="53"/>
      <c r="H4" s="57"/>
      <c r="I4" s="56"/>
      <c r="J4" s="56"/>
      <c r="K4" s="67"/>
      <c r="L4" s="78">
        <v>4</v>
      </c>
      <c r="M4" s="78"/>
      <c r="N4" s="63"/>
      <c r="O4" s="13">
        <v>8</v>
      </c>
    </row>
    <row r="5" spans="1:15" ht="15" customHeight="1" x14ac:dyDescent="0.35">
      <c r="A5" s="50" t="s">
        <v>225</v>
      </c>
      <c r="B5" s="50" t="s">
        <v>197</v>
      </c>
      <c r="C5" s="53"/>
      <c r="D5" s="54"/>
      <c r="E5" s="65"/>
      <c r="F5" s="55"/>
      <c r="G5" s="53"/>
      <c r="H5" s="57"/>
      <c r="I5" s="56"/>
      <c r="J5" s="56"/>
      <c r="K5" s="67"/>
      <c r="L5" s="78">
        <v>5</v>
      </c>
      <c r="M5" s="78"/>
      <c r="N5" s="63"/>
      <c r="O5" s="13">
        <v>10</v>
      </c>
    </row>
    <row r="6" spans="1:15" ht="15" customHeight="1" x14ac:dyDescent="0.35">
      <c r="A6" s="50" t="s">
        <v>225</v>
      </c>
      <c r="B6" s="50" t="s">
        <v>224</v>
      </c>
      <c r="C6" s="53"/>
      <c r="D6" s="54"/>
      <c r="E6" s="65"/>
      <c r="F6" s="55"/>
      <c r="G6" s="53"/>
      <c r="H6" s="57"/>
      <c r="I6" s="56"/>
      <c r="J6" s="56"/>
      <c r="K6" s="67"/>
      <c r="L6" s="78">
        <v>6</v>
      </c>
      <c r="M6" s="78"/>
      <c r="N6" s="63"/>
      <c r="O6" s="13">
        <v>6</v>
      </c>
    </row>
    <row r="7" spans="1:15" ht="15" customHeight="1" x14ac:dyDescent="0.35">
      <c r="A7" s="50" t="s">
        <v>246</v>
      </c>
      <c r="B7" s="50" t="s">
        <v>197</v>
      </c>
      <c r="C7" s="53"/>
      <c r="D7" s="54"/>
      <c r="E7" s="65"/>
      <c r="F7" s="55"/>
      <c r="G7" s="53"/>
      <c r="H7" s="57"/>
      <c r="I7" s="56"/>
      <c r="J7" s="56"/>
      <c r="K7" s="67"/>
      <c r="L7" s="78">
        <v>7</v>
      </c>
      <c r="M7" s="78"/>
      <c r="N7" s="63"/>
      <c r="O7" s="13">
        <v>1</v>
      </c>
    </row>
    <row r="8" spans="1:15" ht="15" customHeight="1" x14ac:dyDescent="0.35">
      <c r="A8" s="50" t="s">
        <v>247</v>
      </c>
      <c r="B8" s="50" t="s">
        <v>197</v>
      </c>
      <c r="C8" s="53"/>
      <c r="D8" s="54"/>
      <c r="E8" s="65"/>
      <c r="F8" s="55"/>
      <c r="G8" s="53"/>
      <c r="H8" s="57"/>
      <c r="I8" s="56"/>
      <c r="J8" s="56"/>
      <c r="K8" s="67"/>
      <c r="L8" s="78">
        <v>8</v>
      </c>
      <c r="M8" s="78"/>
      <c r="N8" s="63"/>
      <c r="O8" s="13">
        <v>1</v>
      </c>
    </row>
    <row r="9" spans="1:15" ht="15" customHeight="1" x14ac:dyDescent="0.35">
      <c r="A9" s="50" t="s">
        <v>248</v>
      </c>
      <c r="B9" s="50" t="s">
        <v>197</v>
      </c>
      <c r="C9" s="53"/>
      <c r="D9" s="54"/>
      <c r="E9" s="65"/>
      <c r="F9" s="55"/>
      <c r="G9" s="53"/>
      <c r="H9" s="57"/>
      <c r="I9" s="56"/>
      <c r="J9" s="56"/>
      <c r="K9" s="67"/>
      <c r="L9" s="78">
        <v>9</v>
      </c>
      <c r="M9" s="78"/>
      <c r="N9" s="63"/>
      <c r="O9" s="13">
        <v>1</v>
      </c>
    </row>
    <row r="10" spans="1:15" ht="15" customHeight="1" x14ac:dyDescent="0.35">
      <c r="A10" s="50" t="s">
        <v>249</v>
      </c>
      <c r="B10" s="50" t="s">
        <v>197</v>
      </c>
      <c r="C10" s="53"/>
      <c r="D10" s="54"/>
      <c r="E10" s="65"/>
      <c r="F10" s="55"/>
      <c r="G10" s="53"/>
      <c r="H10" s="57"/>
      <c r="I10" s="56"/>
      <c r="J10" s="56"/>
      <c r="K10" s="67"/>
      <c r="L10" s="78">
        <v>10</v>
      </c>
      <c r="M10" s="78"/>
      <c r="N10" s="63"/>
      <c r="O10" s="13">
        <v>1</v>
      </c>
    </row>
    <row r="11" spans="1:15" ht="15" customHeight="1" x14ac:dyDescent="0.35">
      <c r="A11" s="50" t="s">
        <v>250</v>
      </c>
      <c r="B11" s="50" t="s">
        <v>197</v>
      </c>
      <c r="C11" s="53"/>
      <c r="D11" s="54"/>
      <c r="E11" s="65"/>
      <c r="F11" s="55"/>
      <c r="G11" s="53"/>
      <c r="H11" s="57"/>
      <c r="I11" s="56"/>
      <c r="J11" s="56"/>
      <c r="K11" s="67"/>
      <c r="L11" s="78">
        <v>11</v>
      </c>
      <c r="M11" s="78"/>
      <c r="N11" s="63"/>
      <c r="O11" s="13">
        <v>2</v>
      </c>
    </row>
    <row r="12" spans="1:15" ht="15" customHeight="1" x14ac:dyDescent="0.35">
      <c r="A12" s="50" t="s">
        <v>251</v>
      </c>
      <c r="B12" s="50" t="s">
        <v>197</v>
      </c>
      <c r="C12" s="53"/>
      <c r="D12" s="54"/>
      <c r="E12" s="65"/>
      <c r="F12" s="55"/>
      <c r="G12" s="53"/>
      <c r="H12" s="57"/>
      <c r="I12" s="56"/>
      <c r="J12" s="56"/>
      <c r="K12" s="67"/>
      <c r="L12" s="78">
        <v>12</v>
      </c>
      <c r="M12" s="78"/>
      <c r="N12" s="63"/>
      <c r="O12" s="13">
        <v>1</v>
      </c>
    </row>
    <row r="13" spans="1:15" ht="15" customHeight="1" x14ac:dyDescent="0.35">
      <c r="A13" s="50" t="s">
        <v>176</v>
      </c>
      <c r="B13" s="50" t="s">
        <v>236</v>
      </c>
      <c r="C13" s="53"/>
      <c r="D13" s="54"/>
      <c r="E13" s="65"/>
      <c r="F13" s="55"/>
      <c r="G13" s="53"/>
      <c r="H13" s="57"/>
      <c r="I13" s="56"/>
      <c r="J13" s="56"/>
      <c r="K13" s="67"/>
      <c r="L13" s="78">
        <v>13</v>
      </c>
      <c r="M13" s="78"/>
      <c r="N13" s="63"/>
      <c r="O13" s="13">
        <v>1</v>
      </c>
    </row>
    <row r="14" spans="1:15" ht="15" customHeight="1" x14ac:dyDescent="0.35">
      <c r="A14" s="50" t="s">
        <v>176</v>
      </c>
      <c r="B14" s="50" t="s">
        <v>225</v>
      </c>
      <c r="C14" s="53"/>
      <c r="D14" s="54"/>
      <c r="E14" s="65"/>
      <c r="F14" s="55"/>
      <c r="G14" s="53"/>
      <c r="H14" s="57"/>
      <c r="I14" s="56"/>
      <c r="J14" s="56"/>
      <c r="K14" s="67"/>
      <c r="L14" s="78">
        <v>14</v>
      </c>
      <c r="M14" s="78"/>
      <c r="N14" s="63"/>
      <c r="O14" s="13">
        <v>3</v>
      </c>
    </row>
    <row r="15" spans="1:15" ht="15" customHeight="1" x14ac:dyDescent="0.35">
      <c r="A15" s="50" t="s">
        <v>176</v>
      </c>
      <c r="B15" s="50" t="s">
        <v>224</v>
      </c>
      <c r="C15" s="53"/>
      <c r="D15" s="54"/>
      <c r="E15" s="65"/>
      <c r="F15" s="55"/>
      <c r="G15" s="53"/>
      <c r="H15" s="57"/>
      <c r="I15" s="56"/>
      <c r="J15" s="56"/>
      <c r="K15" s="67"/>
      <c r="L15" s="78">
        <v>15</v>
      </c>
      <c r="M15" s="78"/>
      <c r="N15" s="63"/>
      <c r="O15" s="13">
        <v>3</v>
      </c>
    </row>
    <row r="16" spans="1:15" ht="15" customHeight="1" x14ac:dyDescent="0.35">
      <c r="A16" s="50" t="s">
        <v>176</v>
      </c>
      <c r="B16" s="50" t="s">
        <v>197</v>
      </c>
      <c r="C16" s="53"/>
      <c r="D16" s="54"/>
      <c r="E16" s="65"/>
      <c r="F16" s="55"/>
      <c r="G16" s="53"/>
      <c r="H16" s="57"/>
      <c r="I16" s="56"/>
      <c r="J16" s="56"/>
      <c r="K16" s="67"/>
      <c r="L16" s="78">
        <v>16</v>
      </c>
      <c r="M16" s="78"/>
      <c r="N16" s="63"/>
      <c r="O16" s="13">
        <v>5</v>
      </c>
    </row>
    <row r="17" spans="1:15" ht="15" customHeight="1" x14ac:dyDescent="0.35">
      <c r="A17" s="50" t="s">
        <v>227</v>
      </c>
      <c r="B17" s="50" t="s">
        <v>176</v>
      </c>
      <c r="C17" s="53"/>
      <c r="D17" s="54"/>
      <c r="E17" s="65"/>
      <c r="F17" s="55"/>
      <c r="G17" s="53"/>
      <c r="H17" s="57"/>
      <c r="I17" s="56"/>
      <c r="J17" s="56"/>
      <c r="K17" s="67"/>
      <c r="L17" s="78">
        <v>17</v>
      </c>
      <c r="M17" s="78"/>
      <c r="N17" s="63"/>
      <c r="O17" s="13">
        <v>1</v>
      </c>
    </row>
    <row r="18" spans="1:15" ht="15" customHeight="1" x14ac:dyDescent="0.35">
      <c r="A18" s="50" t="s">
        <v>237</v>
      </c>
      <c r="B18" s="50" t="s">
        <v>176</v>
      </c>
      <c r="C18" s="53"/>
      <c r="D18" s="54"/>
      <c r="E18" s="65"/>
      <c r="F18" s="55"/>
      <c r="G18" s="53"/>
      <c r="H18" s="57"/>
      <c r="I18" s="56"/>
      <c r="J18" s="56"/>
      <c r="K18" s="67"/>
      <c r="L18" s="78">
        <v>18</v>
      </c>
      <c r="M18" s="78"/>
      <c r="N18" s="63"/>
      <c r="O18" s="13">
        <v>1</v>
      </c>
    </row>
    <row r="19" spans="1:15" ht="15" customHeight="1" x14ac:dyDescent="0.35">
      <c r="A19" s="50" t="s">
        <v>238</v>
      </c>
      <c r="B19" s="50" t="s">
        <v>176</v>
      </c>
      <c r="C19" s="53"/>
      <c r="D19" s="54"/>
      <c r="E19" s="65"/>
      <c r="F19" s="55"/>
      <c r="G19" s="53"/>
      <c r="H19" s="57"/>
      <c r="I19" s="56"/>
      <c r="J19" s="56"/>
      <c r="K19" s="67"/>
      <c r="L19" s="78">
        <v>19</v>
      </c>
      <c r="M19" s="78"/>
      <c r="N19" s="63"/>
      <c r="O19" s="13">
        <v>1</v>
      </c>
    </row>
    <row r="20" spans="1:15" ht="15" customHeight="1" x14ac:dyDescent="0.35">
      <c r="A20" s="50" t="s">
        <v>239</v>
      </c>
      <c r="B20" s="50" t="s">
        <v>176</v>
      </c>
      <c r="C20" s="53"/>
      <c r="D20" s="54"/>
      <c r="E20" s="65"/>
      <c r="F20" s="55"/>
      <c r="G20" s="53"/>
      <c r="H20" s="57"/>
      <c r="I20" s="56"/>
      <c r="J20" s="56"/>
      <c r="K20" s="67"/>
      <c r="L20" s="78">
        <v>20</v>
      </c>
      <c r="M20" s="78"/>
      <c r="N20" s="63"/>
      <c r="O20" s="13">
        <v>1</v>
      </c>
    </row>
    <row r="21" spans="1:15" ht="15" customHeight="1" x14ac:dyDescent="0.35">
      <c r="A21" s="50" t="s">
        <v>206</v>
      </c>
      <c r="B21" s="50" t="s">
        <v>200</v>
      </c>
      <c r="C21" s="53"/>
      <c r="D21" s="54"/>
      <c r="E21" s="65"/>
      <c r="F21" s="55"/>
      <c r="G21" s="53"/>
      <c r="H21" s="57"/>
      <c r="I21" s="56"/>
      <c r="J21" s="56"/>
      <c r="K21" s="67"/>
      <c r="L21" s="78">
        <v>21</v>
      </c>
      <c r="M21" s="78"/>
      <c r="N21" s="63"/>
      <c r="O21" s="13">
        <v>4</v>
      </c>
    </row>
    <row r="22" spans="1:15" ht="15" customHeight="1" x14ac:dyDescent="0.35">
      <c r="A22" s="50" t="s">
        <v>207</v>
      </c>
      <c r="B22" s="50" t="s">
        <v>200</v>
      </c>
      <c r="C22" s="53"/>
      <c r="D22" s="54"/>
      <c r="E22" s="65"/>
      <c r="F22" s="55"/>
      <c r="G22" s="53"/>
      <c r="H22" s="57"/>
      <c r="I22" s="56"/>
      <c r="J22" s="56"/>
      <c r="K22" s="67"/>
      <c r="L22" s="78">
        <v>22</v>
      </c>
      <c r="M22" s="78"/>
      <c r="N22" s="63"/>
      <c r="O22" s="13">
        <v>4</v>
      </c>
    </row>
    <row r="23" spans="1:15" ht="15" customHeight="1" x14ac:dyDescent="0.35">
      <c r="A23" s="50" t="s">
        <v>207</v>
      </c>
      <c r="B23" s="50" t="s">
        <v>206</v>
      </c>
      <c r="C23" s="53"/>
      <c r="D23" s="54"/>
      <c r="E23" s="65"/>
      <c r="F23" s="55"/>
      <c r="G23" s="53"/>
      <c r="H23" s="57"/>
      <c r="I23" s="56"/>
      <c r="J23" s="56"/>
      <c r="K23" s="67"/>
      <c r="L23" s="78">
        <v>23</v>
      </c>
      <c r="M23" s="78"/>
      <c r="N23" s="63"/>
      <c r="O23" s="13">
        <v>4</v>
      </c>
    </row>
    <row r="24" spans="1:15" ht="15" customHeight="1" x14ac:dyDescent="0.35">
      <c r="A24" s="50" t="s">
        <v>208</v>
      </c>
      <c r="B24" s="50" t="s">
        <v>200</v>
      </c>
      <c r="C24" s="53"/>
      <c r="D24" s="54"/>
      <c r="E24" s="65"/>
      <c r="F24" s="55"/>
      <c r="G24" s="53"/>
      <c r="H24" s="57"/>
      <c r="I24" s="56"/>
      <c r="J24" s="56"/>
      <c r="K24" s="67"/>
      <c r="L24" s="78">
        <v>24</v>
      </c>
      <c r="M24" s="78"/>
      <c r="N24" s="63"/>
      <c r="O24" s="13">
        <v>4</v>
      </c>
    </row>
    <row r="25" spans="1:15" ht="15" customHeight="1" x14ac:dyDescent="0.35">
      <c r="A25" s="50" t="s">
        <v>208</v>
      </c>
      <c r="B25" s="50" t="s">
        <v>206</v>
      </c>
      <c r="C25" s="53"/>
      <c r="D25" s="54"/>
      <c r="E25" s="65"/>
      <c r="F25" s="55"/>
      <c r="G25" s="53"/>
      <c r="H25" s="57"/>
      <c r="I25" s="56"/>
      <c r="J25" s="56"/>
      <c r="K25" s="67"/>
      <c r="L25" s="78">
        <v>25</v>
      </c>
      <c r="M25" s="78"/>
      <c r="N25" s="63"/>
      <c r="O25" s="13">
        <v>4</v>
      </c>
    </row>
    <row r="26" spans="1:15" ht="15" customHeight="1" x14ac:dyDescent="0.35">
      <c r="A26" s="50" t="s">
        <v>208</v>
      </c>
      <c r="B26" s="50" t="s">
        <v>207</v>
      </c>
      <c r="C26" s="53"/>
      <c r="D26" s="54"/>
      <c r="E26" s="65"/>
      <c r="F26" s="55"/>
      <c r="G26" s="53"/>
      <c r="H26" s="57"/>
      <c r="I26" s="56"/>
      <c r="J26" s="56"/>
      <c r="K26" s="67"/>
      <c r="L26" s="78">
        <v>26</v>
      </c>
      <c r="M26" s="78"/>
      <c r="N26" s="63"/>
      <c r="O26" s="13">
        <v>4</v>
      </c>
    </row>
    <row r="27" spans="1:15" ht="15" customHeight="1" x14ac:dyDescent="0.35">
      <c r="A27" s="50" t="s">
        <v>209</v>
      </c>
      <c r="B27" s="50" t="s">
        <v>200</v>
      </c>
      <c r="C27" s="53"/>
      <c r="D27" s="54"/>
      <c r="E27" s="65"/>
      <c r="F27" s="55"/>
      <c r="G27" s="53"/>
      <c r="H27" s="57"/>
      <c r="I27" s="56"/>
      <c r="J27" s="56"/>
      <c r="K27" s="67"/>
      <c r="L27" s="78">
        <v>27</v>
      </c>
      <c r="M27" s="78"/>
      <c r="N27" s="63"/>
      <c r="O27" s="13">
        <v>3</v>
      </c>
    </row>
    <row r="28" spans="1:15" ht="15" customHeight="1" x14ac:dyDescent="0.35">
      <c r="A28" s="50" t="s">
        <v>209</v>
      </c>
      <c r="B28" s="50" t="s">
        <v>206</v>
      </c>
      <c r="C28" s="53"/>
      <c r="D28" s="54"/>
      <c r="E28" s="65"/>
      <c r="F28" s="55"/>
      <c r="G28" s="53"/>
      <c r="H28" s="57"/>
      <c r="I28" s="56"/>
      <c r="J28" s="56"/>
      <c r="K28" s="67"/>
      <c r="L28" s="78">
        <v>28</v>
      </c>
      <c r="M28" s="78"/>
      <c r="N28" s="63"/>
      <c r="O28" s="13">
        <v>3</v>
      </c>
    </row>
    <row r="29" spans="1:15" ht="15" customHeight="1" x14ac:dyDescent="0.35">
      <c r="A29" s="50" t="s">
        <v>209</v>
      </c>
      <c r="B29" s="50" t="s">
        <v>207</v>
      </c>
      <c r="C29" s="53"/>
      <c r="D29" s="54"/>
      <c r="E29" s="65"/>
      <c r="F29" s="55"/>
      <c r="G29" s="53"/>
      <c r="H29" s="57"/>
      <c r="I29" s="56"/>
      <c r="J29" s="56"/>
      <c r="K29" s="67"/>
      <c r="L29" s="78">
        <v>29</v>
      </c>
      <c r="M29" s="78"/>
      <c r="N29" s="63"/>
      <c r="O29" s="13">
        <v>3</v>
      </c>
    </row>
    <row r="30" spans="1:15" ht="15" customHeight="1" x14ac:dyDescent="0.35">
      <c r="A30" s="50" t="s">
        <v>209</v>
      </c>
      <c r="B30" s="50" t="s">
        <v>208</v>
      </c>
      <c r="C30" s="53"/>
      <c r="D30" s="54"/>
      <c r="E30" s="65"/>
      <c r="F30" s="55"/>
      <c r="G30" s="53"/>
      <c r="H30" s="57"/>
      <c r="I30" s="56"/>
      <c r="J30" s="56"/>
      <c r="K30" s="67"/>
      <c r="L30" s="78">
        <v>30</v>
      </c>
      <c r="M30" s="78"/>
      <c r="N30" s="63"/>
      <c r="O30" s="13">
        <v>4</v>
      </c>
    </row>
    <row r="31" spans="1:15" ht="15" customHeight="1" x14ac:dyDescent="0.35">
      <c r="A31" s="50" t="s">
        <v>210</v>
      </c>
      <c r="B31" s="50" t="s">
        <v>200</v>
      </c>
      <c r="C31" s="53"/>
      <c r="D31" s="54"/>
      <c r="E31" s="65"/>
      <c r="F31" s="55"/>
      <c r="G31" s="53"/>
      <c r="H31" s="57"/>
      <c r="I31" s="56"/>
      <c r="J31" s="56"/>
      <c r="K31" s="67"/>
      <c r="L31" s="78">
        <v>31</v>
      </c>
      <c r="M31" s="78"/>
      <c r="N31" s="63"/>
      <c r="O31" s="13">
        <v>3</v>
      </c>
    </row>
    <row r="32" spans="1:15" ht="15" customHeight="1" x14ac:dyDescent="0.35">
      <c r="A32" s="50" t="s">
        <v>210</v>
      </c>
      <c r="B32" s="50" t="s">
        <v>206</v>
      </c>
      <c r="C32" s="53"/>
      <c r="D32" s="54"/>
      <c r="E32" s="65"/>
      <c r="F32" s="55"/>
      <c r="G32" s="53"/>
      <c r="H32" s="57"/>
      <c r="I32" s="56"/>
      <c r="J32" s="56"/>
      <c r="K32" s="67"/>
      <c r="L32" s="78">
        <v>32</v>
      </c>
      <c r="M32" s="78"/>
      <c r="N32" s="63"/>
      <c r="O32" s="13">
        <v>3</v>
      </c>
    </row>
    <row r="33" spans="1:15" ht="15" customHeight="1" x14ac:dyDescent="0.35">
      <c r="A33" s="50" t="s">
        <v>210</v>
      </c>
      <c r="B33" s="50" t="s">
        <v>207</v>
      </c>
      <c r="C33" s="53"/>
      <c r="D33" s="54"/>
      <c r="E33" s="65"/>
      <c r="F33" s="55"/>
      <c r="G33" s="53"/>
      <c r="H33" s="57"/>
      <c r="I33" s="56"/>
      <c r="J33" s="56"/>
      <c r="K33" s="67"/>
      <c r="L33" s="78">
        <v>33</v>
      </c>
      <c r="M33" s="78"/>
      <c r="N33" s="63"/>
      <c r="O33" s="13">
        <v>3</v>
      </c>
    </row>
    <row r="34" spans="1:15" ht="15" customHeight="1" x14ac:dyDescent="0.35">
      <c r="A34" s="50" t="s">
        <v>210</v>
      </c>
      <c r="B34" s="50" t="s">
        <v>208</v>
      </c>
      <c r="C34" s="53"/>
      <c r="D34" s="54"/>
      <c r="E34" s="65"/>
      <c r="F34" s="55"/>
      <c r="G34" s="53"/>
      <c r="H34" s="57"/>
      <c r="I34" s="56"/>
      <c r="J34" s="56"/>
      <c r="K34" s="67"/>
      <c r="L34" s="78">
        <v>34</v>
      </c>
      <c r="M34" s="78"/>
      <c r="N34" s="63"/>
      <c r="O34" s="13">
        <v>3</v>
      </c>
    </row>
    <row r="35" spans="1:15" ht="15" customHeight="1" x14ac:dyDescent="0.35">
      <c r="A35" s="50" t="s">
        <v>210</v>
      </c>
      <c r="B35" s="50" t="s">
        <v>209</v>
      </c>
      <c r="C35" s="53"/>
      <c r="D35" s="54"/>
      <c r="E35" s="65"/>
      <c r="F35" s="55"/>
      <c r="G35" s="53"/>
      <c r="H35" s="57"/>
      <c r="I35" s="56"/>
      <c r="J35" s="56"/>
      <c r="K35" s="67"/>
      <c r="L35" s="78">
        <v>35</v>
      </c>
      <c r="M35" s="78"/>
      <c r="N35" s="63"/>
      <c r="O35" s="13">
        <v>5</v>
      </c>
    </row>
    <row r="36" spans="1:15" ht="15" customHeight="1" x14ac:dyDescent="0.35">
      <c r="A36" s="50" t="s">
        <v>211</v>
      </c>
      <c r="B36" s="50" t="s">
        <v>200</v>
      </c>
      <c r="C36" s="53"/>
      <c r="D36" s="54"/>
      <c r="E36" s="65"/>
      <c r="F36" s="55"/>
      <c r="G36" s="53"/>
      <c r="H36" s="57"/>
      <c r="I36" s="56"/>
      <c r="J36" s="56"/>
      <c r="K36" s="67"/>
      <c r="L36" s="78">
        <v>36</v>
      </c>
      <c r="M36" s="78"/>
      <c r="N36" s="63"/>
      <c r="O36" s="13">
        <v>3</v>
      </c>
    </row>
    <row r="37" spans="1:15" ht="15" customHeight="1" x14ac:dyDescent="0.35">
      <c r="A37" s="50" t="s">
        <v>211</v>
      </c>
      <c r="B37" s="50" t="s">
        <v>206</v>
      </c>
      <c r="C37" s="53"/>
      <c r="D37" s="54"/>
      <c r="E37" s="65"/>
      <c r="F37" s="55"/>
      <c r="G37" s="53"/>
      <c r="H37" s="57"/>
      <c r="I37" s="56"/>
      <c r="J37" s="56"/>
      <c r="K37" s="67"/>
      <c r="L37" s="78">
        <v>37</v>
      </c>
      <c r="M37" s="78"/>
      <c r="N37" s="63"/>
      <c r="O37" s="13">
        <v>3</v>
      </c>
    </row>
    <row r="38" spans="1:15" ht="15" customHeight="1" x14ac:dyDescent="0.35">
      <c r="A38" s="50" t="s">
        <v>211</v>
      </c>
      <c r="B38" s="50" t="s">
        <v>207</v>
      </c>
      <c r="C38" s="53"/>
      <c r="D38" s="54"/>
      <c r="E38" s="65"/>
      <c r="F38" s="55"/>
      <c r="G38" s="53"/>
      <c r="H38" s="57"/>
      <c r="I38" s="56"/>
      <c r="J38" s="56"/>
      <c r="K38" s="67"/>
      <c r="L38" s="78">
        <v>38</v>
      </c>
      <c r="M38" s="78"/>
      <c r="N38" s="63"/>
      <c r="O38" s="13">
        <v>3</v>
      </c>
    </row>
    <row r="39" spans="1:15" ht="15" customHeight="1" x14ac:dyDescent="0.35">
      <c r="A39" s="50" t="s">
        <v>211</v>
      </c>
      <c r="B39" s="50" t="s">
        <v>208</v>
      </c>
      <c r="C39" s="53"/>
      <c r="D39" s="54"/>
      <c r="E39" s="65"/>
      <c r="F39" s="55"/>
      <c r="G39" s="53"/>
      <c r="H39" s="57"/>
      <c r="I39" s="56"/>
      <c r="J39" s="56"/>
      <c r="K39" s="67"/>
      <c r="L39" s="78">
        <v>39</v>
      </c>
      <c r="M39" s="78"/>
      <c r="N39" s="63"/>
      <c r="O39" s="13">
        <v>3</v>
      </c>
    </row>
    <row r="40" spans="1:15" ht="15" customHeight="1" x14ac:dyDescent="0.35">
      <c r="A40" s="50" t="s">
        <v>211</v>
      </c>
      <c r="B40" s="50" t="s">
        <v>209</v>
      </c>
      <c r="C40" s="53"/>
      <c r="D40" s="54"/>
      <c r="E40" s="65"/>
      <c r="F40" s="55"/>
      <c r="G40" s="53"/>
      <c r="H40" s="57"/>
      <c r="I40" s="56"/>
      <c r="J40" s="56"/>
      <c r="K40" s="67"/>
      <c r="L40" s="78">
        <v>40</v>
      </c>
      <c r="M40" s="78"/>
      <c r="N40" s="63"/>
      <c r="O40" s="13">
        <v>4</v>
      </c>
    </row>
    <row r="41" spans="1:15" ht="15" customHeight="1" x14ac:dyDescent="0.35">
      <c r="A41" s="50" t="s">
        <v>211</v>
      </c>
      <c r="B41" s="50" t="s">
        <v>210</v>
      </c>
      <c r="C41" s="53"/>
      <c r="D41" s="54"/>
      <c r="E41" s="65"/>
      <c r="F41" s="55"/>
      <c r="G41" s="53"/>
      <c r="H41" s="57"/>
      <c r="I41" s="56"/>
      <c r="J41" s="56"/>
      <c r="K41" s="67"/>
      <c r="L41" s="78">
        <v>41</v>
      </c>
      <c r="M41" s="78"/>
      <c r="N41" s="63"/>
      <c r="O41" s="13">
        <v>4</v>
      </c>
    </row>
    <row r="42" spans="1:15" ht="15" customHeight="1" x14ac:dyDescent="0.35">
      <c r="A42" s="50" t="s">
        <v>182</v>
      </c>
      <c r="B42" s="50" t="s">
        <v>200</v>
      </c>
      <c r="C42" s="53"/>
      <c r="D42" s="54"/>
      <c r="E42" s="65"/>
      <c r="F42" s="55"/>
      <c r="G42" s="53"/>
      <c r="H42" s="57"/>
      <c r="I42" s="56"/>
      <c r="J42" s="56"/>
      <c r="K42" s="67"/>
      <c r="L42" s="78">
        <v>42</v>
      </c>
      <c r="M42" s="78"/>
      <c r="N42" s="63"/>
      <c r="O42" s="13">
        <v>3</v>
      </c>
    </row>
    <row r="43" spans="1:15" ht="15" customHeight="1" x14ac:dyDescent="0.35">
      <c r="A43" s="50" t="s">
        <v>182</v>
      </c>
      <c r="B43" s="50" t="s">
        <v>206</v>
      </c>
      <c r="C43" s="53"/>
      <c r="D43" s="54"/>
      <c r="E43" s="65"/>
      <c r="F43" s="55"/>
      <c r="G43" s="53"/>
      <c r="H43" s="57"/>
      <c r="I43" s="56"/>
      <c r="J43" s="56"/>
      <c r="K43" s="67"/>
      <c r="L43" s="78">
        <v>43</v>
      </c>
      <c r="M43" s="78"/>
      <c r="N43" s="63"/>
      <c r="O43" s="13">
        <v>3</v>
      </c>
    </row>
    <row r="44" spans="1:15" ht="15" customHeight="1" x14ac:dyDescent="0.35">
      <c r="A44" s="50" t="s">
        <v>182</v>
      </c>
      <c r="B44" s="50" t="s">
        <v>207</v>
      </c>
      <c r="C44" s="53"/>
      <c r="D44" s="54"/>
      <c r="E44" s="65"/>
      <c r="F44" s="55"/>
      <c r="G44" s="53"/>
      <c r="H44" s="57"/>
      <c r="I44" s="56"/>
      <c r="J44" s="56"/>
      <c r="K44" s="67"/>
      <c r="L44" s="78">
        <v>44</v>
      </c>
      <c r="M44" s="78"/>
      <c r="N44" s="63"/>
      <c r="O44" s="13">
        <v>3</v>
      </c>
    </row>
    <row r="45" spans="1:15" ht="15" customHeight="1" x14ac:dyDescent="0.35">
      <c r="A45" s="50" t="s">
        <v>182</v>
      </c>
      <c r="B45" s="50" t="s">
        <v>208</v>
      </c>
      <c r="C45" s="53"/>
      <c r="D45" s="54"/>
      <c r="E45" s="65"/>
      <c r="F45" s="55"/>
      <c r="G45" s="53"/>
      <c r="H45" s="57"/>
      <c r="I45" s="56"/>
      <c r="J45" s="56"/>
      <c r="K45" s="67"/>
      <c r="L45" s="78">
        <v>45</v>
      </c>
      <c r="M45" s="78"/>
      <c r="N45" s="63"/>
      <c r="O45" s="13">
        <v>3</v>
      </c>
    </row>
    <row r="46" spans="1:15" ht="15" customHeight="1" x14ac:dyDescent="0.35">
      <c r="A46" s="50" t="s">
        <v>182</v>
      </c>
      <c r="B46" s="50" t="s">
        <v>209</v>
      </c>
      <c r="C46" s="53"/>
      <c r="D46" s="54"/>
      <c r="E46" s="65"/>
      <c r="F46" s="55"/>
      <c r="G46" s="53"/>
      <c r="H46" s="57"/>
      <c r="I46" s="56"/>
      <c r="J46" s="56"/>
      <c r="K46" s="67"/>
      <c r="L46" s="78">
        <v>46</v>
      </c>
      <c r="M46" s="78"/>
      <c r="N46" s="63"/>
      <c r="O46" s="13">
        <v>4</v>
      </c>
    </row>
    <row r="47" spans="1:15" ht="15" customHeight="1" x14ac:dyDescent="0.35">
      <c r="A47" s="50" t="s">
        <v>182</v>
      </c>
      <c r="B47" s="50" t="s">
        <v>210</v>
      </c>
      <c r="C47" s="53"/>
      <c r="D47" s="54"/>
      <c r="E47" s="65"/>
      <c r="F47" s="55"/>
      <c r="G47" s="53"/>
      <c r="H47" s="57"/>
      <c r="I47" s="56"/>
      <c r="J47" s="56"/>
      <c r="K47" s="67"/>
      <c r="L47" s="78">
        <v>47</v>
      </c>
      <c r="M47" s="78"/>
      <c r="N47" s="63"/>
      <c r="O47" s="13">
        <v>4</v>
      </c>
    </row>
    <row r="48" spans="1:15" ht="15" customHeight="1" x14ac:dyDescent="0.35">
      <c r="A48" s="50" t="s">
        <v>182</v>
      </c>
      <c r="B48" s="50" t="s">
        <v>211</v>
      </c>
      <c r="C48" s="53"/>
      <c r="D48" s="54"/>
      <c r="E48" s="65"/>
      <c r="F48" s="55"/>
      <c r="G48" s="53"/>
      <c r="H48" s="57"/>
      <c r="I48" s="56"/>
      <c r="J48" s="56"/>
      <c r="K48" s="67"/>
      <c r="L48" s="78">
        <v>48</v>
      </c>
      <c r="M48" s="78"/>
      <c r="N48" s="63"/>
      <c r="O48" s="13">
        <v>4</v>
      </c>
    </row>
    <row r="49" spans="1:15" ht="15" customHeight="1" x14ac:dyDescent="0.35">
      <c r="A49" s="50" t="s">
        <v>182</v>
      </c>
      <c r="B49" s="50" t="s">
        <v>227</v>
      </c>
      <c r="C49" s="53"/>
      <c r="D49" s="54"/>
      <c r="E49" s="65"/>
      <c r="F49" s="55"/>
      <c r="G49" s="53"/>
      <c r="H49" s="57"/>
      <c r="I49" s="56"/>
      <c r="J49" s="56"/>
      <c r="K49" s="67"/>
      <c r="L49" s="78">
        <v>49</v>
      </c>
      <c r="M49" s="78"/>
      <c r="N49" s="63"/>
      <c r="O49" s="13">
        <v>2</v>
      </c>
    </row>
    <row r="50" spans="1:15" ht="15" customHeight="1" x14ac:dyDescent="0.35">
      <c r="A50" s="50" t="s">
        <v>182</v>
      </c>
      <c r="B50" s="50" t="s">
        <v>176</v>
      </c>
      <c r="C50" s="53"/>
      <c r="D50" s="54"/>
      <c r="E50" s="65"/>
      <c r="F50" s="55"/>
      <c r="G50" s="53"/>
      <c r="H50" s="57"/>
      <c r="I50" s="56"/>
      <c r="J50" s="56"/>
      <c r="K50" s="67"/>
      <c r="L50" s="78">
        <v>50</v>
      </c>
      <c r="M50" s="78"/>
      <c r="N50" s="63"/>
      <c r="O50" s="13">
        <v>9</v>
      </c>
    </row>
    <row r="51" spans="1:15" ht="15" customHeight="1" x14ac:dyDescent="0.35">
      <c r="A51" s="50" t="s">
        <v>191</v>
      </c>
      <c r="B51" s="50" t="s">
        <v>182</v>
      </c>
      <c r="C51" s="53"/>
      <c r="D51" s="54"/>
      <c r="E51" s="65"/>
      <c r="F51" s="55"/>
      <c r="G51" s="53"/>
      <c r="H51" s="57"/>
      <c r="I51" s="56"/>
      <c r="J51" s="56"/>
      <c r="K51" s="67"/>
      <c r="L51" s="78">
        <v>51</v>
      </c>
      <c r="M51" s="78"/>
      <c r="N51" s="63"/>
      <c r="O51" s="13">
        <v>2</v>
      </c>
    </row>
    <row r="52" spans="1:15" ht="15" customHeight="1" x14ac:dyDescent="0.35">
      <c r="A52" s="50" t="s">
        <v>191</v>
      </c>
      <c r="B52" s="50" t="s">
        <v>176</v>
      </c>
      <c r="C52" s="53"/>
      <c r="D52" s="54"/>
      <c r="E52" s="65"/>
      <c r="F52" s="55"/>
      <c r="G52" s="53"/>
      <c r="H52" s="57"/>
      <c r="I52" s="56"/>
      <c r="J52" s="56"/>
      <c r="K52" s="67"/>
      <c r="L52" s="78">
        <v>52</v>
      </c>
      <c r="M52" s="78"/>
      <c r="N52" s="63"/>
      <c r="O52" s="13">
        <v>7</v>
      </c>
    </row>
    <row r="53" spans="1:15" ht="15" customHeight="1" x14ac:dyDescent="0.35">
      <c r="A53" s="50" t="s">
        <v>180</v>
      </c>
      <c r="B53" s="50" t="s">
        <v>191</v>
      </c>
      <c r="C53" s="53"/>
      <c r="D53" s="54"/>
      <c r="E53" s="65"/>
      <c r="F53" s="55"/>
      <c r="G53" s="53"/>
      <c r="H53" s="57"/>
      <c r="I53" s="56"/>
      <c r="J53" s="56"/>
      <c r="K53" s="67"/>
      <c r="L53" s="78">
        <v>53</v>
      </c>
      <c r="M53" s="78"/>
      <c r="N53" s="63"/>
      <c r="O53" s="13">
        <v>13</v>
      </c>
    </row>
    <row r="54" spans="1:15" ht="15" customHeight="1" x14ac:dyDescent="0.35">
      <c r="A54" s="50" t="s">
        <v>180</v>
      </c>
      <c r="B54" s="50" t="s">
        <v>182</v>
      </c>
      <c r="C54" s="53"/>
      <c r="D54" s="54"/>
      <c r="E54" s="65"/>
      <c r="F54" s="55"/>
      <c r="G54" s="53"/>
      <c r="H54" s="57"/>
      <c r="I54" s="56"/>
      <c r="J54" s="56"/>
      <c r="K54" s="67"/>
      <c r="L54" s="78">
        <v>54</v>
      </c>
      <c r="M54" s="78"/>
      <c r="N54" s="63"/>
      <c r="O54" s="13">
        <v>1</v>
      </c>
    </row>
    <row r="55" spans="1:15" ht="15" customHeight="1" x14ac:dyDescent="0.35">
      <c r="A55" s="50" t="s">
        <v>180</v>
      </c>
      <c r="B55" s="50" t="s">
        <v>176</v>
      </c>
      <c r="C55" s="53"/>
      <c r="D55" s="54"/>
      <c r="E55" s="65"/>
      <c r="F55" s="55"/>
      <c r="G55" s="53"/>
      <c r="H55" s="57"/>
      <c r="I55" s="56"/>
      <c r="J55" s="56"/>
      <c r="K55" s="67"/>
      <c r="L55" s="78">
        <v>55</v>
      </c>
      <c r="M55" s="78"/>
      <c r="N55" s="63"/>
      <c r="O55" s="13">
        <v>12</v>
      </c>
    </row>
    <row r="56" spans="1:15" ht="15" customHeight="1" x14ac:dyDescent="0.35">
      <c r="A56" s="50" t="s">
        <v>192</v>
      </c>
      <c r="B56" s="50" t="s">
        <v>191</v>
      </c>
      <c r="C56" s="53"/>
      <c r="D56" s="54"/>
      <c r="E56" s="65"/>
      <c r="F56" s="55"/>
      <c r="G56" s="53"/>
      <c r="H56" s="57"/>
      <c r="I56" s="56"/>
      <c r="J56" s="56"/>
      <c r="K56" s="67"/>
      <c r="L56" s="78">
        <v>56</v>
      </c>
      <c r="M56" s="78"/>
      <c r="N56" s="63"/>
      <c r="O56" s="13">
        <v>4</v>
      </c>
    </row>
    <row r="57" spans="1:15" ht="15" customHeight="1" x14ac:dyDescent="0.35">
      <c r="A57" s="50" t="s">
        <v>192</v>
      </c>
      <c r="B57" s="50" t="s">
        <v>176</v>
      </c>
      <c r="C57" s="53"/>
      <c r="D57" s="54"/>
      <c r="E57" s="65"/>
      <c r="F57" s="55"/>
      <c r="G57" s="53"/>
      <c r="H57" s="57"/>
      <c r="I57" s="56"/>
      <c r="J57" s="56"/>
      <c r="K57" s="67"/>
      <c r="L57" s="78">
        <v>57</v>
      </c>
      <c r="M57" s="78"/>
      <c r="N57" s="63"/>
      <c r="O57" s="13">
        <v>31</v>
      </c>
    </row>
    <row r="58" spans="1:15" ht="15" customHeight="1" x14ac:dyDescent="0.35">
      <c r="A58" s="50" t="s">
        <v>192</v>
      </c>
      <c r="B58" s="50" t="s">
        <v>200</v>
      </c>
      <c r="C58" s="53"/>
      <c r="D58" s="54"/>
      <c r="E58" s="65"/>
      <c r="F58" s="55"/>
      <c r="G58" s="53"/>
      <c r="H58" s="57"/>
      <c r="I58" s="56"/>
      <c r="J58" s="56"/>
      <c r="K58" s="67"/>
      <c r="L58" s="78">
        <v>58</v>
      </c>
      <c r="M58" s="78"/>
      <c r="N58" s="63"/>
      <c r="O58" s="13">
        <v>1</v>
      </c>
    </row>
    <row r="59" spans="1:15" ht="15" customHeight="1" x14ac:dyDescent="0.35">
      <c r="A59" s="50" t="s">
        <v>192</v>
      </c>
      <c r="B59" s="50" t="s">
        <v>180</v>
      </c>
      <c r="C59" s="53"/>
      <c r="D59" s="54"/>
      <c r="E59" s="65"/>
      <c r="F59" s="55"/>
      <c r="G59" s="53"/>
      <c r="H59" s="57"/>
      <c r="I59" s="56"/>
      <c r="J59" s="56"/>
      <c r="K59" s="67"/>
      <c r="L59" s="78">
        <v>59</v>
      </c>
      <c r="M59" s="78"/>
      <c r="N59" s="63"/>
      <c r="O59" s="13">
        <v>1</v>
      </c>
    </row>
    <row r="60" spans="1:15" ht="15" customHeight="1" x14ac:dyDescent="0.35">
      <c r="A60" s="50" t="s">
        <v>179</v>
      </c>
      <c r="B60" s="50" t="s">
        <v>176</v>
      </c>
      <c r="C60" s="53"/>
      <c r="D60" s="54"/>
      <c r="E60" s="65"/>
      <c r="F60" s="55"/>
      <c r="G60" s="53"/>
      <c r="H60" s="57"/>
      <c r="I60" s="56"/>
      <c r="J60" s="56"/>
      <c r="K60" s="67"/>
      <c r="L60" s="78">
        <v>60</v>
      </c>
      <c r="M60" s="78"/>
      <c r="N60" s="63"/>
      <c r="O60" s="13">
        <v>17</v>
      </c>
    </row>
    <row r="61" spans="1:15" ht="15" customHeight="1" x14ac:dyDescent="0.35">
      <c r="A61" s="50" t="s">
        <v>179</v>
      </c>
      <c r="B61" s="50" t="s">
        <v>182</v>
      </c>
      <c r="C61" s="53"/>
      <c r="D61" s="54"/>
      <c r="E61" s="65"/>
      <c r="F61" s="55"/>
      <c r="G61" s="53"/>
      <c r="H61" s="57"/>
      <c r="I61" s="56"/>
      <c r="J61" s="56"/>
      <c r="K61" s="67"/>
      <c r="L61" s="78">
        <v>61</v>
      </c>
      <c r="M61" s="78"/>
      <c r="N61" s="63"/>
      <c r="O61" s="13">
        <v>5</v>
      </c>
    </row>
    <row r="62" spans="1:15" ht="15" customHeight="1" x14ac:dyDescent="0.35">
      <c r="A62" s="50" t="s">
        <v>179</v>
      </c>
      <c r="B62" s="50" t="s">
        <v>180</v>
      </c>
      <c r="C62" s="53"/>
      <c r="D62" s="54"/>
      <c r="E62" s="65"/>
      <c r="F62" s="55"/>
      <c r="G62" s="53"/>
      <c r="H62" s="57"/>
      <c r="I62" s="56"/>
      <c r="J62" s="56"/>
      <c r="K62" s="67"/>
      <c r="L62" s="78">
        <v>62</v>
      </c>
      <c r="M62" s="78"/>
      <c r="N62" s="63"/>
      <c r="O62" s="13">
        <v>5</v>
      </c>
    </row>
    <row r="63" spans="1:15" ht="15" customHeight="1" x14ac:dyDescent="0.35">
      <c r="A63" s="50" t="s">
        <v>179</v>
      </c>
      <c r="B63" s="50" t="s">
        <v>191</v>
      </c>
      <c r="C63" s="53"/>
      <c r="D63" s="54"/>
      <c r="E63" s="65"/>
      <c r="F63" s="55"/>
      <c r="G63" s="53"/>
      <c r="H63" s="57"/>
      <c r="I63" s="56"/>
      <c r="J63" s="56"/>
      <c r="K63" s="67"/>
      <c r="L63" s="78">
        <v>63</v>
      </c>
      <c r="M63" s="78"/>
      <c r="N63" s="63"/>
      <c r="O63" s="13">
        <v>1</v>
      </c>
    </row>
    <row r="64" spans="1:15" ht="15" customHeight="1" x14ac:dyDescent="0.35">
      <c r="A64" s="50" t="s">
        <v>179</v>
      </c>
      <c r="B64" s="50" t="s">
        <v>192</v>
      </c>
      <c r="C64" s="53"/>
      <c r="D64" s="54"/>
      <c r="E64" s="65"/>
      <c r="F64" s="55"/>
      <c r="G64" s="53"/>
      <c r="H64" s="57"/>
      <c r="I64" s="56"/>
      <c r="J64" s="56"/>
      <c r="K64" s="67"/>
      <c r="L64" s="78">
        <v>64</v>
      </c>
      <c r="M64" s="78"/>
      <c r="N64" s="63"/>
      <c r="O64" s="13">
        <v>1</v>
      </c>
    </row>
    <row r="65" spans="1:15" ht="15" customHeight="1" x14ac:dyDescent="0.35">
      <c r="A65" s="50" t="s">
        <v>219</v>
      </c>
      <c r="B65" s="50" t="s">
        <v>176</v>
      </c>
      <c r="C65" s="53"/>
      <c r="D65" s="54"/>
      <c r="E65" s="65"/>
      <c r="F65" s="55"/>
      <c r="G65" s="53"/>
      <c r="H65" s="57"/>
      <c r="I65" s="56"/>
      <c r="J65" s="56"/>
      <c r="K65" s="67"/>
      <c r="L65" s="78">
        <v>65</v>
      </c>
      <c r="M65" s="78"/>
      <c r="N65" s="63"/>
      <c r="O65" s="13">
        <v>8</v>
      </c>
    </row>
    <row r="66" spans="1:15" ht="15" customHeight="1" x14ac:dyDescent="0.35">
      <c r="A66" s="50" t="s">
        <v>219</v>
      </c>
      <c r="B66" s="50" t="s">
        <v>179</v>
      </c>
      <c r="C66" s="53"/>
      <c r="D66" s="54"/>
      <c r="E66" s="65"/>
      <c r="F66" s="55"/>
      <c r="G66" s="53"/>
      <c r="H66" s="57"/>
      <c r="I66" s="56"/>
      <c r="J66" s="56"/>
      <c r="K66" s="67"/>
      <c r="L66" s="78">
        <v>66</v>
      </c>
      <c r="M66" s="78"/>
      <c r="N66" s="63"/>
      <c r="O66" s="13">
        <v>1</v>
      </c>
    </row>
    <row r="67" spans="1:15" ht="15" customHeight="1" x14ac:dyDescent="0.35">
      <c r="A67" s="50" t="s">
        <v>201</v>
      </c>
      <c r="B67" s="50" t="s">
        <v>182</v>
      </c>
      <c r="C67" s="53"/>
      <c r="D67" s="54"/>
      <c r="E67" s="65"/>
      <c r="F67" s="55"/>
      <c r="G67" s="53"/>
      <c r="H67" s="57"/>
      <c r="I67" s="56"/>
      <c r="J67" s="56"/>
      <c r="K67" s="67"/>
      <c r="L67" s="78">
        <v>67</v>
      </c>
      <c r="M67" s="78"/>
      <c r="N67" s="63"/>
      <c r="O67" s="13">
        <v>1</v>
      </c>
    </row>
    <row r="68" spans="1:15" ht="15" customHeight="1" x14ac:dyDescent="0.35">
      <c r="A68" s="50" t="s">
        <v>201</v>
      </c>
      <c r="B68" s="50" t="s">
        <v>179</v>
      </c>
      <c r="C68" s="53"/>
      <c r="D68" s="54"/>
      <c r="E68" s="65"/>
      <c r="F68" s="55"/>
      <c r="G68" s="53"/>
      <c r="H68" s="57"/>
      <c r="I68" s="56"/>
      <c r="J68" s="56"/>
      <c r="K68" s="67"/>
      <c r="L68" s="78">
        <v>68</v>
      </c>
      <c r="M68" s="78"/>
      <c r="N68" s="63"/>
      <c r="O68" s="13">
        <v>1</v>
      </c>
    </row>
    <row r="69" spans="1:15" ht="15" customHeight="1" x14ac:dyDescent="0.35">
      <c r="A69" s="50" t="s">
        <v>201</v>
      </c>
      <c r="B69" s="50" t="s">
        <v>176</v>
      </c>
      <c r="C69" s="53"/>
      <c r="D69" s="54"/>
      <c r="E69" s="65"/>
      <c r="F69" s="55"/>
      <c r="G69" s="53"/>
      <c r="H69" s="57"/>
      <c r="I69" s="56"/>
      <c r="J69" s="56"/>
      <c r="K69" s="67"/>
      <c r="L69" s="78">
        <v>69</v>
      </c>
      <c r="M69" s="78"/>
      <c r="N69" s="63"/>
      <c r="O69" s="13">
        <v>2</v>
      </c>
    </row>
    <row r="70" spans="1:15" ht="15" customHeight="1" x14ac:dyDescent="0.35">
      <c r="A70" s="50" t="s">
        <v>234</v>
      </c>
      <c r="B70" s="50" t="s">
        <v>182</v>
      </c>
      <c r="C70" s="53"/>
      <c r="D70" s="54"/>
      <c r="E70" s="65"/>
      <c r="F70" s="55"/>
      <c r="G70" s="53"/>
      <c r="H70" s="57"/>
      <c r="I70" s="56"/>
      <c r="J70" s="56"/>
      <c r="K70" s="67"/>
      <c r="L70" s="78">
        <v>70</v>
      </c>
      <c r="M70" s="78"/>
      <c r="N70" s="63"/>
      <c r="O70" s="13">
        <v>1</v>
      </c>
    </row>
    <row r="71" spans="1:15" ht="15" customHeight="1" x14ac:dyDescent="0.35">
      <c r="A71" s="50" t="s">
        <v>217</v>
      </c>
      <c r="B71" s="50" t="s">
        <v>234</v>
      </c>
      <c r="C71" s="53"/>
      <c r="D71" s="54"/>
      <c r="E71" s="65"/>
      <c r="F71" s="55"/>
      <c r="G71" s="53"/>
      <c r="H71" s="57"/>
      <c r="I71" s="56"/>
      <c r="J71" s="56"/>
      <c r="K71" s="67"/>
      <c r="L71" s="78">
        <v>71</v>
      </c>
      <c r="M71" s="78"/>
      <c r="N71" s="63"/>
      <c r="O71" s="13">
        <v>2</v>
      </c>
    </row>
    <row r="72" spans="1:15" ht="15" customHeight="1" x14ac:dyDescent="0.35">
      <c r="A72" s="50" t="s">
        <v>217</v>
      </c>
      <c r="B72" s="50" t="s">
        <v>176</v>
      </c>
      <c r="C72" s="53"/>
      <c r="D72" s="54"/>
      <c r="E72" s="65"/>
      <c r="F72" s="55"/>
      <c r="G72" s="53"/>
      <c r="H72" s="57"/>
      <c r="I72" s="56"/>
      <c r="J72" s="56"/>
      <c r="K72" s="67"/>
      <c r="L72" s="78">
        <v>72</v>
      </c>
      <c r="M72" s="78"/>
      <c r="N72" s="63"/>
      <c r="O72" s="13">
        <v>3</v>
      </c>
    </row>
    <row r="73" spans="1:15" ht="15" customHeight="1" x14ac:dyDescent="0.35">
      <c r="A73" s="50" t="s">
        <v>217</v>
      </c>
      <c r="B73" s="50" t="s">
        <v>182</v>
      </c>
      <c r="C73" s="53"/>
      <c r="D73" s="54"/>
      <c r="E73" s="65"/>
      <c r="F73" s="55"/>
      <c r="G73" s="53"/>
      <c r="H73" s="57"/>
      <c r="I73" s="56"/>
      <c r="J73" s="56"/>
      <c r="K73" s="67"/>
      <c r="L73" s="78">
        <v>73</v>
      </c>
      <c r="M73" s="78"/>
      <c r="N73" s="63"/>
      <c r="O73" s="13">
        <v>2</v>
      </c>
    </row>
    <row r="74" spans="1:15" ht="15" customHeight="1" x14ac:dyDescent="0.35">
      <c r="A74" s="50" t="s">
        <v>217</v>
      </c>
      <c r="B74" s="50" t="s">
        <v>179</v>
      </c>
      <c r="C74" s="53"/>
      <c r="D74" s="54"/>
      <c r="E74" s="65"/>
      <c r="F74" s="55"/>
      <c r="G74" s="53"/>
      <c r="H74" s="57"/>
      <c r="I74" s="56"/>
      <c r="J74" s="56"/>
      <c r="K74" s="67"/>
      <c r="L74" s="78">
        <v>74</v>
      </c>
      <c r="M74" s="78"/>
      <c r="N74" s="63"/>
      <c r="O74" s="13">
        <v>1</v>
      </c>
    </row>
    <row r="75" spans="1:15" ht="15" customHeight="1" x14ac:dyDescent="0.35">
      <c r="A75" s="50" t="s">
        <v>240</v>
      </c>
      <c r="B75" s="50" t="s">
        <v>176</v>
      </c>
      <c r="C75" s="53"/>
      <c r="D75" s="54"/>
      <c r="E75" s="65"/>
      <c r="F75" s="55"/>
      <c r="G75" s="53"/>
      <c r="H75" s="57"/>
      <c r="I75" s="56"/>
      <c r="J75" s="56"/>
      <c r="K75" s="67"/>
      <c r="L75" s="78">
        <v>75</v>
      </c>
      <c r="M75" s="78"/>
      <c r="N75" s="63"/>
      <c r="O75" s="13">
        <v>1</v>
      </c>
    </row>
    <row r="76" spans="1:15" ht="15" customHeight="1" x14ac:dyDescent="0.35">
      <c r="A76" s="50" t="s">
        <v>226</v>
      </c>
      <c r="B76" s="50" t="s">
        <v>176</v>
      </c>
      <c r="C76" s="53"/>
      <c r="D76" s="54"/>
      <c r="E76" s="65"/>
      <c r="F76" s="55"/>
      <c r="G76" s="53"/>
      <c r="H76" s="57"/>
      <c r="I76" s="56"/>
      <c r="J76" s="56"/>
      <c r="K76" s="67"/>
      <c r="L76" s="78">
        <v>76</v>
      </c>
      <c r="M76" s="78"/>
      <c r="N76" s="63"/>
      <c r="O76" s="13">
        <v>2</v>
      </c>
    </row>
    <row r="77" spans="1:15" ht="15" customHeight="1" x14ac:dyDescent="0.35">
      <c r="A77" s="50" t="s">
        <v>226</v>
      </c>
      <c r="B77" s="50" t="s">
        <v>179</v>
      </c>
      <c r="C77" s="53"/>
      <c r="D77" s="54"/>
      <c r="E77" s="65"/>
      <c r="F77" s="55"/>
      <c r="G77" s="53"/>
      <c r="H77" s="57"/>
      <c r="I77" s="56"/>
      <c r="J77" s="56"/>
      <c r="K77" s="67"/>
      <c r="L77" s="78">
        <v>77</v>
      </c>
      <c r="M77" s="78"/>
      <c r="N77" s="63"/>
      <c r="O77" s="13">
        <v>1</v>
      </c>
    </row>
    <row r="78" spans="1:15" ht="15" customHeight="1" x14ac:dyDescent="0.35">
      <c r="A78" s="50" t="s">
        <v>212</v>
      </c>
      <c r="B78" s="50" t="s">
        <v>176</v>
      </c>
      <c r="C78" s="53"/>
      <c r="D78" s="54"/>
      <c r="E78" s="65"/>
      <c r="F78" s="55"/>
      <c r="G78" s="53"/>
      <c r="H78" s="57"/>
      <c r="I78" s="56"/>
      <c r="J78" s="56"/>
      <c r="K78" s="67"/>
      <c r="L78" s="78">
        <v>78</v>
      </c>
      <c r="M78" s="78"/>
      <c r="N78" s="63"/>
      <c r="O78" s="13">
        <v>3</v>
      </c>
    </row>
    <row r="79" spans="1:15" ht="15" customHeight="1" x14ac:dyDescent="0.35">
      <c r="A79" s="50" t="s">
        <v>212</v>
      </c>
      <c r="B79" s="50" t="s">
        <v>201</v>
      </c>
      <c r="C79" s="53"/>
      <c r="D79" s="54"/>
      <c r="E79" s="65"/>
      <c r="F79" s="55"/>
      <c r="G79" s="53"/>
      <c r="H79" s="57"/>
      <c r="I79" s="56"/>
      <c r="J79" s="56"/>
      <c r="K79" s="67"/>
      <c r="L79" s="78">
        <v>79</v>
      </c>
      <c r="M79" s="78"/>
      <c r="N79" s="63"/>
      <c r="O79" s="13">
        <v>2</v>
      </c>
    </row>
    <row r="80" spans="1:15" ht="15" customHeight="1" x14ac:dyDescent="0.35">
      <c r="A80" s="50" t="s">
        <v>213</v>
      </c>
      <c r="B80" s="50" t="s">
        <v>176</v>
      </c>
      <c r="C80" s="53"/>
      <c r="D80" s="54"/>
      <c r="E80" s="65"/>
      <c r="F80" s="55"/>
      <c r="G80" s="53"/>
      <c r="H80" s="57"/>
      <c r="I80" s="56"/>
      <c r="J80" s="56"/>
      <c r="K80" s="67"/>
      <c r="L80" s="78">
        <v>80</v>
      </c>
      <c r="M80" s="78"/>
      <c r="N80" s="63"/>
      <c r="O80" s="13">
        <v>3</v>
      </c>
    </row>
    <row r="81" spans="1:15" ht="15" customHeight="1" x14ac:dyDescent="0.35">
      <c r="A81" s="50" t="s">
        <v>213</v>
      </c>
      <c r="B81" s="50" t="s">
        <v>212</v>
      </c>
      <c r="C81" s="53"/>
      <c r="D81" s="54"/>
      <c r="E81" s="65"/>
      <c r="F81" s="55"/>
      <c r="G81" s="53"/>
      <c r="H81" s="57"/>
      <c r="I81" s="56"/>
      <c r="J81" s="56"/>
      <c r="K81" s="67"/>
      <c r="L81" s="78">
        <v>81</v>
      </c>
      <c r="M81" s="78"/>
      <c r="N81" s="63"/>
      <c r="O81" s="13">
        <v>3</v>
      </c>
    </row>
    <row r="82" spans="1:15" ht="15" customHeight="1" x14ac:dyDescent="0.35">
      <c r="A82" s="50" t="s">
        <v>213</v>
      </c>
      <c r="B82" s="50" t="s">
        <v>201</v>
      </c>
      <c r="C82" s="53"/>
      <c r="D82" s="54"/>
      <c r="E82" s="65"/>
      <c r="F82" s="55"/>
      <c r="G82" s="53"/>
      <c r="H82" s="57"/>
      <c r="I82" s="56"/>
      <c r="J82" s="56"/>
      <c r="K82" s="67"/>
      <c r="L82" s="78">
        <v>82</v>
      </c>
      <c r="M82" s="78"/>
      <c r="N82" s="63"/>
      <c r="O82" s="13">
        <v>2</v>
      </c>
    </row>
    <row r="83" spans="1:15" ht="15" customHeight="1" x14ac:dyDescent="0.35">
      <c r="A83" s="50" t="s">
        <v>214</v>
      </c>
      <c r="B83" s="50" t="s">
        <v>212</v>
      </c>
      <c r="C83" s="53"/>
      <c r="D83" s="54"/>
      <c r="E83" s="65"/>
      <c r="F83" s="55"/>
      <c r="G83" s="53"/>
      <c r="H83" s="57"/>
      <c r="I83" s="56"/>
      <c r="J83" s="56"/>
      <c r="K83" s="67"/>
      <c r="L83" s="78">
        <v>83</v>
      </c>
      <c r="M83" s="78"/>
      <c r="N83" s="63"/>
      <c r="O83" s="13">
        <v>2</v>
      </c>
    </row>
    <row r="84" spans="1:15" ht="15" customHeight="1" x14ac:dyDescent="0.35">
      <c r="A84" s="50" t="s">
        <v>214</v>
      </c>
      <c r="B84" s="50" t="s">
        <v>213</v>
      </c>
      <c r="C84" s="53"/>
      <c r="D84" s="54"/>
      <c r="E84" s="65"/>
      <c r="F84" s="55"/>
      <c r="G84" s="53"/>
      <c r="H84" s="57"/>
      <c r="I84" s="56"/>
      <c r="J84" s="56"/>
      <c r="K84" s="67"/>
      <c r="L84" s="78">
        <v>84</v>
      </c>
      <c r="M84" s="78"/>
      <c r="N84" s="63"/>
      <c r="O84" s="13">
        <v>2</v>
      </c>
    </row>
    <row r="85" spans="1:15" ht="15" customHeight="1" x14ac:dyDescent="0.35">
      <c r="A85" s="50" t="s">
        <v>214</v>
      </c>
      <c r="B85" s="50" t="s">
        <v>176</v>
      </c>
      <c r="C85" s="53"/>
      <c r="D85" s="54"/>
      <c r="E85" s="65"/>
      <c r="F85" s="55"/>
      <c r="G85" s="53"/>
      <c r="H85" s="57"/>
      <c r="I85" s="56"/>
      <c r="J85" s="56"/>
      <c r="K85" s="67"/>
      <c r="L85" s="78">
        <v>85</v>
      </c>
      <c r="M85" s="78"/>
      <c r="N85" s="63"/>
      <c r="O85" s="13">
        <v>2</v>
      </c>
    </row>
    <row r="86" spans="1:15" ht="15" customHeight="1" x14ac:dyDescent="0.35">
      <c r="A86" s="50" t="s">
        <v>214</v>
      </c>
      <c r="B86" s="50" t="s">
        <v>201</v>
      </c>
      <c r="C86" s="53"/>
      <c r="D86" s="54"/>
      <c r="E86" s="65"/>
      <c r="F86" s="55"/>
      <c r="G86" s="53"/>
      <c r="H86" s="57"/>
      <c r="I86" s="56"/>
      <c r="J86" s="56"/>
      <c r="K86" s="67"/>
      <c r="L86" s="78">
        <v>86</v>
      </c>
      <c r="M86" s="78"/>
      <c r="N86" s="63"/>
      <c r="O86" s="13">
        <v>1</v>
      </c>
    </row>
    <row r="87" spans="1:15" ht="15" customHeight="1" x14ac:dyDescent="0.35">
      <c r="A87" s="50" t="s">
        <v>215</v>
      </c>
      <c r="B87" s="50" t="s">
        <v>212</v>
      </c>
      <c r="C87" s="53"/>
      <c r="D87" s="54"/>
      <c r="E87" s="65"/>
      <c r="F87" s="55"/>
      <c r="G87" s="53"/>
      <c r="H87" s="57"/>
      <c r="I87" s="56"/>
      <c r="J87" s="56"/>
      <c r="K87" s="67"/>
      <c r="L87" s="78">
        <v>87</v>
      </c>
      <c r="M87" s="78"/>
      <c r="N87" s="63"/>
      <c r="O87" s="13">
        <v>2</v>
      </c>
    </row>
    <row r="88" spans="1:15" ht="15" customHeight="1" x14ac:dyDescent="0.35">
      <c r="A88" s="50" t="s">
        <v>215</v>
      </c>
      <c r="B88" s="50" t="s">
        <v>213</v>
      </c>
      <c r="C88" s="53"/>
      <c r="D88" s="54"/>
      <c r="E88" s="65"/>
      <c r="F88" s="55"/>
      <c r="G88" s="53"/>
      <c r="H88" s="57"/>
      <c r="I88" s="56"/>
      <c r="J88" s="56"/>
      <c r="K88" s="67"/>
      <c r="L88" s="78">
        <v>88</v>
      </c>
      <c r="M88" s="78"/>
      <c r="N88" s="63"/>
      <c r="O88" s="13">
        <v>2</v>
      </c>
    </row>
    <row r="89" spans="1:15" ht="15" customHeight="1" x14ac:dyDescent="0.35">
      <c r="A89" s="50" t="s">
        <v>215</v>
      </c>
      <c r="B89" s="50" t="s">
        <v>214</v>
      </c>
      <c r="C89" s="53"/>
      <c r="D89" s="54"/>
      <c r="E89" s="65"/>
      <c r="F89" s="55"/>
      <c r="G89" s="53"/>
      <c r="H89" s="57"/>
      <c r="I89" s="56"/>
      <c r="J89" s="56"/>
      <c r="K89" s="67"/>
      <c r="L89" s="78">
        <v>89</v>
      </c>
      <c r="M89" s="78"/>
      <c r="N89" s="63"/>
      <c r="O89" s="13">
        <v>2</v>
      </c>
    </row>
    <row r="90" spans="1:15" ht="15" customHeight="1" x14ac:dyDescent="0.35">
      <c r="A90" s="50" t="s">
        <v>215</v>
      </c>
      <c r="B90" s="50" t="s">
        <v>176</v>
      </c>
      <c r="C90" s="53"/>
      <c r="D90" s="54"/>
      <c r="E90" s="65"/>
      <c r="F90" s="55"/>
      <c r="G90" s="53"/>
      <c r="H90" s="57"/>
      <c r="I90" s="56"/>
      <c r="J90" s="56"/>
      <c r="K90" s="67"/>
      <c r="L90" s="78">
        <v>90</v>
      </c>
      <c r="M90" s="78"/>
      <c r="N90" s="63"/>
      <c r="O90" s="13">
        <v>2</v>
      </c>
    </row>
    <row r="91" spans="1:15" ht="15" customHeight="1" x14ac:dyDescent="0.35">
      <c r="A91" s="50" t="s">
        <v>215</v>
      </c>
      <c r="B91" s="50" t="s">
        <v>201</v>
      </c>
      <c r="C91" s="53"/>
      <c r="D91" s="54"/>
      <c r="E91" s="65"/>
      <c r="F91" s="55"/>
      <c r="G91" s="53"/>
      <c r="H91" s="57"/>
      <c r="I91" s="56"/>
      <c r="J91" s="56"/>
      <c r="K91" s="67"/>
      <c r="L91" s="78">
        <v>91</v>
      </c>
      <c r="M91" s="78"/>
      <c r="N91" s="63"/>
      <c r="O91" s="13">
        <v>1</v>
      </c>
    </row>
    <row r="92" spans="1:15" ht="15" customHeight="1" x14ac:dyDescent="0.35">
      <c r="A92" s="50" t="s">
        <v>216</v>
      </c>
      <c r="B92" s="50" t="s">
        <v>212</v>
      </c>
      <c r="C92" s="53"/>
      <c r="D92" s="54"/>
      <c r="E92" s="65"/>
      <c r="F92" s="55"/>
      <c r="G92" s="53"/>
      <c r="H92" s="57"/>
      <c r="I92" s="56"/>
      <c r="J92" s="56"/>
      <c r="K92" s="67"/>
      <c r="L92" s="78">
        <v>92</v>
      </c>
      <c r="M92" s="78"/>
      <c r="N92" s="63"/>
      <c r="O92" s="13">
        <v>2</v>
      </c>
    </row>
    <row r="93" spans="1:15" ht="15" customHeight="1" x14ac:dyDescent="0.35">
      <c r="A93" s="50" t="s">
        <v>216</v>
      </c>
      <c r="B93" s="50" t="s">
        <v>213</v>
      </c>
      <c r="C93" s="53"/>
      <c r="D93" s="54"/>
      <c r="E93" s="65"/>
      <c r="F93" s="55"/>
      <c r="G93" s="53"/>
      <c r="H93" s="57"/>
      <c r="I93" s="56"/>
      <c r="J93" s="56"/>
      <c r="K93" s="67"/>
      <c r="L93" s="78">
        <v>93</v>
      </c>
      <c r="M93" s="78"/>
      <c r="N93" s="63"/>
      <c r="O93" s="13">
        <v>2</v>
      </c>
    </row>
    <row r="94" spans="1:15" ht="15" customHeight="1" x14ac:dyDescent="0.35">
      <c r="A94" s="50" t="s">
        <v>216</v>
      </c>
      <c r="B94" s="50" t="s">
        <v>214</v>
      </c>
      <c r="C94" s="53"/>
      <c r="D94" s="54"/>
      <c r="E94" s="65"/>
      <c r="F94" s="55"/>
      <c r="G94" s="53"/>
      <c r="H94" s="57"/>
      <c r="I94" s="56"/>
      <c r="J94" s="56"/>
      <c r="K94" s="67"/>
      <c r="L94" s="78">
        <v>94</v>
      </c>
      <c r="M94" s="78"/>
      <c r="N94" s="63"/>
      <c r="O94" s="13">
        <v>2</v>
      </c>
    </row>
    <row r="95" spans="1:15" ht="15" customHeight="1" x14ac:dyDescent="0.35">
      <c r="A95" s="50" t="s">
        <v>216</v>
      </c>
      <c r="B95" s="50" t="s">
        <v>215</v>
      </c>
      <c r="C95" s="53"/>
      <c r="D95" s="54"/>
      <c r="E95" s="65"/>
      <c r="F95" s="55"/>
      <c r="G95" s="53"/>
      <c r="H95" s="57"/>
      <c r="I95" s="56"/>
      <c r="J95" s="56"/>
      <c r="K95" s="67"/>
      <c r="L95" s="78">
        <v>95</v>
      </c>
      <c r="M95" s="78"/>
      <c r="N95" s="63"/>
      <c r="O95" s="13">
        <v>2</v>
      </c>
    </row>
    <row r="96" spans="1:15" ht="15" customHeight="1" x14ac:dyDescent="0.35">
      <c r="A96" s="50" t="s">
        <v>216</v>
      </c>
      <c r="B96" s="50" t="s">
        <v>176</v>
      </c>
      <c r="C96" s="53"/>
      <c r="D96" s="54"/>
      <c r="E96" s="65"/>
      <c r="F96" s="55"/>
      <c r="G96" s="53"/>
      <c r="H96" s="57"/>
      <c r="I96" s="56"/>
      <c r="J96" s="56"/>
      <c r="K96" s="67"/>
      <c r="L96" s="78">
        <v>96</v>
      </c>
      <c r="M96" s="78"/>
      <c r="N96" s="63"/>
      <c r="O96" s="13">
        <v>2</v>
      </c>
    </row>
    <row r="97" spans="1:15" ht="15" customHeight="1" x14ac:dyDescent="0.35">
      <c r="A97" s="50" t="s">
        <v>216</v>
      </c>
      <c r="B97" s="50" t="s">
        <v>201</v>
      </c>
      <c r="C97" s="53"/>
      <c r="D97" s="54"/>
      <c r="E97" s="65"/>
      <c r="F97" s="55"/>
      <c r="G97" s="53"/>
      <c r="H97" s="57"/>
      <c r="I97" s="56"/>
      <c r="J97" s="56"/>
      <c r="K97" s="67"/>
      <c r="L97" s="78">
        <v>97</v>
      </c>
      <c r="M97" s="78"/>
      <c r="N97" s="63"/>
      <c r="O97" s="13">
        <v>1</v>
      </c>
    </row>
    <row r="98" spans="1:15" ht="15" customHeight="1" x14ac:dyDescent="0.35">
      <c r="A98" s="50" t="s">
        <v>222</v>
      </c>
      <c r="B98" s="50" t="s">
        <v>180</v>
      </c>
      <c r="C98" s="53"/>
      <c r="D98" s="54"/>
      <c r="E98" s="65"/>
      <c r="F98" s="55"/>
      <c r="G98" s="53"/>
      <c r="H98" s="57"/>
      <c r="I98" s="56"/>
      <c r="J98" s="56"/>
      <c r="K98" s="67"/>
      <c r="L98" s="78">
        <v>98</v>
      </c>
      <c r="M98" s="78"/>
      <c r="N98" s="63"/>
      <c r="O98" s="13">
        <v>1</v>
      </c>
    </row>
    <row r="99" spans="1:15" ht="15" customHeight="1" x14ac:dyDescent="0.35">
      <c r="A99" s="50" t="s">
        <v>242</v>
      </c>
      <c r="B99" s="50" t="s">
        <v>180</v>
      </c>
      <c r="C99" s="53"/>
      <c r="D99" s="54"/>
      <c r="E99" s="65"/>
      <c r="F99" s="55"/>
      <c r="G99" s="53"/>
      <c r="H99" s="57"/>
      <c r="I99" s="56"/>
      <c r="J99" s="56"/>
      <c r="K99" s="67"/>
      <c r="L99" s="78">
        <v>99</v>
      </c>
      <c r="M99" s="78"/>
      <c r="N99" s="63"/>
      <c r="O99" s="13">
        <v>1</v>
      </c>
    </row>
    <row r="100" spans="1:15" ht="15" customHeight="1" x14ac:dyDescent="0.35">
      <c r="A100" s="50" t="s">
        <v>190</v>
      </c>
      <c r="B100" s="50" t="s">
        <v>191</v>
      </c>
      <c r="C100" s="53"/>
      <c r="D100" s="54"/>
      <c r="E100" s="65"/>
      <c r="F100" s="55"/>
      <c r="G100" s="53"/>
      <c r="H100" s="57"/>
      <c r="I100" s="56"/>
      <c r="J100" s="56"/>
      <c r="K100" s="67"/>
      <c r="L100" s="78">
        <v>100</v>
      </c>
      <c r="M100" s="78"/>
      <c r="N100" s="63"/>
      <c r="O100" s="13">
        <v>2</v>
      </c>
    </row>
    <row r="101" spans="1:15" ht="15" customHeight="1" x14ac:dyDescent="0.35">
      <c r="A101" s="50" t="s">
        <v>190</v>
      </c>
      <c r="B101" s="50" t="s">
        <v>180</v>
      </c>
      <c r="C101" s="53"/>
      <c r="D101" s="54"/>
      <c r="E101" s="65"/>
      <c r="F101" s="55"/>
      <c r="G101" s="53"/>
      <c r="H101" s="57"/>
      <c r="I101" s="56"/>
      <c r="J101" s="56"/>
      <c r="K101" s="67"/>
      <c r="L101" s="78">
        <v>101</v>
      </c>
      <c r="M101" s="78"/>
      <c r="N101" s="63"/>
      <c r="O101" s="13">
        <v>3</v>
      </c>
    </row>
    <row r="102" spans="1:15" ht="15" customHeight="1" x14ac:dyDescent="0.35">
      <c r="A102" s="50" t="s">
        <v>223</v>
      </c>
      <c r="B102" s="50" t="s">
        <v>190</v>
      </c>
      <c r="C102" s="53"/>
      <c r="D102" s="54"/>
      <c r="E102" s="65"/>
      <c r="F102" s="55"/>
      <c r="G102" s="53"/>
      <c r="H102" s="57"/>
      <c r="I102" s="56"/>
      <c r="J102" s="56"/>
      <c r="K102" s="67"/>
      <c r="L102" s="78">
        <v>102</v>
      </c>
      <c r="M102" s="78"/>
      <c r="N102" s="63"/>
      <c r="O102" s="13">
        <v>2</v>
      </c>
    </row>
    <row r="103" spans="1:15" ht="15" customHeight="1" x14ac:dyDescent="0.35">
      <c r="A103" s="50" t="s">
        <v>223</v>
      </c>
      <c r="B103" s="50" t="s">
        <v>180</v>
      </c>
      <c r="C103" s="53"/>
      <c r="D103" s="54"/>
      <c r="E103" s="65"/>
      <c r="F103" s="55"/>
      <c r="G103" s="53"/>
      <c r="H103" s="57"/>
      <c r="I103" s="56"/>
      <c r="J103" s="56"/>
      <c r="K103" s="67"/>
      <c r="L103" s="78">
        <v>103</v>
      </c>
      <c r="M103" s="78"/>
      <c r="N103" s="63"/>
      <c r="O103" s="13">
        <v>2</v>
      </c>
    </row>
    <row r="104" spans="1:15" ht="15" customHeight="1" x14ac:dyDescent="0.35">
      <c r="A104" s="50" t="s">
        <v>223</v>
      </c>
      <c r="B104" s="50" t="s">
        <v>191</v>
      </c>
      <c r="C104" s="53"/>
      <c r="D104" s="54"/>
      <c r="E104" s="65"/>
      <c r="F104" s="55"/>
      <c r="G104" s="53"/>
      <c r="H104" s="57"/>
      <c r="I104" s="56"/>
      <c r="J104" s="56"/>
      <c r="K104" s="67"/>
      <c r="L104" s="78">
        <v>104</v>
      </c>
      <c r="M104" s="78"/>
      <c r="N104" s="63"/>
      <c r="O104" s="13">
        <v>1</v>
      </c>
    </row>
    <row r="105" spans="1:15" ht="15" customHeight="1" x14ac:dyDescent="0.35">
      <c r="A105" s="50" t="s">
        <v>220</v>
      </c>
      <c r="B105" s="50" t="s">
        <v>176</v>
      </c>
      <c r="C105" s="53"/>
      <c r="D105" s="54"/>
      <c r="E105" s="65"/>
      <c r="F105" s="55"/>
      <c r="G105" s="53"/>
      <c r="H105" s="57"/>
      <c r="I105" s="56"/>
      <c r="J105" s="56"/>
      <c r="K105" s="67"/>
      <c r="L105" s="78">
        <v>105</v>
      </c>
      <c r="M105" s="78"/>
      <c r="N105" s="63"/>
      <c r="O105" s="13">
        <v>3</v>
      </c>
    </row>
    <row r="106" spans="1:15" ht="15" customHeight="1" x14ac:dyDescent="0.35">
      <c r="A106" s="50" t="s">
        <v>220</v>
      </c>
      <c r="B106" s="50" t="s">
        <v>192</v>
      </c>
      <c r="C106" s="53"/>
      <c r="D106" s="54"/>
      <c r="E106" s="65"/>
      <c r="F106" s="55"/>
      <c r="G106" s="53"/>
      <c r="H106" s="57"/>
      <c r="I106" s="56"/>
      <c r="J106" s="56"/>
      <c r="K106" s="67"/>
      <c r="L106" s="78">
        <v>106</v>
      </c>
      <c r="M106" s="78"/>
      <c r="N106" s="63"/>
      <c r="O106" s="13">
        <v>1</v>
      </c>
    </row>
    <row r="107" spans="1:15" ht="15" customHeight="1" x14ac:dyDescent="0.35">
      <c r="A107" s="50" t="s">
        <v>220</v>
      </c>
      <c r="B107" s="50" t="s">
        <v>179</v>
      </c>
      <c r="C107" s="53"/>
      <c r="D107" s="54"/>
      <c r="E107" s="65"/>
      <c r="F107" s="55"/>
      <c r="G107" s="53"/>
      <c r="H107" s="57"/>
      <c r="I107" s="56"/>
      <c r="J107" s="56"/>
      <c r="K107" s="67"/>
      <c r="L107" s="78">
        <v>107</v>
      </c>
      <c r="M107" s="78"/>
      <c r="N107" s="63"/>
      <c r="O107" s="13">
        <v>1</v>
      </c>
    </row>
    <row r="108" spans="1:15" ht="15" customHeight="1" x14ac:dyDescent="0.35">
      <c r="A108" s="50" t="s">
        <v>232</v>
      </c>
      <c r="B108" s="50" t="s">
        <v>219</v>
      </c>
      <c r="C108" s="53"/>
      <c r="D108" s="54"/>
      <c r="E108" s="65"/>
      <c r="F108" s="55"/>
      <c r="G108" s="53"/>
      <c r="H108" s="57"/>
      <c r="I108" s="56"/>
      <c r="J108" s="56"/>
      <c r="K108" s="67"/>
      <c r="L108" s="78">
        <v>108</v>
      </c>
      <c r="M108" s="78"/>
      <c r="N108" s="63"/>
      <c r="O108" s="13">
        <v>3</v>
      </c>
    </row>
    <row r="109" spans="1:15" ht="15" customHeight="1" x14ac:dyDescent="0.35">
      <c r="A109" s="50" t="s">
        <v>232</v>
      </c>
      <c r="B109" s="50" t="s">
        <v>176</v>
      </c>
      <c r="C109" s="53"/>
      <c r="D109" s="54"/>
      <c r="E109" s="65"/>
      <c r="F109" s="55"/>
      <c r="G109" s="53"/>
      <c r="H109" s="57"/>
      <c r="I109" s="56"/>
      <c r="J109" s="56"/>
      <c r="K109" s="67"/>
      <c r="L109" s="78">
        <v>109</v>
      </c>
      <c r="M109" s="78"/>
      <c r="N109" s="63"/>
      <c r="O109" s="13">
        <v>1</v>
      </c>
    </row>
    <row r="110" spans="1:15" ht="15" customHeight="1" x14ac:dyDescent="0.35">
      <c r="A110" s="50" t="s">
        <v>244</v>
      </c>
      <c r="B110" s="50" t="s">
        <v>219</v>
      </c>
      <c r="C110" s="53"/>
      <c r="D110" s="54"/>
      <c r="E110" s="65"/>
      <c r="F110" s="55"/>
      <c r="G110" s="53"/>
      <c r="H110" s="57"/>
      <c r="I110" s="56"/>
      <c r="J110" s="56"/>
      <c r="K110" s="67"/>
      <c r="L110" s="78">
        <v>110</v>
      </c>
      <c r="M110" s="78"/>
      <c r="N110" s="63"/>
      <c r="O110" s="13">
        <v>2</v>
      </c>
    </row>
    <row r="111" spans="1:15" ht="15" customHeight="1" x14ac:dyDescent="0.35">
      <c r="A111" s="50" t="s">
        <v>231</v>
      </c>
      <c r="B111" s="50" t="s">
        <v>252</v>
      </c>
      <c r="C111" s="53"/>
      <c r="D111" s="54"/>
      <c r="E111" s="65"/>
      <c r="F111" s="55"/>
      <c r="G111" s="53"/>
      <c r="H111" s="57"/>
      <c r="I111" s="56"/>
      <c r="J111" s="56"/>
      <c r="K111" s="67"/>
      <c r="L111" s="78">
        <v>111</v>
      </c>
      <c r="M111" s="78"/>
      <c r="N111" s="63"/>
      <c r="O111" s="13">
        <v>1</v>
      </c>
    </row>
    <row r="112" spans="1:15" ht="15" customHeight="1" x14ac:dyDescent="0.35">
      <c r="A112" s="50" t="s">
        <v>177</v>
      </c>
      <c r="B112" s="50" t="s">
        <v>231</v>
      </c>
      <c r="C112" s="53"/>
      <c r="D112" s="54"/>
      <c r="E112" s="65"/>
      <c r="F112" s="55"/>
      <c r="G112" s="53"/>
      <c r="H112" s="57"/>
      <c r="I112" s="56"/>
      <c r="J112" s="56"/>
      <c r="K112" s="67"/>
      <c r="L112" s="78">
        <v>112</v>
      </c>
      <c r="M112" s="78"/>
      <c r="N112" s="63"/>
      <c r="O112" s="13">
        <v>2</v>
      </c>
    </row>
    <row r="113" spans="1:15" ht="15" customHeight="1" x14ac:dyDescent="0.35">
      <c r="A113" s="50" t="s">
        <v>177</v>
      </c>
      <c r="B113" s="50" t="s">
        <v>180</v>
      </c>
      <c r="C113" s="53"/>
      <c r="D113" s="54"/>
      <c r="E113" s="65"/>
      <c r="F113" s="55"/>
      <c r="G113" s="53"/>
      <c r="H113" s="57"/>
      <c r="I113" s="56"/>
      <c r="J113" s="56"/>
      <c r="K113" s="67"/>
      <c r="L113" s="78">
        <v>113</v>
      </c>
      <c r="M113" s="78"/>
      <c r="N113" s="63"/>
      <c r="O113" s="13">
        <v>1</v>
      </c>
    </row>
    <row r="114" spans="1:15" ht="15" customHeight="1" x14ac:dyDescent="0.35">
      <c r="A114" s="50" t="s">
        <v>177</v>
      </c>
      <c r="B114" s="50" t="s">
        <v>179</v>
      </c>
      <c r="C114" s="53"/>
      <c r="D114" s="54"/>
      <c r="E114" s="65"/>
      <c r="F114" s="55"/>
      <c r="G114" s="53"/>
      <c r="H114" s="57"/>
      <c r="I114" s="56"/>
      <c r="J114" s="56"/>
      <c r="K114" s="67"/>
      <c r="L114" s="78">
        <v>114</v>
      </c>
      <c r="M114" s="78"/>
      <c r="N114" s="63"/>
      <c r="O114" s="13">
        <v>1</v>
      </c>
    </row>
    <row r="115" spans="1:15" ht="15" customHeight="1" x14ac:dyDescent="0.35">
      <c r="A115" s="50" t="s">
        <v>177</v>
      </c>
      <c r="B115" s="50" t="s">
        <v>176</v>
      </c>
      <c r="C115" s="53"/>
      <c r="D115" s="54"/>
      <c r="E115" s="65"/>
      <c r="F115" s="55"/>
      <c r="G115" s="53"/>
      <c r="H115" s="57"/>
      <c r="I115" s="56"/>
      <c r="J115" s="56"/>
      <c r="K115" s="67"/>
      <c r="L115" s="78">
        <v>115</v>
      </c>
      <c r="M115" s="78"/>
      <c r="N115" s="63"/>
      <c r="O115" s="13">
        <v>1</v>
      </c>
    </row>
    <row r="116" spans="1:15" ht="15" customHeight="1" x14ac:dyDescent="0.35">
      <c r="A116" s="50" t="s">
        <v>204</v>
      </c>
      <c r="B116" s="50" t="s">
        <v>192</v>
      </c>
      <c r="C116" s="53"/>
      <c r="D116" s="54"/>
      <c r="E116" s="65"/>
      <c r="F116" s="55"/>
      <c r="G116" s="53"/>
      <c r="H116" s="57"/>
      <c r="I116" s="56"/>
      <c r="J116" s="56"/>
      <c r="K116" s="67"/>
      <c r="L116" s="78">
        <v>116</v>
      </c>
      <c r="M116" s="78"/>
      <c r="N116" s="63"/>
      <c r="O116" s="13">
        <v>3</v>
      </c>
    </row>
    <row r="117" spans="1:15" ht="15" customHeight="1" x14ac:dyDescent="0.35">
      <c r="A117" s="50" t="s">
        <v>204</v>
      </c>
      <c r="B117" s="50" t="s">
        <v>176</v>
      </c>
      <c r="C117" s="53"/>
      <c r="D117" s="54"/>
      <c r="E117" s="65"/>
      <c r="F117" s="55"/>
      <c r="G117" s="53"/>
      <c r="H117" s="57"/>
      <c r="I117" s="56"/>
      <c r="J117" s="56"/>
      <c r="K117" s="67"/>
      <c r="L117" s="78">
        <v>117</v>
      </c>
      <c r="M117" s="78"/>
      <c r="N117" s="63"/>
      <c r="O117" s="13">
        <v>2</v>
      </c>
    </row>
    <row r="118" spans="1:15" ht="15" customHeight="1" x14ac:dyDescent="0.35">
      <c r="A118" s="50" t="s">
        <v>233</v>
      </c>
      <c r="B118" s="50" t="s">
        <v>204</v>
      </c>
      <c r="C118" s="53"/>
      <c r="D118" s="54"/>
      <c r="E118" s="65"/>
      <c r="F118" s="55"/>
      <c r="G118" s="53"/>
      <c r="H118" s="57"/>
      <c r="I118" s="56"/>
      <c r="J118" s="56"/>
      <c r="K118" s="67"/>
      <c r="L118" s="78">
        <v>118</v>
      </c>
      <c r="M118" s="78"/>
      <c r="N118" s="63"/>
      <c r="O118" s="13">
        <v>1</v>
      </c>
    </row>
    <row r="119" spans="1:15" ht="15" customHeight="1" x14ac:dyDescent="0.35">
      <c r="A119" s="50" t="s">
        <v>233</v>
      </c>
      <c r="B119" s="50" t="s">
        <v>191</v>
      </c>
      <c r="C119" s="53"/>
      <c r="D119" s="54"/>
      <c r="E119" s="65"/>
      <c r="F119" s="55"/>
      <c r="G119" s="53"/>
      <c r="H119" s="57"/>
      <c r="I119" s="56"/>
      <c r="J119" s="56"/>
      <c r="K119" s="67"/>
      <c r="L119" s="78">
        <v>119</v>
      </c>
      <c r="M119" s="78"/>
      <c r="N119" s="63"/>
      <c r="O119" s="13">
        <v>1</v>
      </c>
    </row>
    <row r="120" spans="1:15" ht="15" customHeight="1" x14ac:dyDescent="0.35">
      <c r="A120" s="50" t="s">
        <v>205</v>
      </c>
      <c r="B120" s="50" t="s">
        <v>204</v>
      </c>
      <c r="C120" s="53"/>
      <c r="D120" s="54"/>
      <c r="E120" s="65"/>
      <c r="F120" s="55"/>
      <c r="G120" s="53"/>
      <c r="H120" s="57"/>
      <c r="I120" s="56"/>
      <c r="J120" s="56"/>
      <c r="K120" s="67"/>
      <c r="L120" s="78">
        <v>120</v>
      </c>
      <c r="M120" s="78"/>
      <c r="N120" s="63"/>
      <c r="O120" s="13">
        <v>9</v>
      </c>
    </row>
    <row r="121" spans="1:15" ht="15" customHeight="1" x14ac:dyDescent="0.35">
      <c r="A121" s="50" t="s">
        <v>205</v>
      </c>
      <c r="B121" s="50" t="s">
        <v>192</v>
      </c>
      <c r="C121" s="53"/>
      <c r="D121" s="54"/>
      <c r="E121" s="65"/>
      <c r="F121" s="55"/>
      <c r="G121" s="53"/>
      <c r="H121" s="57"/>
      <c r="I121" s="56"/>
      <c r="J121" s="56"/>
      <c r="K121" s="67"/>
      <c r="L121" s="78">
        <v>121</v>
      </c>
      <c r="M121" s="78"/>
      <c r="N121" s="63"/>
      <c r="O121" s="13">
        <v>2</v>
      </c>
    </row>
    <row r="122" spans="1:15" ht="15" customHeight="1" x14ac:dyDescent="0.35">
      <c r="A122" s="50" t="s">
        <v>205</v>
      </c>
      <c r="B122" s="50" t="s">
        <v>176</v>
      </c>
      <c r="C122" s="53"/>
      <c r="D122" s="54"/>
      <c r="E122" s="65"/>
      <c r="F122" s="55"/>
      <c r="G122" s="53"/>
      <c r="H122" s="57"/>
      <c r="I122" s="56"/>
      <c r="J122" s="56"/>
      <c r="K122" s="67"/>
      <c r="L122" s="78">
        <v>122</v>
      </c>
      <c r="M122" s="78"/>
      <c r="N122" s="63"/>
      <c r="O122" s="13">
        <v>2</v>
      </c>
    </row>
    <row r="123" spans="1:15" ht="15" customHeight="1" x14ac:dyDescent="0.35">
      <c r="A123" s="50" t="s">
        <v>235</v>
      </c>
      <c r="B123" s="50" t="s">
        <v>205</v>
      </c>
      <c r="C123" s="53"/>
      <c r="D123" s="54"/>
      <c r="E123" s="65"/>
      <c r="F123" s="55"/>
      <c r="G123" s="53"/>
      <c r="H123" s="57"/>
      <c r="I123" s="56"/>
      <c r="J123" s="56"/>
      <c r="K123" s="67"/>
      <c r="L123" s="78">
        <v>123</v>
      </c>
      <c r="M123" s="78"/>
      <c r="N123" s="63"/>
      <c r="O123" s="13">
        <v>1</v>
      </c>
    </row>
    <row r="124" spans="1:15" ht="15" customHeight="1" x14ac:dyDescent="0.35">
      <c r="A124" s="50" t="s">
        <v>235</v>
      </c>
      <c r="B124" s="50" t="s">
        <v>222</v>
      </c>
      <c r="C124" s="53"/>
      <c r="D124" s="54"/>
      <c r="E124" s="65"/>
      <c r="F124" s="55"/>
      <c r="G124" s="53"/>
      <c r="H124" s="57"/>
      <c r="I124" s="56"/>
      <c r="J124" s="56"/>
      <c r="K124" s="67"/>
      <c r="L124" s="78">
        <v>124</v>
      </c>
      <c r="M124" s="78"/>
      <c r="N124" s="63"/>
      <c r="O124" s="13">
        <v>1</v>
      </c>
    </row>
    <row r="125" spans="1:15" ht="15" customHeight="1" x14ac:dyDescent="0.35">
      <c r="A125" s="50" t="s">
        <v>243</v>
      </c>
      <c r="B125" s="50" t="s">
        <v>205</v>
      </c>
      <c r="C125" s="53"/>
      <c r="D125" s="54"/>
      <c r="E125" s="65"/>
      <c r="F125" s="55"/>
      <c r="G125" s="53"/>
      <c r="H125" s="57"/>
      <c r="I125" s="56"/>
      <c r="J125" s="56"/>
      <c r="K125" s="67"/>
      <c r="L125" s="78">
        <v>125</v>
      </c>
      <c r="M125" s="78"/>
      <c r="N125" s="63"/>
      <c r="O125" s="13">
        <v>1</v>
      </c>
    </row>
    <row r="126" spans="1:15" ht="15" customHeight="1" x14ac:dyDescent="0.35">
      <c r="A126" s="50" t="s">
        <v>218</v>
      </c>
      <c r="B126" s="50" t="s">
        <v>205</v>
      </c>
      <c r="C126" s="53"/>
      <c r="D126" s="54"/>
      <c r="E126" s="65"/>
      <c r="F126" s="55"/>
      <c r="G126" s="53"/>
      <c r="H126" s="57"/>
      <c r="I126" s="56"/>
      <c r="J126" s="56"/>
      <c r="K126" s="67"/>
      <c r="L126" s="78">
        <v>126</v>
      </c>
      <c r="M126" s="78"/>
      <c r="N126" s="63"/>
      <c r="O126" s="13">
        <v>2</v>
      </c>
    </row>
    <row r="127" spans="1:15" ht="15" customHeight="1" x14ac:dyDescent="0.35">
      <c r="A127" s="50" t="s">
        <v>218</v>
      </c>
      <c r="B127" s="50" t="s">
        <v>204</v>
      </c>
      <c r="C127" s="53"/>
      <c r="D127" s="54"/>
      <c r="E127" s="65"/>
      <c r="F127" s="55"/>
      <c r="G127" s="53"/>
      <c r="H127" s="57"/>
      <c r="I127" s="56"/>
      <c r="J127" s="56"/>
      <c r="K127" s="67"/>
      <c r="L127" s="78">
        <v>127</v>
      </c>
      <c r="M127" s="78"/>
      <c r="N127" s="63"/>
      <c r="O127" s="13">
        <v>1</v>
      </c>
    </row>
    <row r="128" spans="1:15" ht="15" customHeight="1" x14ac:dyDescent="0.35">
      <c r="A128" s="50" t="s">
        <v>218</v>
      </c>
      <c r="B128" s="50" t="s">
        <v>192</v>
      </c>
      <c r="C128" s="53"/>
      <c r="D128" s="54"/>
      <c r="E128" s="65"/>
      <c r="F128" s="55"/>
      <c r="G128" s="53"/>
      <c r="H128" s="57"/>
      <c r="I128" s="56"/>
      <c r="J128" s="56"/>
      <c r="K128" s="67"/>
      <c r="L128" s="78">
        <v>128</v>
      </c>
      <c r="M128" s="78"/>
      <c r="N128" s="63"/>
      <c r="O128" s="13">
        <v>1</v>
      </c>
    </row>
    <row r="129" spans="1:15" ht="15" customHeight="1" x14ac:dyDescent="0.35">
      <c r="A129" s="50" t="s">
        <v>178</v>
      </c>
      <c r="B129" s="50" t="s">
        <v>205</v>
      </c>
      <c r="C129" s="53"/>
      <c r="D129" s="54"/>
      <c r="E129" s="65"/>
      <c r="F129" s="55"/>
      <c r="G129" s="53"/>
      <c r="H129" s="57"/>
      <c r="I129" s="56"/>
      <c r="J129" s="56"/>
      <c r="K129" s="67"/>
      <c r="L129" s="78">
        <v>129</v>
      </c>
      <c r="M129" s="78"/>
      <c r="N129" s="63"/>
      <c r="O129" s="13">
        <v>6</v>
      </c>
    </row>
    <row r="130" spans="1:15" ht="15" customHeight="1" x14ac:dyDescent="0.35">
      <c r="A130" s="50" t="s">
        <v>178</v>
      </c>
      <c r="B130" s="50" t="s">
        <v>204</v>
      </c>
      <c r="C130" s="53"/>
      <c r="D130" s="54"/>
      <c r="E130" s="65"/>
      <c r="F130" s="55"/>
      <c r="G130" s="53"/>
      <c r="H130" s="57"/>
      <c r="I130" s="56"/>
      <c r="J130" s="56"/>
      <c r="K130" s="67"/>
      <c r="L130" s="78">
        <v>130</v>
      </c>
      <c r="M130" s="78"/>
      <c r="N130" s="63"/>
      <c r="O130" s="13">
        <v>12</v>
      </c>
    </row>
    <row r="131" spans="1:15" ht="15" customHeight="1" x14ac:dyDescent="0.35">
      <c r="A131" s="50" t="s">
        <v>178</v>
      </c>
      <c r="B131" s="50" t="s">
        <v>222</v>
      </c>
      <c r="C131" s="53"/>
      <c r="D131" s="54"/>
      <c r="E131" s="65"/>
      <c r="F131" s="55"/>
      <c r="G131" s="53"/>
      <c r="H131" s="57"/>
      <c r="I131" s="56"/>
      <c r="J131" s="56"/>
      <c r="K131" s="67"/>
      <c r="L131" s="78">
        <v>131</v>
      </c>
      <c r="M131" s="78"/>
      <c r="N131" s="63"/>
      <c r="O131" s="13">
        <v>1</v>
      </c>
    </row>
    <row r="132" spans="1:15" ht="15" customHeight="1" x14ac:dyDescent="0.35">
      <c r="A132" s="50" t="s">
        <v>178</v>
      </c>
      <c r="B132" s="50" t="s">
        <v>218</v>
      </c>
      <c r="C132" s="53"/>
      <c r="D132" s="54"/>
      <c r="E132" s="65"/>
      <c r="F132" s="55"/>
      <c r="G132" s="53"/>
      <c r="H132" s="57"/>
      <c r="I132" s="56"/>
      <c r="J132" s="56"/>
      <c r="K132" s="67"/>
      <c r="L132" s="78">
        <v>132</v>
      </c>
      <c r="M132" s="78"/>
      <c r="N132" s="63"/>
      <c r="O132" s="13">
        <v>1</v>
      </c>
    </row>
    <row r="133" spans="1:15" ht="15" customHeight="1" x14ac:dyDescent="0.35">
      <c r="A133" s="50" t="s">
        <v>178</v>
      </c>
      <c r="B133" s="50" t="s">
        <v>192</v>
      </c>
      <c r="C133" s="53"/>
      <c r="D133" s="54"/>
      <c r="E133" s="65"/>
      <c r="F133" s="55"/>
      <c r="G133" s="53"/>
      <c r="H133" s="57"/>
      <c r="I133" s="56"/>
      <c r="J133" s="56"/>
      <c r="K133" s="67"/>
      <c r="L133" s="78">
        <v>133</v>
      </c>
      <c r="M133" s="78"/>
      <c r="N133" s="63"/>
      <c r="O133" s="13">
        <v>21</v>
      </c>
    </row>
    <row r="134" spans="1:15" ht="15" customHeight="1" x14ac:dyDescent="0.35">
      <c r="A134" s="50" t="s">
        <v>178</v>
      </c>
      <c r="B134" s="50" t="s">
        <v>176</v>
      </c>
      <c r="C134" s="53"/>
      <c r="D134" s="54"/>
      <c r="E134" s="65"/>
      <c r="F134" s="55"/>
      <c r="G134" s="53"/>
      <c r="H134" s="57"/>
      <c r="I134" s="56"/>
      <c r="J134" s="56"/>
      <c r="K134" s="67"/>
      <c r="L134" s="78">
        <v>134</v>
      </c>
      <c r="M134" s="78"/>
      <c r="N134" s="63"/>
      <c r="O134" s="13">
        <v>19</v>
      </c>
    </row>
    <row r="135" spans="1:15" ht="15" customHeight="1" x14ac:dyDescent="0.35">
      <c r="A135" s="50" t="s">
        <v>178</v>
      </c>
      <c r="B135" s="50" t="s">
        <v>200</v>
      </c>
      <c r="C135" s="53"/>
      <c r="D135" s="54"/>
      <c r="E135" s="65"/>
      <c r="F135" s="55"/>
      <c r="G135" s="53"/>
      <c r="H135" s="57"/>
      <c r="I135" s="56"/>
      <c r="J135" s="56"/>
      <c r="K135" s="67"/>
      <c r="L135" s="78">
        <v>135</v>
      </c>
      <c r="M135" s="78"/>
      <c r="N135" s="63"/>
      <c r="O135" s="13">
        <v>1</v>
      </c>
    </row>
    <row r="136" spans="1:15" ht="15" customHeight="1" x14ac:dyDescent="0.35">
      <c r="A136" s="50" t="s">
        <v>178</v>
      </c>
      <c r="B136" s="50" t="s">
        <v>180</v>
      </c>
      <c r="C136" s="53"/>
      <c r="D136" s="54"/>
      <c r="E136" s="65"/>
      <c r="F136" s="55"/>
      <c r="G136" s="53"/>
      <c r="H136" s="57"/>
      <c r="I136" s="56"/>
      <c r="J136" s="56"/>
      <c r="K136" s="67"/>
      <c r="L136" s="78">
        <v>136</v>
      </c>
      <c r="M136" s="78"/>
      <c r="N136" s="63"/>
      <c r="O136" s="13">
        <v>2</v>
      </c>
    </row>
    <row r="137" spans="1:15" ht="15" customHeight="1" x14ac:dyDescent="0.35">
      <c r="A137" s="50" t="s">
        <v>178</v>
      </c>
      <c r="B137" s="50" t="s">
        <v>190</v>
      </c>
      <c r="C137" s="53"/>
      <c r="D137" s="54"/>
      <c r="E137" s="65"/>
      <c r="F137" s="55"/>
      <c r="G137" s="53"/>
      <c r="H137" s="57"/>
      <c r="I137" s="56"/>
      <c r="J137" s="56"/>
      <c r="K137" s="67"/>
      <c r="L137" s="78">
        <v>137</v>
      </c>
      <c r="M137" s="78"/>
      <c r="N137" s="63"/>
      <c r="O137" s="13">
        <v>5</v>
      </c>
    </row>
    <row r="138" spans="1:15" ht="15" customHeight="1" x14ac:dyDescent="0.35">
      <c r="A138" s="50" t="s">
        <v>178</v>
      </c>
      <c r="B138" s="50" t="s">
        <v>177</v>
      </c>
      <c r="C138" s="53"/>
      <c r="D138" s="54"/>
      <c r="E138" s="65"/>
      <c r="F138" s="55"/>
      <c r="G138" s="53"/>
      <c r="H138" s="57"/>
      <c r="I138" s="56"/>
      <c r="J138" s="56"/>
      <c r="K138" s="67"/>
      <c r="L138" s="78">
        <v>138</v>
      </c>
      <c r="M138" s="78"/>
      <c r="N138" s="63"/>
      <c r="O138" s="13">
        <v>4</v>
      </c>
    </row>
    <row r="139" spans="1:15" ht="15" customHeight="1" x14ac:dyDescent="0.35">
      <c r="A139" s="50" t="s">
        <v>230</v>
      </c>
      <c r="B139" s="50" t="s">
        <v>204</v>
      </c>
      <c r="C139" s="53"/>
      <c r="D139" s="54"/>
      <c r="E139" s="65"/>
      <c r="F139" s="55"/>
      <c r="G139" s="53"/>
      <c r="H139" s="57"/>
      <c r="I139" s="56"/>
      <c r="J139" s="56"/>
      <c r="K139" s="67"/>
      <c r="L139" s="78">
        <v>139</v>
      </c>
      <c r="M139" s="78"/>
      <c r="N139" s="63"/>
      <c r="O139" s="13">
        <v>1</v>
      </c>
    </row>
    <row r="140" spans="1:15" ht="15" customHeight="1" x14ac:dyDescent="0.35">
      <c r="A140" s="50" t="s">
        <v>230</v>
      </c>
      <c r="B140" s="50" t="s">
        <v>178</v>
      </c>
      <c r="C140" s="53"/>
      <c r="D140" s="54"/>
      <c r="E140" s="65"/>
      <c r="F140" s="55"/>
      <c r="G140" s="53"/>
      <c r="H140" s="57"/>
      <c r="I140" s="56"/>
      <c r="J140" s="56"/>
      <c r="K140" s="67"/>
      <c r="L140" s="78">
        <v>140</v>
      </c>
      <c r="M140" s="78"/>
      <c r="N140" s="63"/>
      <c r="O140" s="13">
        <v>1</v>
      </c>
    </row>
    <row r="141" spans="1:15" ht="15" customHeight="1" x14ac:dyDescent="0.35">
      <c r="A141" s="50" t="s">
        <v>189</v>
      </c>
      <c r="B141" s="50" t="s">
        <v>178</v>
      </c>
      <c r="C141" s="53"/>
      <c r="D141" s="54"/>
      <c r="E141" s="65"/>
      <c r="F141" s="55"/>
      <c r="G141" s="53"/>
      <c r="H141" s="57"/>
      <c r="I141" s="56"/>
      <c r="J141" s="56"/>
      <c r="K141" s="67"/>
      <c r="L141" s="78">
        <v>141</v>
      </c>
      <c r="M141" s="78"/>
      <c r="N141" s="63"/>
      <c r="O141" s="13">
        <v>1</v>
      </c>
    </row>
    <row r="142" spans="1:15" ht="15" customHeight="1" x14ac:dyDescent="0.35">
      <c r="A142" s="50" t="s">
        <v>189</v>
      </c>
      <c r="B142" s="50" t="s">
        <v>190</v>
      </c>
      <c r="C142" s="53"/>
      <c r="D142" s="54"/>
      <c r="E142" s="65"/>
      <c r="F142" s="55"/>
      <c r="G142" s="53"/>
      <c r="H142" s="57"/>
      <c r="I142" s="56"/>
      <c r="J142" s="56"/>
      <c r="K142" s="67"/>
      <c r="L142" s="78">
        <v>142</v>
      </c>
      <c r="M142" s="78"/>
      <c r="N142" s="63"/>
      <c r="O142" s="13">
        <v>1</v>
      </c>
    </row>
    <row r="143" spans="1:15" ht="15" customHeight="1" x14ac:dyDescent="0.35">
      <c r="A143" s="50" t="s">
        <v>189</v>
      </c>
      <c r="B143" s="50" t="s">
        <v>177</v>
      </c>
      <c r="C143" s="53"/>
      <c r="D143" s="54"/>
      <c r="E143" s="65"/>
      <c r="F143" s="55"/>
      <c r="G143" s="53"/>
      <c r="H143" s="57"/>
      <c r="I143" s="56"/>
      <c r="J143" s="56"/>
      <c r="K143" s="67"/>
      <c r="L143" s="78">
        <v>143</v>
      </c>
      <c r="M143" s="78"/>
      <c r="N143" s="63"/>
      <c r="O143" s="13">
        <v>1</v>
      </c>
    </row>
    <row r="144" spans="1:15" ht="15" customHeight="1" x14ac:dyDescent="0.35">
      <c r="A144" s="50" t="s">
        <v>181</v>
      </c>
      <c r="B144" s="50" t="s">
        <v>178</v>
      </c>
      <c r="C144" s="53"/>
      <c r="D144" s="54"/>
      <c r="E144" s="65"/>
      <c r="F144" s="55"/>
      <c r="G144" s="53"/>
      <c r="H144" s="57"/>
      <c r="I144" s="56"/>
      <c r="J144" s="56"/>
      <c r="K144" s="67"/>
      <c r="L144" s="78">
        <v>144</v>
      </c>
      <c r="M144" s="78"/>
      <c r="N144" s="63"/>
      <c r="O144" s="13">
        <v>7</v>
      </c>
    </row>
    <row r="145" spans="1:15" ht="15" customHeight="1" x14ac:dyDescent="0.35">
      <c r="A145" s="50" t="s">
        <v>181</v>
      </c>
      <c r="B145" s="50" t="s">
        <v>177</v>
      </c>
      <c r="C145" s="53"/>
      <c r="D145" s="54"/>
      <c r="E145" s="65"/>
      <c r="F145" s="55"/>
      <c r="G145" s="53"/>
      <c r="H145" s="57"/>
      <c r="I145" s="56"/>
      <c r="J145" s="56"/>
      <c r="K145" s="67"/>
      <c r="L145" s="78">
        <v>145</v>
      </c>
      <c r="M145" s="78"/>
      <c r="N145" s="63"/>
      <c r="O145" s="13">
        <v>7</v>
      </c>
    </row>
    <row r="146" spans="1:15" ht="15" customHeight="1" x14ac:dyDescent="0.35">
      <c r="A146" s="50" t="s">
        <v>181</v>
      </c>
      <c r="B146" s="50" t="s">
        <v>179</v>
      </c>
      <c r="C146" s="53"/>
      <c r="D146" s="54"/>
      <c r="E146" s="65"/>
      <c r="F146" s="55"/>
      <c r="G146" s="53"/>
      <c r="H146" s="57"/>
      <c r="I146" s="56"/>
      <c r="J146" s="56"/>
      <c r="K146" s="67"/>
      <c r="L146" s="78">
        <v>146</v>
      </c>
      <c r="M146" s="78"/>
      <c r="N146" s="63"/>
      <c r="O146" s="13">
        <v>6</v>
      </c>
    </row>
    <row r="147" spans="1:15" ht="15" customHeight="1" x14ac:dyDescent="0.35">
      <c r="A147" s="50" t="s">
        <v>181</v>
      </c>
      <c r="B147" s="50" t="s">
        <v>189</v>
      </c>
      <c r="C147" s="53"/>
      <c r="D147" s="54"/>
      <c r="E147" s="65"/>
      <c r="F147" s="55"/>
      <c r="G147" s="53"/>
      <c r="H147" s="57"/>
      <c r="I147" s="56"/>
      <c r="J147" s="56"/>
      <c r="K147" s="67"/>
      <c r="L147" s="78">
        <v>147</v>
      </c>
      <c r="M147" s="78"/>
      <c r="N147" s="63"/>
      <c r="O147" s="13">
        <v>1</v>
      </c>
    </row>
    <row r="148" spans="1:15" ht="15" customHeight="1" x14ac:dyDescent="0.35">
      <c r="A148" s="50" t="s">
        <v>181</v>
      </c>
      <c r="B148" s="50" t="s">
        <v>176</v>
      </c>
      <c r="C148" s="53"/>
      <c r="D148" s="54"/>
      <c r="E148" s="65"/>
      <c r="F148" s="55"/>
      <c r="G148" s="53"/>
      <c r="H148" s="57"/>
      <c r="I148" s="56"/>
      <c r="J148" s="56"/>
      <c r="K148" s="67"/>
      <c r="L148" s="78">
        <v>148</v>
      </c>
      <c r="M148" s="78"/>
      <c r="N148" s="63"/>
      <c r="O148" s="13">
        <v>4</v>
      </c>
    </row>
    <row r="149" spans="1:15" ht="15" customHeight="1" x14ac:dyDescent="0.35">
      <c r="A149" s="50" t="s">
        <v>187</v>
      </c>
      <c r="B149" s="50" t="s">
        <v>181</v>
      </c>
      <c r="C149" s="53"/>
      <c r="D149" s="54"/>
      <c r="E149" s="65"/>
      <c r="F149" s="55"/>
      <c r="G149" s="53"/>
      <c r="H149" s="57"/>
      <c r="I149" s="56"/>
      <c r="J149" s="56"/>
      <c r="K149" s="67"/>
      <c r="L149" s="78">
        <v>149</v>
      </c>
      <c r="M149" s="78"/>
      <c r="N149" s="63"/>
      <c r="O149" s="13">
        <v>15</v>
      </c>
    </row>
    <row r="150" spans="1:15" ht="15" customHeight="1" x14ac:dyDescent="0.35">
      <c r="A150" s="50" t="s">
        <v>187</v>
      </c>
      <c r="B150" s="50" t="s">
        <v>178</v>
      </c>
      <c r="C150" s="53"/>
      <c r="D150" s="54"/>
      <c r="E150" s="65"/>
      <c r="F150" s="55"/>
      <c r="G150" s="53"/>
      <c r="H150" s="57"/>
      <c r="I150" s="56"/>
      <c r="J150" s="56"/>
      <c r="K150" s="67"/>
      <c r="L150" s="78">
        <v>150</v>
      </c>
      <c r="M150" s="78"/>
      <c r="N150" s="63"/>
      <c r="O150" s="13">
        <v>5</v>
      </c>
    </row>
    <row r="151" spans="1:15" ht="15" customHeight="1" x14ac:dyDescent="0.35">
      <c r="A151" s="50" t="s">
        <v>187</v>
      </c>
      <c r="B151" s="50" t="s">
        <v>177</v>
      </c>
      <c r="C151" s="53"/>
      <c r="D151" s="54"/>
      <c r="E151" s="65"/>
      <c r="F151" s="55"/>
      <c r="G151" s="53"/>
      <c r="H151" s="57"/>
      <c r="I151" s="56"/>
      <c r="J151" s="56"/>
      <c r="K151" s="67"/>
      <c r="L151" s="78">
        <v>151</v>
      </c>
      <c r="M151" s="78"/>
      <c r="N151" s="63"/>
      <c r="O151" s="13">
        <v>6</v>
      </c>
    </row>
    <row r="152" spans="1:15" ht="15" customHeight="1" x14ac:dyDescent="0.35">
      <c r="A152" s="50" t="s">
        <v>187</v>
      </c>
      <c r="B152" s="50" t="s">
        <v>189</v>
      </c>
      <c r="C152" s="53"/>
      <c r="D152" s="54"/>
      <c r="E152" s="65"/>
      <c r="F152" s="55"/>
      <c r="G152" s="53"/>
      <c r="H152" s="57"/>
      <c r="I152" s="56"/>
      <c r="J152" s="56"/>
      <c r="K152" s="67"/>
      <c r="L152" s="78">
        <v>152</v>
      </c>
      <c r="M152" s="78"/>
      <c r="N152" s="63"/>
      <c r="O152" s="13">
        <v>2</v>
      </c>
    </row>
    <row r="153" spans="1:15" ht="15" customHeight="1" x14ac:dyDescent="0.35">
      <c r="A153" s="50" t="s">
        <v>198</v>
      </c>
      <c r="B153" s="50" t="s">
        <v>177</v>
      </c>
      <c r="C153" s="53"/>
      <c r="D153" s="54"/>
      <c r="E153" s="65"/>
      <c r="F153" s="55"/>
      <c r="G153" s="53"/>
      <c r="H153" s="57"/>
      <c r="I153" s="56"/>
      <c r="J153" s="56"/>
      <c r="K153" s="67"/>
      <c r="L153" s="78">
        <v>153</v>
      </c>
      <c r="M153" s="78"/>
      <c r="N153" s="63"/>
      <c r="O153" s="13">
        <v>1</v>
      </c>
    </row>
    <row r="154" spans="1:15" ht="15" customHeight="1" x14ac:dyDescent="0.35">
      <c r="A154" s="50" t="s">
        <v>198</v>
      </c>
      <c r="B154" s="50" t="s">
        <v>181</v>
      </c>
      <c r="C154" s="53"/>
      <c r="D154" s="54"/>
      <c r="E154" s="65"/>
      <c r="F154" s="55"/>
      <c r="G154" s="53"/>
      <c r="H154" s="57"/>
      <c r="I154" s="56"/>
      <c r="J154" s="56"/>
      <c r="K154" s="67"/>
      <c r="L154" s="78">
        <v>154</v>
      </c>
      <c r="M154" s="78"/>
      <c r="N154" s="63"/>
      <c r="O154" s="13">
        <v>4</v>
      </c>
    </row>
    <row r="155" spans="1:15" ht="15" customHeight="1" x14ac:dyDescent="0.35">
      <c r="A155" s="50" t="s">
        <v>198</v>
      </c>
      <c r="B155" s="50" t="s">
        <v>187</v>
      </c>
      <c r="C155" s="53"/>
      <c r="D155" s="54"/>
      <c r="E155" s="65"/>
      <c r="F155" s="55"/>
      <c r="G155" s="53"/>
      <c r="H155" s="57"/>
      <c r="I155" s="56"/>
      <c r="J155" s="56"/>
      <c r="K155" s="67"/>
      <c r="L155" s="78">
        <v>155</v>
      </c>
      <c r="M155" s="78"/>
      <c r="N155" s="63"/>
      <c r="O155" s="13">
        <v>2</v>
      </c>
    </row>
    <row r="156" spans="1:15" ht="15" customHeight="1" x14ac:dyDescent="0.35">
      <c r="A156" s="50" t="s">
        <v>188</v>
      </c>
      <c r="B156" s="50" t="s">
        <v>177</v>
      </c>
      <c r="C156" s="53"/>
      <c r="D156" s="54"/>
      <c r="E156" s="65"/>
      <c r="F156" s="55"/>
      <c r="G156" s="53"/>
      <c r="H156" s="57"/>
      <c r="I156" s="56"/>
      <c r="J156" s="56"/>
      <c r="K156" s="67"/>
      <c r="L156" s="78">
        <v>156</v>
      </c>
      <c r="M156" s="78"/>
      <c r="N156" s="63"/>
      <c r="O156" s="13">
        <v>2</v>
      </c>
    </row>
    <row r="157" spans="1:15" ht="15" customHeight="1" x14ac:dyDescent="0.35">
      <c r="A157" s="50" t="s">
        <v>188</v>
      </c>
      <c r="B157" s="50" t="s">
        <v>181</v>
      </c>
      <c r="C157" s="53"/>
      <c r="D157" s="54"/>
      <c r="E157" s="65"/>
      <c r="F157" s="55"/>
      <c r="G157" s="53"/>
      <c r="H157" s="57"/>
      <c r="I157" s="56"/>
      <c r="J157" s="56"/>
      <c r="K157" s="67"/>
      <c r="L157" s="78">
        <v>157</v>
      </c>
      <c r="M157" s="78"/>
      <c r="N157" s="63"/>
      <c r="O157" s="13">
        <v>6</v>
      </c>
    </row>
    <row r="158" spans="1:15" ht="15" customHeight="1" x14ac:dyDescent="0.35">
      <c r="A158" s="50" t="s">
        <v>188</v>
      </c>
      <c r="B158" s="50" t="s">
        <v>198</v>
      </c>
      <c r="C158" s="53"/>
      <c r="D158" s="54"/>
      <c r="E158" s="65"/>
      <c r="F158" s="55"/>
      <c r="G158" s="53"/>
      <c r="H158" s="57"/>
      <c r="I158" s="56"/>
      <c r="J158" s="56"/>
      <c r="K158" s="67"/>
      <c r="L158" s="78">
        <v>158</v>
      </c>
      <c r="M158" s="78"/>
      <c r="N158" s="63"/>
      <c r="O158" s="13">
        <v>2</v>
      </c>
    </row>
    <row r="159" spans="1:15" ht="15" customHeight="1" x14ac:dyDescent="0.35">
      <c r="A159" s="50" t="s">
        <v>188</v>
      </c>
      <c r="B159" s="50" t="s">
        <v>187</v>
      </c>
      <c r="C159" s="53"/>
      <c r="D159" s="54"/>
      <c r="E159" s="65"/>
      <c r="F159" s="55"/>
      <c r="G159" s="53"/>
      <c r="H159" s="57"/>
      <c r="I159" s="56"/>
      <c r="J159" s="56"/>
      <c r="K159" s="67"/>
      <c r="L159" s="78">
        <v>159</v>
      </c>
      <c r="M159" s="78"/>
      <c r="N159" s="63"/>
      <c r="O159" s="13">
        <v>5</v>
      </c>
    </row>
    <row r="160" spans="1:15" ht="15" customHeight="1" x14ac:dyDescent="0.35">
      <c r="A160" s="50" t="s">
        <v>188</v>
      </c>
      <c r="B160" s="50" t="s">
        <v>189</v>
      </c>
      <c r="C160" s="53"/>
      <c r="D160" s="54"/>
      <c r="E160" s="65"/>
      <c r="F160" s="55"/>
      <c r="G160" s="53"/>
      <c r="H160" s="57"/>
      <c r="I160" s="56"/>
      <c r="J160" s="56"/>
      <c r="K160" s="67"/>
      <c r="L160" s="78">
        <v>160</v>
      </c>
      <c r="M160" s="78"/>
      <c r="N160" s="63"/>
      <c r="O160" s="13">
        <v>1</v>
      </c>
    </row>
    <row r="161" spans="1:15" ht="15" customHeight="1" x14ac:dyDescent="0.35">
      <c r="A161" s="50" t="s">
        <v>188</v>
      </c>
      <c r="B161" s="50" t="s">
        <v>178</v>
      </c>
      <c r="C161" s="53"/>
      <c r="D161" s="54"/>
      <c r="E161" s="65"/>
      <c r="F161" s="55"/>
      <c r="G161" s="53"/>
      <c r="H161" s="57"/>
      <c r="I161" s="56"/>
      <c r="J161" s="56"/>
      <c r="K161" s="67"/>
      <c r="L161" s="78">
        <v>161</v>
      </c>
      <c r="M161" s="78"/>
      <c r="N161" s="63"/>
      <c r="O161" s="13">
        <v>1</v>
      </c>
    </row>
    <row r="162" spans="1:15" ht="15" customHeight="1" x14ac:dyDescent="0.35">
      <c r="A162" s="50" t="s">
        <v>184</v>
      </c>
      <c r="B162" s="50" t="s">
        <v>178</v>
      </c>
      <c r="C162" s="53"/>
      <c r="D162" s="54"/>
      <c r="E162" s="65"/>
      <c r="F162" s="55"/>
      <c r="G162" s="53"/>
      <c r="H162" s="57"/>
      <c r="I162" s="56"/>
      <c r="J162" s="56"/>
      <c r="K162" s="67"/>
      <c r="L162" s="78">
        <v>162</v>
      </c>
      <c r="M162" s="78"/>
      <c r="N162" s="63"/>
      <c r="O162" s="13">
        <v>9</v>
      </c>
    </row>
    <row r="163" spans="1:15" ht="15" customHeight="1" x14ac:dyDescent="0.35">
      <c r="A163" s="50" t="s">
        <v>184</v>
      </c>
      <c r="B163" s="50" t="s">
        <v>181</v>
      </c>
      <c r="C163" s="53"/>
      <c r="D163" s="54"/>
      <c r="E163" s="65"/>
      <c r="F163" s="55"/>
      <c r="G163" s="53"/>
      <c r="H163" s="57"/>
      <c r="I163" s="56"/>
      <c r="J163" s="56"/>
      <c r="K163" s="67"/>
      <c r="L163" s="78">
        <v>163</v>
      </c>
      <c r="M163" s="78"/>
      <c r="N163" s="63"/>
      <c r="O163" s="13">
        <v>17</v>
      </c>
    </row>
    <row r="164" spans="1:15" ht="15" customHeight="1" x14ac:dyDescent="0.35">
      <c r="A164" s="50" t="s">
        <v>184</v>
      </c>
      <c r="B164" s="50" t="s">
        <v>187</v>
      </c>
      <c r="C164" s="53"/>
      <c r="D164" s="54"/>
      <c r="E164" s="65"/>
      <c r="F164" s="55"/>
      <c r="G164" s="53"/>
      <c r="H164" s="57"/>
      <c r="I164" s="56"/>
      <c r="J164" s="56"/>
      <c r="K164" s="67"/>
      <c r="L164" s="78">
        <v>164</v>
      </c>
      <c r="M164" s="78"/>
      <c r="N164" s="63"/>
      <c r="O164" s="13">
        <v>13</v>
      </c>
    </row>
    <row r="165" spans="1:15" ht="15" customHeight="1" x14ac:dyDescent="0.35">
      <c r="A165" s="50" t="s">
        <v>184</v>
      </c>
      <c r="B165" s="50" t="s">
        <v>177</v>
      </c>
      <c r="C165" s="53"/>
      <c r="D165" s="54"/>
      <c r="E165" s="65"/>
      <c r="F165" s="55"/>
      <c r="G165" s="53"/>
      <c r="H165" s="57"/>
      <c r="I165" s="56"/>
      <c r="J165" s="56"/>
      <c r="K165" s="67"/>
      <c r="L165" s="78">
        <v>165</v>
      </c>
      <c r="M165" s="78"/>
      <c r="N165" s="63"/>
      <c r="O165" s="13">
        <v>7</v>
      </c>
    </row>
    <row r="166" spans="1:15" ht="15" customHeight="1" x14ac:dyDescent="0.35">
      <c r="A166" s="50" t="s">
        <v>184</v>
      </c>
      <c r="B166" s="50" t="s">
        <v>189</v>
      </c>
      <c r="C166" s="53"/>
      <c r="D166" s="54"/>
      <c r="E166" s="65"/>
      <c r="F166" s="55"/>
      <c r="G166" s="53"/>
      <c r="H166" s="57"/>
      <c r="I166" s="56"/>
      <c r="J166" s="56"/>
      <c r="K166" s="67"/>
      <c r="L166" s="78">
        <v>166</v>
      </c>
      <c r="M166" s="78"/>
      <c r="N166" s="63"/>
      <c r="O166" s="13">
        <v>2</v>
      </c>
    </row>
    <row r="167" spans="1:15" ht="15" customHeight="1" x14ac:dyDescent="0.35">
      <c r="A167" s="50" t="s">
        <v>184</v>
      </c>
      <c r="B167" s="50" t="s">
        <v>190</v>
      </c>
      <c r="C167" s="53"/>
      <c r="D167" s="54"/>
      <c r="E167" s="65"/>
      <c r="F167" s="55"/>
      <c r="G167" s="53"/>
      <c r="H167" s="57"/>
      <c r="I167" s="56"/>
      <c r="J167" s="56"/>
      <c r="K167" s="67"/>
      <c r="L167" s="78">
        <v>167</v>
      </c>
      <c r="M167" s="78"/>
      <c r="N167" s="63"/>
      <c r="O167" s="13">
        <v>1</v>
      </c>
    </row>
    <row r="168" spans="1:15" ht="15" customHeight="1" x14ac:dyDescent="0.35">
      <c r="A168" s="50" t="s">
        <v>184</v>
      </c>
      <c r="B168" s="50" t="s">
        <v>188</v>
      </c>
      <c r="C168" s="53"/>
      <c r="D168" s="54"/>
      <c r="E168" s="65"/>
      <c r="F168" s="55"/>
      <c r="G168" s="53"/>
      <c r="H168" s="57"/>
      <c r="I168" s="56"/>
      <c r="J168" s="56"/>
      <c r="K168" s="67"/>
      <c r="L168" s="78">
        <v>168</v>
      </c>
      <c r="M168" s="78"/>
      <c r="N168" s="63"/>
      <c r="O168" s="13">
        <v>6</v>
      </c>
    </row>
    <row r="169" spans="1:15" ht="15" customHeight="1" x14ac:dyDescent="0.35">
      <c r="A169" s="50" t="s">
        <v>184</v>
      </c>
      <c r="B169" s="50" t="s">
        <v>198</v>
      </c>
      <c r="C169" s="53"/>
      <c r="D169" s="54"/>
      <c r="E169" s="65"/>
      <c r="F169" s="55"/>
      <c r="G169" s="53"/>
      <c r="H169" s="57"/>
      <c r="I169" s="56"/>
      <c r="J169" s="56"/>
      <c r="K169" s="67"/>
      <c r="L169" s="78">
        <v>169</v>
      </c>
      <c r="M169" s="78"/>
      <c r="N169" s="63"/>
      <c r="O169" s="13">
        <v>3</v>
      </c>
    </row>
    <row r="170" spans="1:15" ht="15" customHeight="1" x14ac:dyDescent="0.35">
      <c r="A170" s="50" t="s">
        <v>185</v>
      </c>
      <c r="B170" s="50" t="s">
        <v>187</v>
      </c>
      <c r="C170" s="53"/>
      <c r="D170" s="54"/>
      <c r="E170" s="65"/>
      <c r="F170" s="55"/>
      <c r="G170" s="53"/>
      <c r="H170" s="57"/>
      <c r="I170" s="56"/>
      <c r="J170" s="56"/>
      <c r="K170" s="67"/>
      <c r="L170" s="78">
        <v>170</v>
      </c>
      <c r="M170" s="78"/>
      <c r="N170" s="63"/>
      <c r="O170" s="13">
        <v>5</v>
      </c>
    </row>
    <row r="171" spans="1:15" ht="15" customHeight="1" x14ac:dyDescent="0.35">
      <c r="A171" s="50" t="s">
        <v>185</v>
      </c>
      <c r="B171" s="50" t="s">
        <v>177</v>
      </c>
      <c r="C171" s="53"/>
      <c r="D171" s="54"/>
      <c r="E171" s="65"/>
      <c r="F171" s="55"/>
      <c r="G171" s="53"/>
      <c r="H171" s="57"/>
      <c r="I171" s="56"/>
      <c r="J171" s="56"/>
      <c r="K171" s="67"/>
      <c r="L171" s="78">
        <v>171</v>
      </c>
      <c r="M171" s="78"/>
      <c r="N171" s="63"/>
      <c r="O171" s="13">
        <v>5</v>
      </c>
    </row>
    <row r="172" spans="1:15" ht="15" customHeight="1" x14ac:dyDescent="0.35">
      <c r="A172" s="50" t="s">
        <v>185</v>
      </c>
      <c r="B172" s="50" t="s">
        <v>184</v>
      </c>
      <c r="C172" s="53"/>
      <c r="D172" s="54"/>
      <c r="E172" s="65"/>
      <c r="F172" s="55"/>
      <c r="G172" s="53"/>
      <c r="H172" s="57"/>
      <c r="I172" s="56"/>
      <c r="J172" s="56"/>
      <c r="K172" s="67"/>
      <c r="L172" s="78">
        <v>172</v>
      </c>
      <c r="M172" s="78"/>
      <c r="N172" s="63"/>
      <c r="O172" s="13">
        <v>6</v>
      </c>
    </row>
    <row r="173" spans="1:15" ht="15" customHeight="1" x14ac:dyDescent="0.35">
      <c r="A173" s="50" t="s">
        <v>185</v>
      </c>
      <c r="B173" s="50" t="s">
        <v>189</v>
      </c>
      <c r="C173" s="53"/>
      <c r="D173" s="54"/>
      <c r="E173" s="65"/>
      <c r="F173" s="55"/>
      <c r="G173" s="53"/>
      <c r="H173" s="57"/>
      <c r="I173" s="56"/>
      <c r="J173" s="56"/>
      <c r="K173" s="67"/>
      <c r="L173" s="78">
        <v>173</v>
      </c>
      <c r="M173" s="78"/>
      <c r="N173" s="63"/>
      <c r="O173" s="13">
        <v>2</v>
      </c>
    </row>
    <row r="174" spans="1:15" ht="15" customHeight="1" x14ac:dyDescent="0.35">
      <c r="A174" s="50" t="s">
        <v>185</v>
      </c>
      <c r="B174" s="50" t="s">
        <v>181</v>
      </c>
      <c r="C174" s="53"/>
      <c r="D174" s="54"/>
      <c r="E174" s="65"/>
      <c r="F174" s="55"/>
      <c r="G174" s="53"/>
      <c r="H174" s="57"/>
      <c r="I174" s="56"/>
      <c r="J174" s="56"/>
      <c r="K174" s="67"/>
      <c r="L174" s="78">
        <v>174</v>
      </c>
      <c r="M174" s="78"/>
      <c r="N174" s="63"/>
      <c r="O174" s="13">
        <v>4</v>
      </c>
    </row>
    <row r="175" spans="1:15" ht="15" customHeight="1" x14ac:dyDescent="0.35">
      <c r="A175" s="50" t="s">
        <v>185</v>
      </c>
      <c r="B175" s="50" t="s">
        <v>188</v>
      </c>
      <c r="C175" s="53"/>
      <c r="D175" s="54"/>
      <c r="E175" s="65"/>
      <c r="F175" s="55"/>
      <c r="G175" s="53"/>
      <c r="H175" s="57"/>
      <c r="I175" s="56"/>
      <c r="J175" s="56"/>
      <c r="K175" s="67"/>
      <c r="L175" s="78">
        <v>175</v>
      </c>
      <c r="M175" s="78"/>
      <c r="N175" s="63"/>
      <c r="O175" s="13">
        <v>3</v>
      </c>
    </row>
    <row r="176" spans="1:15" ht="15" customHeight="1" x14ac:dyDescent="0.35">
      <c r="A176" s="50" t="s">
        <v>185</v>
      </c>
      <c r="B176" s="50" t="s">
        <v>198</v>
      </c>
      <c r="C176" s="53"/>
      <c r="D176" s="54"/>
      <c r="E176" s="65"/>
      <c r="F176" s="55"/>
      <c r="G176" s="53"/>
      <c r="H176" s="57"/>
      <c r="I176" s="56"/>
      <c r="J176" s="56"/>
      <c r="K176" s="67"/>
      <c r="L176" s="78">
        <v>176</v>
      </c>
      <c r="M176" s="78"/>
      <c r="N176" s="63"/>
      <c r="O176" s="13">
        <v>2</v>
      </c>
    </row>
    <row r="177" spans="1:15" ht="15" customHeight="1" x14ac:dyDescent="0.35">
      <c r="A177" s="50" t="s">
        <v>185</v>
      </c>
      <c r="B177" s="50" t="s">
        <v>178</v>
      </c>
      <c r="C177" s="53"/>
      <c r="D177" s="54"/>
      <c r="E177" s="65"/>
      <c r="F177" s="55"/>
      <c r="G177" s="53"/>
      <c r="H177" s="57"/>
      <c r="I177" s="56"/>
      <c r="J177" s="56"/>
      <c r="K177" s="67"/>
      <c r="L177" s="78">
        <v>177</v>
      </c>
      <c r="M177" s="78"/>
      <c r="N177" s="63"/>
      <c r="O177" s="13">
        <v>1</v>
      </c>
    </row>
    <row r="178" spans="1:15" ht="15" customHeight="1" x14ac:dyDescent="0.35">
      <c r="A178" s="50" t="s">
        <v>183</v>
      </c>
      <c r="B178" s="50" t="s">
        <v>178</v>
      </c>
      <c r="C178" s="53"/>
      <c r="D178" s="54"/>
      <c r="E178" s="65"/>
      <c r="F178" s="55"/>
      <c r="G178" s="53"/>
      <c r="H178" s="57"/>
      <c r="I178" s="56"/>
      <c r="J178" s="56"/>
      <c r="K178" s="67"/>
      <c r="L178" s="78">
        <v>178</v>
      </c>
      <c r="M178" s="78"/>
      <c r="N178" s="63"/>
      <c r="O178" s="13">
        <v>5</v>
      </c>
    </row>
    <row r="179" spans="1:15" ht="15" customHeight="1" x14ac:dyDescent="0.35">
      <c r="A179" s="50" t="s">
        <v>183</v>
      </c>
      <c r="B179" s="50" t="s">
        <v>184</v>
      </c>
      <c r="C179" s="53"/>
      <c r="D179" s="54"/>
      <c r="E179" s="65"/>
      <c r="F179" s="55"/>
      <c r="G179" s="53"/>
      <c r="H179" s="57"/>
      <c r="I179" s="56"/>
      <c r="J179" s="56"/>
      <c r="K179" s="67"/>
      <c r="L179" s="78">
        <v>179</v>
      </c>
      <c r="M179" s="78"/>
      <c r="N179" s="63"/>
      <c r="O179" s="13">
        <v>12</v>
      </c>
    </row>
    <row r="180" spans="1:15" ht="15" customHeight="1" x14ac:dyDescent="0.35">
      <c r="A180" s="50" t="s">
        <v>183</v>
      </c>
      <c r="B180" s="50" t="s">
        <v>177</v>
      </c>
      <c r="C180" s="53"/>
      <c r="D180" s="54"/>
      <c r="E180" s="65"/>
      <c r="F180" s="55"/>
      <c r="G180" s="53"/>
      <c r="H180" s="57"/>
      <c r="I180" s="56"/>
      <c r="J180" s="56"/>
      <c r="K180" s="67"/>
      <c r="L180" s="78">
        <v>180</v>
      </c>
      <c r="M180" s="78"/>
      <c r="N180" s="63"/>
      <c r="O180" s="13">
        <v>5</v>
      </c>
    </row>
    <row r="181" spans="1:15" ht="15" customHeight="1" x14ac:dyDescent="0.35">
      <c r="A181" s="50" t="s">
        <v>183</v>
      </c>
      <c r="B181" s="50" t="s">
        <v>185</v>
      </c>
      <c r="C181" s="53"/>
      <c r="D181" s="54"/>
      <c r="E181" s="65"/>
      <c r="F181" s="55"/>
      <c r="G181" s="53"/>
      <c r="H181" s="57"/>
      <c r="I181" s="56"/>
      <c r="J181" s="56"/>
      <c r="K181" s="67"/>
      <c r="L181" s="78">
        <v>181</v>
      </c>
      <c r="M181" s="78"/>
      <c r="N181" s="63"/>
      <c r="O181" s="13">
        <v>4</v>
      </c>
    </row>
    <row r="182" spans="1:15" ht="15" customHeight="1" x14ac:dyDescent="0.35">
      <c r="A182" s="50" t="s">
        <v>183</v>
      </c>
      <c r="B182" s="50" t="s">
        <v>181</v>
      </c>
      <c r="C182" s="53"/>
      <c r="D182" s="54"/>
      <c r="E182" s="65"/>
      <c r="F182" s="55"/>
      <c r="G182" s="53"/>
      <c r="H182" s="57"/>
      <c r="I182" s="56"/>
      <c r="J182" s="56"/>
      <c r="K182" s="67"/>
      <c r="L182" s="78">
        <v>182</v>
      </c>
      <c r="M182" s="78"/>
      <c r="N182" s="63"/>
      <c r="O182" s="13">
        <v>10</v>
      </c>
    </row>
    <row r="183" spans="1:15" ht="15" customHeight="1" x14ac:dyDescent="0.35">
      <c r="A183" s="50" t="s">
        <v>183</v>
      </c>
      <c r="B183" s="50" t="s">
        <v>188</v>
      </c>
      <c r="C183" s="53"/>
      <c r="D183" s="54"/>
      <c r="E183" s="65"/>
      <c r="F183" s="55"/>
      <c r="G183" s="53"/>
      <c r="H183" s="57"/>
      <c r="I183" s="56"/>
      <c r="J183" s="56"/>
      <c r="K183" s="67"/>
      <c r="L183" s="78">
        <v>183</v>
      </c>
      <c r="M183" s="78"/>
      <c r="N183" s="63"/>
      <c r="O183" s="13">
        <v>6</v>
      </c>
    </row>
    <row r="184" spans="1:15" ht="15" customHeight="1" x14ac:dyDescent="0.35">
      <c r="A184" s="50" t="s">
        <v>183</v>
      </c>
      <c r="B184" s="50" t="s">
        <v>198</v>
      </c>
      <c r="C184" s="53"/>
      <c r="D184" s="54"/>
      <c r="E184" s="65"/>
      <c r="F184" s="55"/>
      <c r="G184" s="53"/>
      <c r="H184" s="57"/>
      <c r="I184" s="56"/>
      <c r="J184" s="56"/>
      <c r="K184" s="67"/>
      <c r="L184" s="78">
        <v>184</v>
      </c>
      <c r="M184" s="78"/>
      <c r="N184" s="63"/>
      <c r="O184" s="13">
        <v>2</v>
      </c>
    </row>
    <row r="185" spans="1:15" ht="15" customHeight="1" x14ac:dyDescent="0.35">
      <c r="A185" s="50" t="s">
        <v>183</v>
      </c>
      <c r="B185" s="50" t="s">
        <v>187</v>
      </c>
      <c r="C185" s="53"/>
      <c r="D185" s="54"/>
      <c r="E185" s="65"/>
      <c r="F185" s="55"/>
      <c r="G185" s="53"/>
      <c r="H185" s="57"/>
      <c r="I185" s="56"/>
      <c r="J185" s="56"/>
      <c r="K185" s="67"/>
      <c r="L185" s="78">
        <v>185</v>
      </c>
      <c r="M185" s="78"/>
      <c r="N185" s="63"/>
      <c r="O185" s="13">
        <v>9</v>
      </c>
    </row>
    <row r="186" spans="1:15" ht="15" customHeight="1" x14ac:dyDescent="0.35">
      <c r="A186" s="50" t="s">
        <v>183</v>
      </c>
      <c r="B186" s="50" t="s">
        <v>189</v>
      </c>
      <c r="C186" s="53"/>
      <c r="D186" s="54"/>
      <c r="E186" s="65"/>
      <c r="F186" s="55"/>
      <c r="G186" s="53"/>
      <c r="H186" s="57"/>
      <c r="I186" s="56"/>
      <c r="J186" s="56"/>
      <c r="K186" s="67"/>
      <c r="L186" s="78">
        <v>186</v>
      </c>
      <c r="M186" s="78"/>
      <c r="N186" s="63"/>
      <c r="O186" s="13">
        <v>1</v>
      </c>
    </row>
    <row r="187" spans="1:15" ht="15" customHeight="1" x14ac:dyDescent="0.35">
      <c r="A187" s="50" t="s">
        <v>183</v>
      </c>
      <c r="B187" s="50" t="s">
        <v>176</v>
      </c>
      <c r="C187" s="53"/>
      <c r="D187" s="54"/>
      <c r="E187" s="65"/>
      <c r="F187" s="55"/>
      <c r="G187" s="53"/>
      <c r="H187" s="57"/>
      <c r="I187" s="56"/>
      <c r="J187" s="56"/>
      <c r="K187" s="67"/>
      <c r="L187" s="78">
        <v>187</v>
      </c>
      <c r="M187" s="78"/>
      <c r="N187" s="63"/>
      <c r="O187" s="13">
        <v>1</v>
      </c>
    </row>
    <row r="188" spans="1:15" ht="15" customHeight="1" x14ac:dyDescent="0.35">
      <c r="A188" s="50" t="s">
        <v>186</v>
      </c>
      <c r="B188" s="50" t="s">
        <v>185</v>
      </c>
      <c r="C188" s="53"/>
      <c r="D188" s="54"/>
      <c r="E188" s="65"/>
      <c r="F188" s="55"/>
      <c r="G188" s="53"/>
      <c r="H188" s="57"/>
      <c r="I188" s="56"/>
      <c r="J188" s="56"/>
      <c r="K188" s="67"/>
      <c r="L188" s="78">
        <v>188</v>
      </c>
      <c r="M188" s="78"/>
      <c r="N188" s="63"/>
      <c r="O188" s="13">
        <v>5</v>
      </c>
    </row>
    <row r="189" spans="1:15" ht="15" customHeight="1" x14ac:dyDescent="0.35">
      <c r="A189" s="50" t="s">
        <v>186</v>
      </c>
      <c r="B189" s="50" t="s">
        <v>183</v>
      </c>
      <c r="C189" s="53"/>
      <c r="D189" s="54"/>
      <c r="E189" s="65"/>
      <c r="F189" s="55"/>
      <c r="G189" s="53"/>
      <c r="H189" s="57"/>
      <c r="I189" s="56"/>
      <c r="J189" s="56"/>
      <c r="K189" s="67"/>
      <c r="L189" s="78">
        <v>189</v>
      </c>
      <c r="M189" s="78"/>
      <c r="N189" s="63"/>
      <c r="O189" s="13">
        <v>7</v>
      </c>
    </row>
    <row r="190" spans="1:15" ht="15" customHeight="1" x14ac:dyDescent="0.35">
      <c r="A190" s="50" t="s">
        <v>186</v>
      </c>
      <c r="B190" s="50" t="s">
        <v>177</v>
      </c>
      <c r="C190" s="53"/>
      <c r="D190" s="54"/>
      <c r="E190" s="65"/>
      <c r="F190" s="55"/>
      <c r="G190" s="53"/>
      <c r="H190" s="57"/>
      <c r="I190" s="56"/>
      <c r="J190" s="56"/>
      <c r="K190" s="67"/>
      <c r="L190" s="78">
        <v>190</v>
      </c>
      <c r="M190" s="78"/>
      <c r="N190" s="63"/>
      <c r="O190" s="13">
        <v>3</v>
      </c>
    </row>
    <row r="191" spans="1:15" ht="15" customHeight="1" x14ac:dyDescent="0.35">
      <c r="A191" s="50" t="s">
        <v>186</v>
      </c>
      <c r="B191" s="50" t="s">
        <v>184</v>
      </c>
      <c r="C191" s="53"/>
      <c r="D191" s="54"/>
      <c r="E191" s="65"/>
      <c r="F191" s="55"/>
      <c r="G191" s="53"/>
      <c r="H191" s="57"/>
      <c r="I191" s="56"/>
      <c r="J191" s="56"/>
      <c r="K191" s="67"/>
      <c r="L191" s="78">
        <v>191</v>
      </c>
      <c r="M191" s="78"/>
      <c r="N191" s="63"/>
      <c r="O191" s="13">
        <v>5</v>
      </c>
    </row>
    <row r="192" spans="1:15" ht="15" customHeight="1" x14ac:dyDescent="0.35">
      <c r="A192" s="50" t="s">
        <v>186</v>
      </c>
      <c r="B192" s="50" t="s">
        <v>181</v>
      </c>
      <c r="C192" s="53"/>
      <c r="D192" s="54"/>
      <c r="E192" s="65"/>
      <c r="F192" s="55"/>
      <c r="G192" s="53"/>
      <c r="H192" s="57"/>
      <c r="I192" s="56"/>
      <c r="J192" s="56"/>
      <c r="K192" s="67"/>
      <c r="L192" s="78">
        <v>192</v>
      </c>
      <c r="M192" s="78"/>
      <c r="N192" s="63"/>
      <c r="O192" s="13">
        <v>5</v>
      </c>
    </row>
    <row r="193" spans="1:15" ht="15" customHeight="1" x14ac:dyDescent="0.35">
      <c r="A193" s="50" t="s">
        <v>186</v>
      </c>
      <c r="B193" s="50" t="s">
        <v>188</v>
      </c>
      <c r="C193" s="53"/>
      <c r="D193" s="54"/>
      <c r="E193" s="65"/>
      <c r="F193" s="55"/>
      <c r="G193" s="53"/>
      <c r="H193" s="57"/>
      <c r="I193" s="56"/>
      <c r="J193" s="56"/>
      <c r="K193" s="67"/>
      <c r="L193" s="78">
        <v>193</v>
      </c>
      <c r="M193" s="78"/>
      <c r="N193" s="63"/>
      <c r="O193" s="13">
        <v>5</v>
      </c>
    </row>
    <row r="194" spans="1:15" ht="15" customHeight="1" x14ac:dyDescent="0.35">
      <c r="A194" s="50" t="s">
        <v>186</v>
      </c>
      <c r="B194" s="50" t="s">
        <v>198</v>
      </c>
      <c r="C194" s="53"/>
      <c r="D194" s="54"/>
      <c r="E194" s="65"/>
      <c r="F194" s="55"/>
      <c r="G194" s="53"/>
      <c r="H194" s="57"/>
      <c r="I194" s="56"/>
      <c r="J194" s="56"/>
      <c r="K194" s="67"/>
      <c r="L194" s="78">
        <v>194</v>
      </c>
      <c r="M194" s="78"/>
      <c r="N194" s="63"/>
      <c r="O194" s="13">
        <v>2</v>
      </c>
    </row>
    <row r="195" spans="1:15" ht="15" customHeight="1" x14ac:dyDescent="0.35">
      <c r="A195" s="50" t="s">
        <v>186</v>
      </c>
      <c r="B195" s="50" t="s">
        <v>187</v>
      </c>
      <c r="C195" s="53"/>
      <c r="D195" s="54"/>
      <c r="E195" s="65"/>
      <c r="F195" s="55"/>
      <c r="G195" s="53"/>
      <c r="H195" s="57"/>
      <c r="I195" s="56"/>
      <c r="J195" s="56"/>
      <c r="K195" s="67"/>
      <c r="L195" s="78">
        <v>195</v>
      </c>
      <c r="M195" s="78"/>
      <c r="N195" s="63"/>
      <c r="O195" s="13">
        <v>5</v>
      </c>
    </row>
    <row r="196" spans="1:15" ht="15" customHeight="1" x14ac:dyDescent="0.35">
      <c r="A196" s="50" t="s">
        <v>186</v>
      </c>
      <c r="B196" s="50" t="s">
        <v>189</v>
      </c>
      <c r="C196" s="53"/>
      <c r="D196" s="54"/>
      <c r="E196" s="65"/>
      <c r="F196" s="55"/>
      <c r="G196" s="53"/>
      <c r="H196" s="57"/>
      <c r="I196" s="56"/>
      <c r="J196" s="56"/>
      <c r="K196" s="67"/>
      <c r="L196" s="78">
        <v>196</v>
      </c>
      <c r="M196" s="78"/>
      <c r="N196" s="63"/>
      <c r="O196" s="13">
        <v>1</v>
      </c>
    </row>
    <row r="197" spans="1:15" ht="15" customHeight="1" x14ac:dyDescent="0.35">
      <c r="A197" s="50" t="s">
        <v>186</v>
      </c>
      <c r="B197" s="50" t="s">
        <v>178</v>
      </c>
      <c r="C197" s="53"/>
      <c r="D197" s="54"/>
      <c r="E197" s="65"/>
      <c r="F197" s="55"/>
      <c r="G197" s="53"/>
      <c r="H197" s="57"/>
      <c r="I197" s="56"/>
      <c r="J197" s="56"/>
      <c r="K197" s="67"/>
      <c r="L197" s="78">
        <v>197</v>
      </c>
      <c r="M197" s="78"/>
      <c r="N197" s="63"/>
      <c r="O197" s="13">
        <v>2</v>
      </c>
    </row>
    <row r="198" spans="1:15" ht="15" customHeight="1" x14ac:dyDescent="0.35">
      <c r="A198" s="50" t="s">
        <v>193</v>
      </c>
      <c r="B198" s="50" t="s">
        <v>183</v>
      </c>
      <c r="C198" s="53"/>
      <c r="D198" s="54"/>
      <c r="E198" s="65"/>
      <c r="F198" s="55"/>
      <c r="G198" s="53"/>
      <c r="H198" s="57"/>
      <c r="I198" s="56"/>
      <c r="J198" s="56"/>
      <c r="K198" s="67"/>
      <c r="L198" s="78">
        <v>198</v>
      </c>
      <c r="M198" s="78"/>
      <c r="N198" s="63"/>
      <c r="O198" s="13">
        <v>3</v>
      </c>
    </row>
    <row r="199" spans="1:15" ht="15" customHeight="1" x14ac:dyDescent="0.35">
      <c r="A199" s="50" t="s">
        <v>193</v>
      </c>
      <c r="B199" s="50" t="s">
        <v>181</v>
      </c>
      <c r="C199" s="53"/>
      <c r="D199" s="54"/>
      <c r="E199" s="65"/>
      <c r="F199" s="55"/>
      <c r="G199" s="53"/>
      <c r="H199" s="57"/>
      <c r="I199" s="56"/>
      <c r="J199" s="56"/>
      <c r="K199" s="67"/>
      <c r="L199" s="78">
        <v>199</v>
      </c>
      <c r="M199" s="78"/>
      <c r="N199" s="63"/>
      <c r="O199" s="13">
        <v>3</v>
      </c>
    </row>
    <row r="200" spans="1:15" ht="15" customHeight="1" x14ac:dyDescent="0.35">
      <c r="A200" s="50" t="s">
        <v>193</v>
      </c>
      <c r="B200" s="50" t="s">
        <v>187</v>
      </c>
      <c r="C200" s="53"/>
      <c r="D200" s="54"/>
      <c r="E200" s="65"/>
      <c r="F200" s="55"/>
      <c r="G200" s="53"/>
      <c r="H200" s="57"/>
      <c r="I200" s="56"/>
      <c r="J200" s="56"/>
      <c r="K200" s="67"/>
      <c r="L200" s="78">
        <v>200</v>
      </c>
      <c r="M200" s="78"/>
      <c r="N200" s="63"/>
      <c r="O200" s="13">
        <v>1</v>
      </c>
    </row>
    <row r="201" spans="1:15" ht="15" customHeight="1" x14ac:dyDescent="0.35">
      <c r="A201" s="50" t="s">
        <v>193</v>
      </c>
      <c r="B201" s="50" t="s">
        <v>184</v>
      </c>
      <c r="C201" s="53"/>
      <c r="D201" s="54"/>
      <c r="E201" s="65"/>
      <c r="F201" s="55"/>
      <c r="G201" s="53"/>
      <c r="H201" s="57"/>
      <c r="I201" s="56"/>
      <c r="J201" s="56"/>
      <c r="K201" s="67"/>
      <c r="L201" s="78">
        <v>201</v>
      </c>
      <c r="M201" s="78"/>
      <c r="N201" s="63"/>
      <c r="O201" s="13">
        <v>2</v>
      </c>
    </row>
    <row r="202" spans="1:15" ht="15" customHeight="1" x14ac:dyDescent="0.35">
      <c r="A202" s="50" t="s">
        <v>193</v>
      </c>
      <c r="B202" s="50" t="s">
        <v>186</v>
      </c>
      <c r="C202" s="53"/>
      <c r="D202" s="54"/>
      <c r="E202" s="65"/>
      <c r="F202" s="55"/>
      <c r="G202" s="53"/>
      <c r="H202" s="57"/>
      <c r="I202" s="56"/>
      <c r="J202" s="56"/>
      <c r="K202" s="67"/>
      <c r="L202" s="78">
        <v>202</v>
      </c>
      <c r="M202" s="78"/>
      <c r="N202" s="63"/>
      <c r="O202" s="13">
        <v>2</v>
      </c>
    </row>
    <row r="203" spans="1:15" ht="15" customHeight="1" x14ac:dyDescent="0.35">
      <c r="A203" s="50" t="s">
        <v>193</v>
      </c>
      <c r="B203" s="50" t="s">
        <v>177</v>
      </c>
      <c r="C203" s="53"/>
      <c r="D203" s="54"/>
      <c r="E203" s="65"/>
      <c r="F203" s="55"/>
      <c r="G203" s="53"/>
      <c r="H203" s="57"/>
      <c r="I203" s="56"/>
      <c r="J203" s="56"/>
      <c r="K203" s="67"/>
      <c r="L203" s="78">
        <v>203</v>
      </c>
      <c r="M203" s="78"/>
      <c r="N203" s="63"/>
      <c r="O203" s="13">
        <v>1</v>
      </c>
    </row>
    <row r="204" spans="1:15" ht="15" customHeight="1" x14ac:dyDescent="0.35">
      <c r="A204" s="50" t="s">
        <v>193</v>
      </c>
      <c r="B204" s="50" t="s">
        <v>185</v>
      </c>
      <c r="C204" s="53"/>
      <c r="D204" s="54"/>
      <c r="E204" s="65"/>
      <c r="F204" s="55"/>
      <c r="G204" s="53"/>
      <c r="H204" s="57"/>
      <c r="I204" s="56"/>
      <c r="J204" s="56"/>
      <c r="K204" s="67"/>
      <c r="L204" s="78">
        <v>204</v>
      </c>
      <c r="M204" s="78"/>
      <c r="N204" s="63"/>
      <c r="O204" s="13">
        <v>1</v>
      </c>
    </row>
    <row r="205" spans="1:15" ht="15" customHeight="1" x14ac:dyDescent="0.35">
      <c r="A205" s="50" t="s">
        <v>193</v>
      </c>
      <c r="B205" s="50" t="s">
        <v>188</v>
      </c>
      <c r="C205" s="53"/>
      <c r="D205" s="54"/>
      <c r="E205" s="65"/>
      <c r="F205" s="55"/>
      <c r="G205" s="53"/>
      <c r="H205" s="57"/>
      <c r="I205" s="56"/>
      <c r="J205" s="56"/>
      <c r="K205" s="67"/>
      <c r="L205" s="78">
        <v>205</v>
      </c>
      <c r="M205" s="78"/>
      <c r="N205" s="63"/>
      <c r="O205" s="13">
        <v>1</v>
      </c>
    </row>
    <row r="206" spans="1:15" ht="15" customHeight="1" x14ac:dyDescent="0.35">
      <c r="A206" s="50" t="s">
        <v>193</v>
      </c>
      <c r="B206" s="50" t="s">
        <v>198</v>
      </c>
      <c r="C206" s="53"/>
      <c r="D206" s="54"/>
      <c r="E206" s="65"/>
      <c r="F206" s="55"/>
      <c r="G206" s="53"/>
      <c r="H206" s="57"/>
      <c r="I206" s="56"/>
      <c r="J206" s="56"/>
      <c r="K206" s="67"/>
      <c r="L206" s="78">
        <v>206</v>
      </c>
      <c r="M206" s="78"/>
      <c r="N206" s="63"/>
      <c r="O206" s="13">
        <v>1</v>
      </c>
    </row>
    <row r="207" spans="1:15" ht="15" customHeight="1" x14ac:dyDescent="0.35">
      <c r="A207" s="50" t="s">
        <v>241</v>
      </c>
      <c r="B207" s="50" t="s">
        <v>189</v>
      </c>
      <c r="C207" s="53"/>
      <c r="D207" s="54"/>
      <c r="E207" s="65"/>
      <c r="F207" s="55"/>
      <c r="G207" s="53"/>
      <c r="H207" s="57"/>
      <c r="I207" s="56"/>
      <c r="J207" s="56"/>
      <c r="K207" s="67"/>
      <c r="L207" s="78">
        <v>207</v>
      </c>
      <c r="M207" s="78"/>
      <c r="N207" s="63"/>
      <c r="O207" s="13">
        <v>3</v>
      </c>
    </row>
    <row r="208" spans="1:15" ht="15" customHeight="1" x14ac:dyDescent="0.35">
      <c r="A208" s="50" t="s">
        <v>194</v>
      </c>
      <c r="B208" s="50" t="s">
        <v>180</v>
      </c>
      <c r="C208" s="53"/>
      <c r="D208" s="54"/>
      <c r="E208" s="65"/>
      <c r="F208" s="55"/>
      <c r="G208" s="53"/>
      <c r="H208" s="57"/>
      <c r="I208" s="56"/>
      <c r="J208" s="56"/>
      <c r="K208" s="67"/>
      <c r="L208" s="78">
        <v>208</v>
      </c>
      <c r="M208" s="78"/>
      <c r="N208" s="63"/>
      <c r="O208" s="13">
        <v>5</v>
      </c>
    </row>
    <row r="209" spans="1:15" ht="15" customHeight="1" x14ac:dyDescent="0.35">
      <c r="A209" s="50" t="s">
        <v>194</v>
      </c>
      <c r="B209" s="50" t="s">
        <v>176</v>
      </c>
      <c r="C209" s="53"/>
      <c r="D209" s="54"/>
      <c r="E209" s="65"/>
      <c r="F209" s="55"/>
      <c r="G209" s="53"/>
      <c r="H209" s="57"/>
      <c r="I209" s="56"/>
      <c r="J209" s="56"/>
      <c r="K209" s="67"/>
      <c r="L209" s="78">
        <v>209</v>
      </c>
      <c r="M209" s="78"/>
      <c r="N209" s="63"/>
      <c r="O209" s="13">
        <v>1</v>
      </c>
    </row>
    <row r="210" spans="1:15" ht="15" customHeight="1" x14ac:dyDescent="0.35">
      <c r="A210" s="50" t="s">
        <v>194</v>
      </c>
      <c r="B210" s="50" t="s">
        <v>191</v>
      </c>
      <c r="C210" s="53"/>
      <c r="D210" s="54"/>
      <c r="E210" s="65"/>
      <c r="F210" s="55"/>
      <c r="G210" s="53"/>
      <c r="H210" s="57"/>
      <c r="I210" s="56"/>
      <c r="J210" s="56"/>
      <c r="K210" s="67"/>
      <c r="L210" s="78">
        <v>210</v>
      </c>
      <c r="M210" s="78"/>
      <c r="N210" s="63"/>
      <c r="O210" s="13">
        <v>1</v>
      </c>
    </row>
    <row r="211" spans="1:15" ht="15" customHeight="1" x14ac:dyDescent="0.35">
      <c r="A211" s="50" t="s">
        <v>194</v>
      </c>
      <c r="B211" s="50" t="s">
        <v>179</v>
      </c>
      <c r="C211" s="53"/>
      <c r="D211" s="54"/>
      <c r="E211" s="65"/>
      <c r="F211" s="55"/>
      <c r="G211" s="53"/>
      <c r="H211" s="57"/>
      <c r="I211" s="56"/>
      <c r="J211" s="56"/>
      <c r="K211" s="67"/>
      <c r="L211" s="78">
        <v>211</v>
      </c>
      <c r="M211" s="78"/>
      <c r="N211" s="63"/>
      <c r="O211" s="13">
        <v>1</v>
      </c>
    </row>
    <row r="212" spans="1:15" ht="15" customHeight="1" x14ac:dyDescent="0.35">
      <c r="A212" s="50" t="s">
        <v>194</v>
      </c>
      <c r="B212" s="50" t="s">
        <v>177</v>
      </c>
      <c r="C212" s="53"/>
      <c r="D212" s="54"/>
      <c r="E212" s="65"/>
      <c r="F212" s="55"/>
      <c r="G212" s="53"/>
      <c r="H212" s="57"/>
      <c r="I212" s="56"/>
      <c r="J212" s="56"/>
      <c r="K212" s="67"/>
      <c r="L212" s="78">
        <v>212</v>
      </c>
      <c r="M212" s="78"/>
      <c r="N212" s="63"/>
      <c r="O212" s="13">
        <v>1</v>
      </c>
    </row>
    <row r="213" spans="1:15" ht="15" customHeight="1" x14ac:dyDescent="0.35">
      <c r="A213" s="50" t="s">
        <v>194</v>
      </c>
      <c r="B213" s="50" t="s">
        <v>190</v>
      </c>
      <c r="C213" s="53"/>
      <c r="D213" s="54"/>
      <c r="E213" s="65"/>
      <c r="F213" s="55"/>
      <c r="G213" s="53"/>
      <c r="H213" s="57"/>
      <c r="I213" s="56"/>
      <c r="J213" s="56"/>
      <c r="K213" s="67"/>
      <c r="L213" s="78">
        <v>213</v>
      </c>
      <c r="M213" s="78"/>
      <c r="N213" s="63"/>
      <c r="O213" s="13">
        <v>1</v>
      </c>
    </row>
    <row r="214" spans="1:15" ht="15" customHeight="1" x14ac:dyDescent="0.35">
      <c r="A214" s="50" t="s">
        <v>195</v>
      </c>
      <c r="B214" s="50" t="s">
        <v>180</v>
      </c>
      <c r="C214" s="53"/>
      <c r="D214" s="54"/>
      <c r="E214" s="65"/>
      <c r="F214" s="55"/>
      <c r="G214" s="53"/>
      <c r="H214" s="57"/>
      <c r="I214" s="56"/>
      <c r="J214" s="56"/>
      <c r="K214" s="67"/>
      <c r="L214" s="78">
        <v>214</v>
      </c>
      <c r="M214" s="78"/>
      <c r="N214" s="63"/>
      <c r="O214" s="13">
        <v>6</v>
      </c>
    </row>
    <row r="215" spans="1:15" ht="15" customHeight="1" x14ac:dyDescent="0.35">
      <c r="A215" s="50" t="s">
        <v>195</v>
      </c>
      <c r="B215" s="50" t="s">
        <v>194</v>
      </c>
      <c r="C215" s="53"/>
      <c r="D215" s="54"/>
      <c r="E215" s="65"/>
      <c r="F215" s="55"/>
      <c r="G215" s="53"/>
      <c r="H215" s="57"/>
      <c r="I215" s="56"/>
      <c r="J215" s="56"/>
      <c r="K215" s="67"/>
      <c r="L215" s="78">
        <v>215</v>
      </c>
      <c r="M215" s="78"/>
      <c r="N215" s="63"/>
      <c r="O215" s="13">
        <v>6</v>
      </c>
    </row>
    <row r="216" spans="1:15" ht="15" customHeight="1" x14ac:dyDescent="0.35">
      <c r="A216" s="50" t="s">
        <v>195</v>
      </c>
      <c r="B216" s="50" t="s">
        <v>176</v>
      </c>
      <c r="C216" s="53"/>
      <c r="D216" s="54"/>
      <c r="E216" s="65"/>
      <c r="F216" s="55"/>
      <c r="G216" s="53"/>
      <c r="H216" s="57"/>
      <c r="I216" s="56"/>
      <c r="J216" s="56"/>
      <c r="K216" s="67"/>
      <c r="L216" s="78">
        <v>216</v>
      </c>
      <c r="M216" s="78"/>
      <c r="N216" s="63"/>
      <c r="O216" s="13">
        <v>1</v>
      </c>
    </row>
    <row r="217" spans="1:15" ht="15" customHeight="1" x14ac:dyDescent="0.35">
      <c r="A217" s="50" t="s">
        <v>195</v>
      </c>
      <c r="B217" s="50" t="s">
        <v>191</v>
      </c>
      <c r="C217" s="53"/>
      <c r="D217" s="54"/>
      <c r="E217" s="65"/>
      <c r="F217" s="55"/>
      <c r="G217" s="53"/>
      <c r="H217" s="57"/>
      <c r="I217" s="56"/>
      <c r="J217" s="56"/>
      <c r="K217" s="67"/>
      <c r="L217" s="78">
        <v>217</v>
      </c>
      <c r="M217" s="78"/>
      <c r="N217" s="63"/>
      <c r="O217" s="13">
        <v>1</v>
      </c>
    </row>
    <row r="218" spans="1:15" ht="15" customHeight="1" x14ac:dyDescent="0.35">
      <c r="A218" s="50" t="s">
        <v>195</v>
      </c>
      <c r="B218" s="50" t="s">
        <v>179</v>
      </c>
      <c r="C218" s="53"/>
      <c r="D218" s="54"/>
      <c r="E218" s="65"/>
      <c r="F218" s="55"/>
      <c r="G218" s="53"/>
      <c r="H218" s="57"/>
      <c r="I218" s="56"/>
      <c r="J218" s="56"/>
      <c r="K218" s="67"/>
      <c r="L218" s="78">
        <v>218</v>
      </c>
      <c r="M218" s="78"/>
      <c r="N218" s="63"/>
      <c r="O218" s="13">
        <v>2</v>
      </c>
    </row>
    <row r="219" spans="1:15" ht="15" customHeight="1" x14ac:dyDescent="0.35">
      <c r="A219" s="50" t="s">
        <v>195</v>
      </c>
      <c r="B219" s="50" t="s">
        <v>177</v>
      </c>
      <c r="C219" s="53"/>
      <c r="D219" s="54"/>
      <c r="E219" s="65"/>
      <c r="F219" s="55"/>
      <c r="G219" s="53"/>
      <c r="H219" s="57"/>
      <c r="I219" s="56"/>
      <c r="J219" s="56"/>
      <c r="K219" s="67"/>
      <c r="L219" s="78">
        <v>219</v>
      </c>
      <c r="M219" s="78"/>
      <c r="N219" s="63"/>
      <c r="O219" s="13">
        <v>1</v>
      </c>
    </row>
    <row r="220" spans="1:15" ht="15" customHeight="1" x14ac:dyDescent="0.35">
      <c r="A220" s="50" t="s">
        <v>195</v>
      </c>
      <c r="B220" s="50" t="s">
        <v>190</v>
      </c>
      <c r="C220" s="53"/>
      <c r="D220" s="54"/>
      <c r="E220" s="65"/>
      <c r="F220" s="55"/>
      <c r="G220" s="53"/>
      <c r="H220" s="57"/>
      <c r="I220" s="56"/>
      <c r="J220" s="56"/>
      <c r="K220" s="67"/>
      <c r="L220" s="78">
        <v>220</v>
      </c>
      <c r="M220" s="78"/>
      <c r="N220" s="63"/>
      <c r="O220" s="13">
        <v>1</v>
      </c>
    </row>
    <row r="221" spans="1:15" ht="15" customHeight="1" x14ac:dyDescent="0.35">
      <c r="A221" s="50" t="s">
        <v>196</v>
      </c>
      <c r="B221" s="50" t="s">
        <v>180</v>
      </c>
      <c r="C221" s="53"/>
      <c r="D221" s="54"/>
      <c r="E221" s="65"/>
      <c r="F221" s="55"/>
      <c r="G221" s="53"/>
      <c r="H221" s="57"/>
      <c r="I221" s="56"/>
      <c r="J221" s="56"/>
      <c r="K221" s="67"/>
      <c r="L221" s="78">
        <v>221</v>
      </c>
      <c r="M221" s="78"/>
      <c r="N221" s="63"/>
      <c r="O221" s="13">
        <v>4</v>
      </c>
    </row>
    <row r="222" spans="1:15" ht="15" customHeight="1" x14ac:dyDescent="0.35">
      <c r="A222" s="50" t="s">
        <v>196</v>
      </c>
      <c r="B222" s="50" t="s">
        <v>195</v>
      </c>
      <c r="C222" s="53"/>
      <c r="D222" s="54"/>
      <c r="E222" s="65"/>
      <c r="F222" s="55"/>
      <c r="G222" s="53"/>
      <c r="H222" s="57"/>
      <c r="I222" s="56"/>
      <c r="J222" s="56"/>
      <c r="K222" s="67"/>
      <c r="L222" s="78">
        <v>222</v>
      </c>
      <c r="M222" s="78"/>
      <c r="N222" s="63"/>
      <c r="O222" s="13">
        <v>4</v>
      </c>
    </row>
    <row r="223" spans="1:15" ht="15" customHeight="1" x14ac:dyDescent="0.35">
      <c r="A223" s="50" t="s">
        <v>196</v>
      </c>
      <c r="B223" s="50" t="s">
        <v>194</v>
      </c>
      <c r="C223" s="53"/>
      <c r="D223" s="54"/>
      <c r="E223" s="65"/>
      <c r="F223" s="55"/>
      <c r="G223" s="53"/>
      <c r="H223" s="57"/>
      <c r="I223" s="56"/>
      <c r="J223" s="56"/>
      <c r="K223" s="67"/>
      <c r="L223" s="78">
        <v>223</v>
      </c>
      <c r="M223" s="78"/>
      <c r="N223" s="63"/>
      <c r="O223" s="13">
        <v>4</v>
      </c>
    </row>
    <row r="224" spans="1:15" ht="15" customHeight="1" x14ac:dyDescent="0.35">
      <c r="A224" s="50" t="s">
        <v>196</v>
      </c>
      <c r="B224" s="50" t="s">
        <v>176</v>
      </c>
      <c r="C224" s="53"/>
      <c r="D224" s="54"/>
      <c r="E224" s="65"/>
      <c r="F224" s="55"/>
      <c r="G224" s="53"/>
      <c r="H224" s="57"/>
      <c r="I224" s="56"/>
      <c r="J224" s="56"/>
      <c r="K224" s="67"/>
      <c r="L224" s="78">
        <v>224</v>
      </c>
      <c r="M224" s="78"/>
      <c r="N224" s="63"/>
      <c r="O224" s="13">
        <v>1</v>
      </c>
    </row>
    <row r="225" spans="1:15" ht="15" customHeight="1" x14ac:dyDescent="0.35">
      <c r="A225" s="50" t="s">
        <v>196</v>
      </c>
      <c r="B225" s="50" t="s">
        <v>191</v>
      </c>
      <c r="C225" s="53"/>
      <c r="D225" s="54"/>
      <c r="E225" s="65"/>
      <c r="F225" s="55"/>
      <c r="G225" s="53"/>
      <c r="H225" s="57"/>
      <c r="I225" s="56"/>
      <c r="J225" s="56"/>
      <c r="K225" s="67"/>
      <c r="L225" s="78">
        <v>225</v>
      </c>
      <c r="M225" s="78"/>
      <c r="N225" s="63"/>
      <c r="O225" s="13">
        <v>1</v>
      </c>
    </row>
    <row r="226" spans="1:15" ht="15" customHeight="1" x14ac:dyDescent="0.35">
      <c r="A226" s="50" t="s">
        <v>196</v>
      </c>
      <c r="B226" s="50" t="s">
        <v>179</v>
      </c>
      <c r="C226" s="53"/>
      <c r="D226" s="54"/>
      <c r="E226" s="65"/>
      <c r="F226" s="55"/>
      <c r="G226" s="53"/>
      <c r="H226" s="57"/>
      <c r="I226" s="56"/>
      <c r="J226" s="56"/>
      <c r="K226" s="67"/>
      <c r="L226" s="78">
        <v>226</v>
      </c>
      <c r="M226" s="78"/>
      <c r="N226" s="63"/>
      <c r="O226" s="13">
        <v>1</v>
      </c>
    </row>
    <row r="227" spans="1:15" ht="15" customHeight="1" x14ac:dyDescent="0.35">
      <c r="A227" s="50" t="s">
        <v>196</v>
      </c>
      <c r="B227" s="50" t="s">
        <v>190</v>
      </c>
      <c r="C227" s="53"/>
      <c r="D227" s="54"/>
      <c r="E227" s="65"/>
      <c r="F227" s="55"/>
      <c r="G227" s="53"/>
      <c r="H227" s="57"/>
      <c r="I227" s="56"/>
      <c r="J227" s="56"/>
      <c r="K227" s="67"/>
      <c r="L227" s="78">
        <v>227</v>
      </c>
      <c r="M227" s="78"/>
      <c r="N227" s="63"/>
      <c r="O227" s="13">
        <v>1</v>
      </c>
    </row>
    <row r="228" spans="1:15" ht="15" customHeight="1" x14ac:dyDescent="0.35">
      <c r="A228" s="50" t="s">
        <v>196</v>
      </c>
      <c r="B228" s="50" t="s">
        <v>181</v>
      </c>
      <c r="C228" s="53"/>
      <c r="D228" s="54"/>
      <c r="E228" s="65"/>
      <c r="F228" s="55"/>
      <c r="G228" s="53"/>
      <c r="H228" s="57"/>
      <c r="I228" s="56"/>
      <c r="J228" s="56"/>
      <c r="K228" s="67"/>
      <c r="L228" s="78">
        <v>228</v>
      </c>
      <c r="M228" s="78"/>
      <c r="N228" s="63"/>
      <c r="O228" s="13">
        <v>1</v>
      </c>
    </row>
    <row r="229" spans="1:15" ht="15" customHeight="1" x14ac:dyDescent="0.35">
      <c r="A229" s="50" t="s">
        <v>199</v>
      </c>
      <c r="B229" s="50" t="s">
        <v>179</v>
      </c>
      <c r="C229" s="53"/>
      <c r="D229" s="54"/>
      <c r="E229" s="65"/>
      <c r="F229" s="55"/>
      <c r="G229" s="53"/>
      <c r="H229" s="57"/>
      <c r="I229" s="56"/>
      <c r="J229" s="56"/>
      <c r="K229" s="67"/>
      <c r="L229" s="78">
        <v>229</v>
      </c>
      <c r="M229" s="78"/>
      <c r="N229" s="63"/>
      <c r="O229" s="13">
        <v>1</v>
      </c>
    </row>
    <row r="230" spans="1:15" ht="15" customHeight="1" x14ac:dyDescent="0.35">
      <c r="A230" s="50" t="s">
        <v>199</v>
      </c>
      <c r="B230" s="50" t="s">
        <v>195</v>
      </c>
      <c r="C230" s="53"/>
      <c r="D230" s="54"/>
      <c r="E230" s="65"/>
      <c r="F230" s="55"/>
      <c r="G230" s="53"/>
      <c r="H230" s="57"/>
      <c r="I230" s="56"/>
      <c r="J230" s="56"/>
      <c r="K230" s="67"/>
      <c r="L230" s="78">
        <v>230</v>
      </c>
      <c r="M230" s="78"/>
      <c r="N230" s="63"/>
      <c r="O230" s="13">
        <v>2</v>
      </c>
    </row>
    <row r="231" spans="1:15" ht="15" customHeight="1" x14ac:dyDescent="0.35">
      <c r="A231" s="50" t="s">
        <v>199</v>
      </c>
      <c r="B231" s="50" t="s">
        <v>194</v>
      </c>
      <c r="C231" s="53"/>
      <c r="D231" s="54"/>
      <c r="E231" s="65"/>
      <c r="F231" s="55"/>
      <c r="G231" s="53"/>
      <c r="H231" s="57"/>
      <c r="I231" s="56"/>
      <c r="J231" s="56"/>
      <c r="K231" s="67"/>
      <c r="L231" s="78">
        <v>231</v>
      </c>
      <c r="M231" s="78"/>
      <c r="N231" s="63"/>
      <c r="O231" s="13">
        <v>2</v>
      </c>
    </row>
    <row r="232" spans="1:15" ht="15" customHeight="1" x14ac:dyDescent="0.35">
      <c r="A232" s="50" t="s">
        <v>199</v>
      </c>
      <c r="B232" s="50" t="s">
        <v>196</v>
      </c>
      <c r="C232" s="53"/>
      <c r="D232" s="54"/>
      <c r="E232" s="65"/>
      <c r="F232" s="55"/>
      <c r="G232" s="53"/>
      <c r="H232" s="57"/>
      <c r="I232" s="56"/>
      <c r="J232" s="56"/>
      <c r="K232" s="67"/>
      <c r="L232" s="78">
        <v>232</v>
      </c>
      <c r="M232" s="78"/>
      <c r="N232" s="63"/>
      <c r="O232" s="13">
        <v>2</v>
      </c>
    </row>
    <row r="233" spans="1:15" ht="15" customHeight="1" x14ac:dyDescent="0.35">
      <c r="A233" s="50" t="s">
        <v>199</v>
      </c>
      <c r="B233" s="50" t="s">
        <v>176</v>
      </c>
      <c r="C233" s="53"/>
      <c r="D233" s="54"/>
      <c r="E233" s="65"/>
      <c r="F233" s="55"/>
      <c r="G233" s="53"/>
      <c r="H233" s="57"/>
      <c r="I233" s="56"/>
      <c r="J233" s="56"/>
      <c r="K233" s="67"/>
      <c r="L233" s="78">
        <v>233</v>
      </c>
      <c r="M233" s="78"/>
      <c r="N233" s="63"/>
      <c r="O233" s="13">
        <v>1</v>
      </c>
    </row>
    <row r="234" spans="1:15" ht="15" customHeight="1" x14ac:dyDescent="0.35">
      <c r="A234" s="50" t="s">
        <v>199</v>
      </c>
      <c r="B234" s="50" t="s">
        <v>177</v>
      </c>
      <c r="C234" s="53"/>
      <c r="D234" s="54"/>
      <c r="E234" s="65"/>
      <c r="F234" s="55"/>
      <c r="G234" s="53"/>
      <c r="H234" s="57"/>
      <c r="I234" s="56"/>
      <c r="J234" s="56"/>
      <c r="K234" s="67"/>
      <c r="L234" s="78">
        <v>234</v>
      </c>
      <c r="M234" s="78"/>
      <c r="N234" s="63"/>
      <c r="O234" s="13">
        <v>1</v>
      </c>
    </row>
    <row r="235" spans="1:15" ht="15" customHeight="1" x14ac:dyDescent="0.35">
      <c r="A235" s="50" t="s">
        <v>199</v>
      </c>
      <c r="B235" s="50" t="s">
        <v>190</v>
      </c>
      <c r="C235" s="53"/>
      <c r="D235" s="54"/>
      <c r="E235" s="65"/>
      <c r="F235" s="55"/>
      <c r="G235" s="53"/>
      <c r="H235" s="57"/>
      <c r="I235" s="56"/>
      <c r="J235" s="56"/>
      <c r="K235" s="67"/>
      <c r="L235" s="78">
        <v>235</v>
      </c>
      <c r="M235" s="78"/>
      <c r="N235" s="63"/>
      <c r="O235" s="13">
        <v>1</v>
      </c>
    </row>
    <row r="236" spans="1:15" ht="15" customHeight="1" x14ac:dyDescent="0.35">
      <c r="A236" s="50" t="s">
        <v>199</v>
      </c>
      <c r="B236" s="50" t="s">
        <v>180</v>
      </c>
      <c r="C236" s="53"/>
      <c r="D236" s="54"/>
      <c r="E236" s="65"/>
      <c r="F236" s="55"/>
      <c r="G236" s="53"/>
      <c r="H236" s="57"/>
      <c r="I236" s="56"/>
      <c r="J236" s="56"/>
      <c r="K236" s="67"/>
      <c r="L236" s="78">
        <v>236</v>
      </c>
      <c r="M236" s="78"/>
      <c r="N236" s="63"/>
      <c r="O236" s="13">
        <v>1</v>
      </c>
    </row>
    <row r="237" spans="1:15" ht="15" customHeight="1" x14ac:dyDescent="0.35">
      <c r="A237" s="50" t="s">
        <v>221</v>
      </c>
      <c r="B237" s="50" t="s">
        <v>192</v>
      </c>
      <c r="C237" s="53"/>
      <c r="D237" s="54"/>
      <c r="E237" s="65"/>
      <c r="F237" s="55"/>
      <c r="G237" s="53"/>
      <c r="H237" s="57"/>
      <c r="I237" s="56"/>
      <c r="J237" s="56"/>
      <c r="K237" s="67"/>
      <c r="L237" s="78">
        <v>237</v>
      </c>
      <c r="M237" s="78"/>
      <c r="N237" s="63"/>
      <c r="O237" s="13">
        <v>2</v>
      </c>
    </row>
    <row r="238" spans="1:15" ht="15" customHeight="1" x14ac:dyDescent="0.35">
      <c r="A238" s="50" t="s">
        <v>221</v>
      </c>
      <c r="B238" s="50" t="s">
        <v>179</v>
      </c>
      <c r="C238" s="53"/>
      <c r="D238" s="54"/>
      <c r="E238" s="65"/>
      <c r="F238" s="55"/>
      <c r="G238" s="53"/>
      <c r="H238" s="57"/>
      <c r="I238" s="56"/>
      <c r="J238" s="56"/>
      <c r="K238" s="67"/>
      <c r="L238" s="78">
        <v>238</v>
      </c>
      <c r="M238" s="78"/>
      <c r="N238" s="63"/>
      <c r="O238" s="13">
        <v>1</v>
      </c>
    </row>
    <row r="239" spans="1:15" ht="15" customHeight="1" x14ac:dyDescent="0.35">
      <c r="A239" s="50" t="s">
        <v>221</v>
      </c>
      <c r="B239" s="50" t="s">
        <v>176</v>
      </c>
      <c r="C239" s="53"/>
      <c r="D239" s="54"/>
      <c r="E239" s="65"/>
      <c r="F239" s="55"/>
      <c r="G239" s="53"/>
      <c r="H239" s="57"/>
      <c r="I239" s="56"/>
      <c r="J239" s="56"/>
      <c r="K239" s="67"/>
      <c r="L239" s="78">
        <v>239</v>
      </c>
      <c r="M239" s="78"/>
      <c r="N239" s="63"/>
      <c r="O239" s="13">
        <v>1</v>
      </c>
    </row>
    <row r="240" spans="1:15" ht="15" customHeight="1" x14ac:dyDescent="0.35">
      <c r="A240" s="50" t="s">
        <v>228</v>
      </c>
      <c r="B240" s="50" t="s">
        <v>177</v>
      </c>
      <c r="C240" s="53"/>
      <c r="D240" s="54"/>
      <c r="E240" s="65"/>
      <c r="F240" s="55"/>
      <c r="G240" s="53"/>
      <c r="H240" s="57"/>
      <c r="I240" s="56"/>
      <c r="J240" s="56"/>
      <c r="K240" s="67"/>
      <c r="L240" s="78">
        <v>240</v>
      </c>
      <c r="M240" s="78"/>
      <c r="N240" s="63"/>
      <c r="O240" s="13">
        <v>2</v>
      </c>
    </row>
    <row r="241" spans="1:15" ht="15" customHeight="1" x14ac:dyDescent="0.35">
      <c r="A241" s="50" t="s">
        <v>229</v>
      </c>
      <c r="B241" s="50" t="s">
        <v>177</v>
      </c>
      <c r="C241" s="53"/>
      <c r="D241" s="54"/>
      <c r="E241" s="65"/>
      <c r="F241" s="55"/>
      <c r="G241" s="53"/>
      <c r="H241" s="57"/>
      <c r="I241" s="56"/>
      <c r="J241" s="56"/>
      <c r="K241" s="67"/>
      <c r="L241" s="78">
        <v>241</v>
      </c>
      <c r="M241" s="78"/>
      <c r="N241" s="63"/>
      <c r="O241" s="13">
        <v>2</v>
      </c>
    </row>
    <row r="242" spans="1:15" ht="15" customHeight="1" x14ac:dyDescent="0.35">
      <c r="A242" s="50" t="s">
        <v>229</v>
      </c>
      <c r="B242" s="50" t="s">
        <v>228</v>
      </c>
      <c r="C242" s="53"/>
      <c r="D242" s="54"/>
      <c r="E242" s="65"/>
      <c r="F242" s="55"/>
      <c r="G242" s="53"/>
      <c r="H242" s="57"/>
      <c r="I242" s="56"/>
      <c r="J242" s="56"/>
      <c r="K242" s="67"/>
      <c r="L242" s="78">
        <v>242</v>
      </c>
      <c r="M242" s="78"/>
      <c r="N242" s="63"/>
      <c r="O242" s="13">
        <v>3</v>
      </c>
    </row>
    <row r="243" spans="1:15" ht="15" customHeight="1" x14ac:dyDescent="0.35">
      <c r="A243" s="50" t="s">
        <v>203</v>
      </c>
      <c r="B243" s="50" t="s">
        <v>195</v>
      </c>
      <c r="C243" s="53"/>
      <c r="D243" s="54"/>
      <c r="E243" s="65"/>
      <c r="F243" s="55"/>
      <c r="G243" s="53"/>
      <c r="H243" s="57"/>
      <c r="I243" s="56"/>
      <c r="J243" s="56"/>
      <c r="K243" s="67"/>
      <c r="L243" s="78">
        <v>243</v>
      </c>
      <c r="M243" s="78"/>
      <c r="N243" s="63"/>
      <c r="O243" s="13">
        <v>3</v>
      </c>
    </row>
    <row r="244" spans="1:15" ht="15" customHeight="1" x14ac:dyDescent="0.35">
      <c r="A244" s="50" t="s">
        <v>203</v>
      </c>
      <c r="B244" s="50" t="s">
        <v>194</v>
      </c>
      <c r="C244" s="53"/>
      <c r="D244" s="54"/>
      <c r="E244" s="65"/>
      <c r="F244" s="55"/>
      <c r="G244" s="53"/>
      <c r="H244" s="57"/>
      <c r="I244" s="56"/>
      <c r="J244" s="56"/>
      <c r="K244" s="67"/>
      <c r="L244" s="78">
        <v>244</v>
      </c>
      <c r="M244" s="78"/>
      <c r="N244" s="63"/>
      <c r="O244" s="13">
        <v>3</v>
      </c>
    </row>
    <row r="245" spans="1:15" ht="15" customHeight="1" x14ac:dyDescent="0.35">
      <c r="A245" s="50" t="s">
        <v>203</v>
      </c>
      <c r="B245" s="50" t="s">
        <v>180</v>
      </c>
      <c r="C245" s="53"/>
      <c r="D245" s="54"/>
      <c r="E245" s="65"/>
      <c r="F245" s="55"/>
      <c r="G245" s="53"/>
      <c r="H245" s="57"/>
      <c r="I245" s="56"/>
      <c r="J245" s="56"/>
      <c r="K245" s="67"/>
      <c r="L245" s="78">
        <v>245</v>
      </c>
      <c r="M245" s="78"/>
      <c r="N245" s="63"/>
      <c r="O245" s="13">
        <v>3</v>
      </c>
    </row>
    <row r="246" spans="1:15" ht="15" customHeight="1" x14ac:dyDescent="0.35">
      <c r="A246" s="50" t="s">
        <v>203</v>
      </c>
      <c r="B246" s="50" t="s">
        <v>177</v>
      </c>
      <c r="C246" s="53"/>
      <c r="D246" s="54"/>
      <c r="E246" s="65"/>
      <c r="F246" s="55"/>
      <c r="G246" s="53"/>
      <c r="H246" s="57"/>
      <c r="I246" s="56"/>
      <c r="J246" s="56"/>
      <c r="K246" s="67"/>
      <c r="L246" s="78">
        <v>246</v>
      </c>
      <c r="M246" s="78"/>
      <c r="N246" s="63"/>
      <c r="O246" s="13">
        <v>1</v>
      </c>
    </row>
    <row r="247" spans="1:15" ht="15" customHeight="1" x14ac:dyDescent="0.35">
      <c r="A247" s="50" t="s">
        <v>203</v>
      </c>
      <c r="B247" s="50" t="s">
        <v>190</v>
      </c>
      <c r="C247" s="53"/>
      <c r="D247" s="54"/>
      <c r="E247" s="65"/>
      <c r="F247" s="55"/>
      <c r="G247" s="53"/>
      <c r="H247" s="57"/>
      <c r="I247" s="56"/>
      <c r="J247" s="56"/>
      <c r="K247" s="67"/>
      <c r="L247" s="78">
        <v>247</v>
      </c>
      <c r="M247" s="78"/>
      <c r="N247" s="63"/>
      <c r="O247" s="13">
        <v>1</v>
      </c>
    </row>
    <row r="248" spans="1:15" ht="15" customHeight="1" x14ac:dyDescent="0.35">
      <c r="A248" s="50" t="s">
        <v>203</v>
      </c>
      <c r="B248" s="50" t="s">
        <v>196</v>
      </c>
      <c r="C248" s="53"/>
      <c r="D248" s="54"/>
      <c r="E248" s="65"/>
      <c r="F248" s="55"/>
      <c r="G248" s="53"/>
      <c r="H248" s="57"/>
      <c r="I248" s="56"/>
      <c r="J248" s="56"/>
      <c r="K248" s="67"/>
      <c r="L248" s="78">
        <v>248</v>
      </c>
      <c r="M248" s="78"/>
      <c r="N248" s="63"/>
      <c r="O248" s="13">
        <v>1</v>
      </c>
    </row>
    <row r="249" spans="1:15" ht="15" customHeight="1" x14ac:dyDescent="0.35">
      <c r="A249" s="50" t="s">
        <v>203</v>
      </c>
      <c r="B249" s="50" t="s">
        <v>199</v>
      </c>
      <c r="C249" s="53"/>
      <c r="D249" s="54"/>
      <c r="E249" s="65"/>
      <c r="F249" s="55"/>
      <c r="G249" s="53"/>
      <c r="H249" s="57"/>
      <c r="I249" s="56"/>
      <c r="J249" s="56"/>
      <c r="K249" s="67"/>
      <c r="L249" s="78">
        <v>249</v>
      </c>
      <c r="M249" s="78"/>
      <c r="N249" s="63"/>
      <c r="O249" s="13">
        <v>1</v>
      </c>
    </row>
    <row r="250" spans="1:15" ht="15" customHeight="1" x14ac:dyDescent="0.35">
      <c r="A250" s="50" t="s">
        <v>202</v>
      </c>
      <c r="B250" s="50" t="s">
        <v>183</v>
      </c>
      <c r="C250" s="53"/>
      <c r="D250" s="54"/>
      <c r="E250" s="65"/>
      <c r="F250" s="55"/>
      <c r="G250" s="53"/>
      <c r="H250" s="57"/>
      <c r="I250" s="56"/>
      <c r="J250" s="56"/>
      <c r="K250" s="67"/>
      <c r="L250" s="78">
        <v>250</v>
      </c>
      <c r="M250" s="78"/>
      <c r="N250" s="63"/>
      <c r="O250" s="13">
        <v>1</v>
      </c>
    </row>
    <row r="251" spans="1:15" ht="15" customHeight="1" x14ac:dyDescent="0.35">
      <c r="A251" s="50" t="s">
        <v>202</v>
      </c>
      <c r="B251" s="50" t="s">
        <v>186</v>
      </c>
      <c r="C251" s="53"/>
      <c r="D251" s="54"/>
      <c r="E251" s="65"/>
      <c r="F251" s="55"/>
      <c r="G251" s="53"/>
      <c r="H251" s="57"/>
      <c r="I251" s="56"/>
      <c r="J251" s="56"/>
      <c r="K251" s="67"/>
      <c r="L251" s="78">
        <v>251</v>
      </c>
      <c r="M251" s="78"/>
      <c r="N251" s="63"/>
      <c r="O251" s="13">
        <v>1</v>
      </c>
    </row>
    <row r="252" spans="1:15" ht="15" customHeight="1" x14ac:dyDescent="0.35">
      <c r="A252" s="50" t="s">
        <v>202</v>
      </c>
      <c r="B252" s="50" t="s">
        <v>193</v>
      </c>
      <c r="C252" s="53"/>
      <c r="D252" s="54"/>
      <c r="E252" s="65"/>
      <c r="F252" s="55"/>
      <c r="G252" s="53"/>
      <c r="H252" s="57"/>
      <c r="I252" s="56"/>
      <c r="J252" s="56"/>
      <c r="K252" s="67"/>
      <c r="L252" s="78">
        <v>252</v>
      </c>
      <c r="M252" s="78"/>
      <c r="N252" s="63"/>
      <c r="O252" s="13">
        <v>1</v>
      </c>
    </row>
    <row r="253" spans="1:15" ht="15" customHeight="1" x14ac:dyDescent="0.35">
      <c r="A253" s="50" t="s">
        <v>202</v>
      </c>
      <c r="B253" s="50" t="s">
        <v>185</v>
      </c>
      <c r="C253" s="53"/>
      <c r="D253" s="54"/>
      <c r="E253" s="65"/>
      <c r="F253" s="55"/>
      <c r="G253" s="53"/>
      <c r="H253" s="57"/>
      <c r="I253" s="56"/>
      <c r="J253" s="56"/>
      <c r="K253" s="67"/>
      <c r="L253" s="78">
        <v>253</v>
      </c>
      <c r="M253" s="78"/>
      <c r="N253" s="63"/>
      <c r="O253" s="13">
        <v>1</v>
      </c>
    </row>
    <row r="254" spans="1:15" ht="15" customHeight="1" x14ac:dyDescent="0.35">
      <c r="A254" s="50" t="s">
        <v>202</v>
      </c>
      <c r="B254" s="50" t="s">
        <v>184</v>
      </c>
      <c r="C254" s="53"/>
      <c r="D254" s="54"/>
      <c r="E254" s="65"/>
      <c r="F254" s="55"/>
      <c r="G254" s="53"/>
      <c r="H254" s="57"/>
      <c r="I254" s="56"/>
      <c r="J254" s="56"/>
      <c r="K254" s="67"/>
      <c r="L254" s="78">
        <v>254</v>
      </c>
      <c r="M254" s="78"/>
      <c r="N254" s="63"/>
      <c r="O254" s="13">
        <v>1</v>
      </c>
    </row>
    <row r="255" spans="1:15" ht="15" customHeight="1" x14ac:dyDescent="0.35">
      <c r="A255" s="50" t="s">
        <v>202</v>
      </c>
      <c r="B255" s="50" t="s">
        <v>177</v>
      </c>
      <c r="C255" s="53"/>
      <c r="D255" s="54"/>
      <c r="E255" s="65"/>
      <c r="F255" s="55"/>
      <c r="G255" s="53"/>
      <c r="H255" s="57"/>
      <c r="I255" s="56"/>
      <c r="J255" s="56"/>
      <c r="K255" s="67"/>
      <c r="L255" s="78">
        <v>255</v>
      </c>
      <c r="M255" s="78"/>
      <c r="N255" s="63"/>
      <c r="O255" s="13">
        <v>1</v>
      </c>
    </row>
    <row r="256" spans="1:15" ht="15" customHeight="1" x14ac:dyDescent="0.35">
      <c r="A256" s="50" t="s">
        <v>202</v>
      </c>
      <c r="B256" s="50" t="s">
        <v>181</v>
      </c>
      <c r="C256" s="53"/>
      <c r="D256" s="54"/>
      <c r="E256" s="65"/>
      <c r="F256" s="55"/>
      <c r="G256" s="53"/>
      <c r="H256" s="57"/>
      <c r="I256" s="56"/>
      <c r="J256" s="56"/>
      <c r="K256" s="67"/>
      <c r="L256" s="78">
        <v>256</v>
      </c>
      <c r="M256" s="78"/>
      <c r="N256" s="63"/>
      <c r="O256" s="13">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6"/>
    <dataValidation allowBlank="1" showErrorMessage="1" sqref="N2:N25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6"/>
    <dataValidation allowBlank="1" showInputMessage="1" promptTitle="Edge Color" prompt="To select an optional edge color, right-click and select Select Color on the right-click menu." sqref="C3:C256"/>
    <dataValidation allowBlank="1" showInputMessage="1" errorTitle="Invalid Edge Width" error="The optional edge width must be a whole number between 1 and 10." promptTitle="Edge Width" prompt="Enter an optional edge width between 1 and 10." sqref="D3:D256"/>
    <dataValidation allowBlank="1" showInputMessage="1" errorTitle="Invalid Edge Opacity" error="The optional edge opacity must be a whole number between 0 and 10." promptTitle="Edge Opacity" prompt="Enter an optional edge opacity between 0 (transparent) and 100 (opaque)." sqref="F3:F25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6">
      <formula1>ValidEdgeVisibilities</formula1>
    </dataValidation>
    <dataValidation allowBlank="1" showInputMessage="1" showErrorMessage="1" promptTitle="Vertex 1 Name" prompt="Enter the name of the edge's first vertex." sqref="A3:A256"/>
    <dataValidation allowBlank="1" showInputMessage="1" showErrorMessage="1" promptTitle="Vertex 2 Name" prompt="Enter the name of the edge's second vertex." sqref="B3:B256"/>
    <dataValidation allowBlank="1" showInputMessage="1" showErrorMessage="1" errorTitle="Invalid Edge Visibility" error="You have entered an unrecognized edge visibility.  Try selecting from the drop-down list instead." promptTitle="Edge Label" prompt="Enter an optional edge label." sqref="H3:H25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6"/>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R79"/>
  <sheetViews>
    <sheetView workbookViewId="0">
      <pane xSplit="1" ySplit="2" topLeftCell="B3" activePane="bottomRight" state="frozen"/>
      <selection pane="topRight" activeCell="B1" sqref="B1"/>
      <selection pane="bottomLeft" activeCell="A3" sqref="A3"/>
      <selection pane="bottomRight" activeCell="A2" sqref="A2:AM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style="3"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style="3" hidden="1" customWidth="1"/>
    <col min="28" max="28" width="16" style="3" hidden="1" customWidth="1"/>
    <col min="29" max="29" width="16" style="6" bestFit="1" customWidth="1"/>
    <col min="30" max="30" width="16.08984375" style="2" bestFit="1" customWidth="1"/>
    <col min="31" max="31" width="17.90625" style="3" bestFit="1" customWidth="1"/>
    <col min="32" max="32" width="16.08984375" style="3" bestFit="1" customWidth="1"/>
    <col min="33" max="33" width="17.90625" style="3" bestFit="1" customWidth="1"/>
    <col min="34" max="34" width="16.08984375" style="3" bestFit="1" customWidth="1"/>
    <col min="35" max="35" width="17.90625" bestFit="1" customWidth="1"/>
    <col min="36" max="36" width="16.08984375" bestFit="1" customWidth="1"/>
    <col min="37" max="37" width="17.90625" bestFit="1" customWidth="1"/>
    <col min="38" max="38" width="17.6328125" bestFit="1" customWidth="1"/>
    <col min="39" max="39" width="17.90625" bestFit="1" customWidth="1"/>
  </cols>
  <sheetData>
    <row r="1" spans="1:4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04" t="s">
        <v>284</v>
      </c>
      <c r="AE2" s="104" t="s">
        <v>285</v>
      </c>
      <c r="AF2" s="104" t="s">
        <v>286</v>
      </c>
      <c r="AG2" s="104" t="s">
        <v>287</v>
      </c>
      <c r="AH2" s="104" t="s">
        <v>288</v>
      </c>
      <c r="AI2" s="104" t="s">
        <v>289</v>
      </c>
      <c r="AJ2" s="104" t="s">
        <v>290</v>
      </c>
      <c r="AK2" s="104" t="s">
        <v>292</v>
      </c>
      <c r="AL2" s="104" t="s">
        <v>293</v>
      </c>
      <c r="AM2" s="104" t="s">
        <v>294</v>
      </c>
      <c r="AN2" s="3"/>
      <c r="AO2" s="3"/>
    </row>
    <row r="3" spans="1:44" ht="15" customHeight="1" x14ac:dyDescent="0.35">
      <c r="A3" s="14" t="s">
        <v>176</v>
      </c>
      <c r="B3" s="15"/>
      <c r="C3" s="15"/>
      <c r="D3" s="79"/>
      <c r="E3" s="80"/>
      <c r="F3" s="15"/>
      <c r="G3" s="15"/>
      <c r="H3" s="14"/>
      <c r="I3" s="66"/>
      <c r="J3" s="66"/>
      <c r="K3" s="16"/>
      <c r="L3" s="81"/>
      <c r="M3" s="82">
        <v>5041.58740234375</v>
      </c>
      <c r="N3" s="82">
        <v>4528.294921875</v>
      </c>
      <c r="O3" s="77"/>
      <c r="P3" s="83"/>
      <c r="Q3" s="83"/>
      <c r="R3" s="51">
        <v>36</v>
      </c>
      <c r="S3" s="84"/>
      <c r="T3" s="84"/>
      <c r="U3" s="52">
        <v>1624.4688000000001</v>
      </c>
      <c r="V3" s="52">
        <v>8.4749999999999999E-3</v>
      </c>
      <c r="W3" s="52">
        <v>4.4540000000000003E-2</v>
      </c>
      <c r="X3" s="52">
        <v>5.8080809999999996</v>
      </c>
      <c r="Y3" s="52">
        <v>0.12063492063492064</v>
      </c>
      <c r="Z3" s="52"/>
      <c r="AA3" s="85">
        <v>3</v>
      </c>
      <c r="AB3" s="85"/>
      <c r="AC3" s="86"/>
      <c r="AD3" s="51"/>
      <c r="AE3" s="51"/>
      <c r="AF3" s="51"/>
      <c r="AG3" s="51"/>
      <c r="AH3" s="51"/>
      <c r="AI3" s="51"/>
      <c r="AJ3" s="105" t="s">
        <v>291</v>
      </c>
      <c r="AK3" s="105" t="s">
        <v>291</v>
      </c>
      <c r="AL3" s="105" t="s">
        <v>291</v>
      </c>
      <c r="AM3" s="105" t="s">
        <v>291</v>
      </c>
      <c r="AN3" s="3"/>
      <c r="AO3" s="3"/>
    </row>
    <row r="4" spans="1:44" x14ac:dyDescent="0.35">
      <c r="A4" s="14" t="s">
        <v>197</v>
      </c>
      <c r="B4" s="15"/>
      <c r="C4" s="15"/>
      <c r="D4" s="79"/>
      <c r="E4" s="80"/>
      <c r="F4" s="15"/>
      <c r="G4" s="15"/>
      <c r="H4" s="128"/>
      <c r="I4" s="66"/>
      <c r="J4" s="66"/>
      <c r="K4" s="16"/>
      <c r="L4" s="81"/>
      <c r="M4" s="82">
        <v>2320.95849609375</v>
      </c>
      <c r="N4" s="82">
        <v>3880.176025390625</v>
      </c>
      <c r="O4" s="77"/>
      <c r="P4" s="83"/>
      <c r="Q4" s="83"/>
      <c r="R4" s="51">
        <v>10</v>
      </c>
      <c r="S4" s="84"/>
      <c r="T4" s="84"/>
      <c r="U4" s="52">
        <v>504</v>
      </c>
      <c r="V4" s="52">
        <v>5.6499999999999996E-3</v>
      </c>
      <c r="W4" s="52">
        <v>4.6820000000000004E-3</v>
      </c>
      <c r="X4" s="52">
        <v>3.2939940000000001</v>
      </c>
      <c r="Y4" s="52">
        <v>6.6666666666666666E-2</v>
      </c>
      <c r="Z4" s="52"/>
      <c r="AA4" s="85">
        <v>4</v>
      </c>
      <c r="AB4" s="85"/>
      <c r="AC4" s="86"/>
      <c r="AD4" s="51"/>
      <c r="AE4" s="51"/>
      <c r="AF4" s="51"/>
      <c r="AG4" s="51"/>
      <c r="AH4" s="51"/>
      <c r="AI4" s="51"/>
      <c r="AJ4" s="51"/>
      <c r="AK4" s="51"/>
      <c r="AL4" s="51"/>
      <c r="AM4" s="51"/>
      <c r="AN4" s="2"/>
      <c r="AO4" s="3"/>
      <c r="AP4" s="3"/>
      <c r="AQ4" s="3"/>
      <c r="AR4" s="3"/>
    </row>
    <row r="5" spans="1:44" x14ac:dyDescent="0.35">
      <c r="A5" s="14" t="s">
        <v>177</v>
      </c>
      <c r="B5" s="15"/>
      <c r="C5" s="15"/>
      <c r="D5" s="79"/>
      <c r="E5" s="80"/>
      <c r="F5" s="15"/>
      <c r="G5" s="15"/>
      <c r="H5" s="14"/>
      <c r="I5" s="66"/>
      <c r="J5" s="66"/>
      <c r="K5" s="16"/>
      <c r="L5" s="81"/>
      <c r="M5" s="82">
        <v>6983.6435546875</v>
      </c>
      <c r="N5" s="82">
        <v>6108.8515625</v>
      </c>
      <c r="O5" s="77"/>
      <c r="P5" s="83"/>
      <c r="Q5" s="83"/>
      <c r="R5" s="51">
        <v>22</v>
      </c>
      <c r="S5" s="84"/>
      <c r="T5" s="84"/>
      <c r="U5" s="52">
        <v>470.57063199999999</v>
      </c>
      <c r="V5" s="52">
        <v>6.757E-3</v>
      </c>
      <c r="W5" s="52">
        <v>5.2900999999999997E-2</v>
      </c>
      <c r="X5" s="52">
        <v>2.75406</v>
      </c>
      <c r="Y5" s="52">
        <v>0.354978354978355</v>
      </c>
      <c r="Z5" s="52"/>
      <c r="AA5" s="85">
        <v>5</v>
      </c>
      <c r="AB5" s="85"/>
      <c r="AC5" s="86"/>
      <c r="AD5" s="51"/>
      <c r="AE5" s="51"/>
      <c r="AF5" s="51"/>
      <c r="AG5" s="51"/>
      <c r="AH5" s="51"/>
      <c r="AI5" s="51"/>
      <c r="AJ5" s="105" t="s">
        <v>291</v>
      </c>
      <c r="AK5" s="105" t="s">
        <v>291</v>
      </c>
      <c r="AL5" s="105" t="s">
        <v>291</v>
      </c>
      <c r="AM5" s="105" t="s">
        <v>291</v>
      </c>
      <c r="AN5" s="2"/>
      <c r="AO5" s="3"/>
      <c r="AP5" s="3"/>
      <c r="AQ5" s="3"/>
      <c r="AR5" s="3"/>
    </row>
    <row r="6" spans="1:44" x14ac:dyDescent="0.35">
      <c r="A6" s="14" t="s">
        <v>178</v>
      </c>
      <c r="B6" s="15"/>
      <c r="C6" s="15"/>
      <c r="D6" s="79"/>
      <c r="E6" s="80"/>
      <c r="F6" s="15"/>
      <c r="G6" s="15"/>
      <c r="H6" s="14"/>
      <c r="I6" s="66"/>
      <c r="J6" s="66"/>
      <c r="K6" s="16"/>
      <c r="L6" s="81"/>
      <c r="M6" s="82">
        <v>6605.81298828125</v>
      </c>
      <c r="N6" s="82">
        <v>5669.35205078125</v>
      </c>
      <c r="O6" s="77"/>
      <c r="P6" s="83"/>
      <c r="Q6" s="83"/>
      <c r="R6" s="51">
        <v>19</v>
      </c>
      <c r="S6" s="84"/>
      <c r="T6" s="84"/>
      <c r="U6" s="52">
        <v>376.29259300000001</v>
      </c>
      <c r="V6" s="52">
        <v>6.9930000000000001E-3</v>
      </c>
      <c r="W6" s="52">
        <v>4.3125999999999998E-2</v>
      </c>
      <c r="X6" s="52">
        <v>2.3788900000000002</v>
      </c>
      <c r="Y6" s="52">
        <v>0.33333333333333331</v>
      </c>
      <c r="Z6" s="52"/>
      <c r="AA6" s="85">
        <v>6</v>
      </c>
      <c r="AB6" s="85"/>
      <c r="AC6" s="86"/>
      <c r="AD6" s="51"/>
      <c r="AE6" s="51"/>
      <c r="AF6" s="51"/>
      <c r="AG6" s="51"/>
      <c r="AH6" s="51"/>
      <c r="AI6" s="51"/>
      <c r="AJ6" s="105" t="s">
        <v>291</v>
      </c>
      <c r="AK6" s="105" t="s">
        <v>291</v>
      </c>
      <c r="AL6" s="105" t="s">
        <v>291</v>
      </c>
      <c r="AM6" s="105" t="s">
        <v>291</v>
      </c>
      <c r="AN6" s="2"/>
      <c r="AO6" s="3"/>
      <c r="AP6" s="3"/>
      <c r="AQ6" s="3"/>
      <c r="AR6" s="3"/>
    </row>
    <row r="7" spans="1:44" x14ac:dyDescent="0.35">
      <c r="A7" s="14" t="s">
        <v>182</v>
      </c>
      <c r="B7" s="15"/>
      <c r="C7" s="15"/>
      <c r="D7" s="79"/>
      <c r="E7" s="80"/>
      <c r="F7" s="15"/>
      <c r="G7" s="15"/>
      <c r="H7" s="14"/>
      <c r="I7" s="66"/>
      <c r="J7" s="66"/>
      <c r="K7" s="16"/>
      <c r="L7" s="81"/>
      <c r="M7" s="82">
        <v>6899.33154296875</v>
      </c>
      <c r="N7" s="82">
        <v>3450.487548828125</v>
      </c>
      <c r="O7" s="77"/>
      <c r="P7" s="83"/>
      <c r="Q7" s="83"/>
      <c r="R7" s="51">
        <v>15</v>
      </c>
      <c r="S7" s="84"/>
      <c r="T7" s="84"/>
      <c r="U7" s="52">
        <v>369.486942</v>
      </c>
      <c r="V7" s="52">
        <v>6.0610000000000004E-3</v>
      </c>
      <c r="W7" s="52">
        <v>1.4938E-2</v>
      </c>
      <c r="X7" s="52">
        <v>2.0807319999999998</v>
      </c>
      <c r="Y7" s="52">
        <v>0.31428571428571428</v>
      </c>
      <c r="Z7" s="52"/>
      <c r="AA7" s="85">
        <v>7</v>
      </c>
      <c r="AB7" s="85"/>
      <c r="AC7" s="86"/>
      <c r="AD7" s="51"/>
      <c r="AE7" s="51"/>
      <c r="AF7" s="51"/>
      <c r="AG7" s="51"/>
      <c r="AH7" s="51"/>
      <c r="AI7" s="51"/>
      <c r="AJ7" s="105" t="s">
        <v>291</v>
      </c>
      <c r="AK7" s="105" t="s">
        <v>291</v>
      </c>
      <c r="AL7" s="105" t="s">
        <v>291</v>
      </c>
      <c r="AM7" s="105" t="s">
        <v>291</v>
      </c>
      <c r="AN7" s="2"/>
      <c r="AO7" s="3"/>
      <c r="AP7" s="3"/>
      <c r="AQ7" s="3"/>
      <c r="AR7" s="3"/>
    </row>
    <row r="8" spans="1:44" x14ac:dyDescent="0.35">
      <c r="A8" s="14" t="s">
        <v>180</v>
      </c>
      <c r="B8" s="15"/>
      <c r="C8" s="15"/>
      <c r="D8" s="79"/>
      <c r="E8" s="80"/>
      <c r="F8" s="15"/>
      <c r="G8" s="15"/>
      <c r="H8" s="14"/>
      <c r="I8" s="66"/>
      <c r="J8" s="66"/>
      <c r="K8" s="16"/>
      <c r="L8" s="81"/>
      <c r="M8" s="82">
        <v>6012.74853515625</v>
      </c>
      <c r="N8" s="82">
        <v>5575.0146484375</v>
      </c>
      <c r="O8" s="77"/>
      <c r="P8" s="83"/>
      <c r="Q8" s="83"/>
      <c r="R8" s="51">
        <v>16</v>
      </c>
      <c r="S8" s="84"/>
      <c r="T8" s="84"/>
      <c r="U8" s="52">
        <v>213.468481</v>
      </c>
      <c r="V8" s="52">
        <v>6.803E-3</v>
      </c>
      <c r="W8" s="52">
        <v>3.1257E-2</v>
      </c>
      <c r="X8" s="52">
        <v>2.1503260000000002</v>
      </c>
      <c r="Y8" s="52">
        <v>0.40833333333333333</v>
      </c>
      <c r="Z8" s="52"/>
      <c r="AA8" s="85">
        <v>8</v>
      </c>
      <c r="AB8" s="85"/>
      <c r="AC8" s="86"/>
      <c r="AD8" s="51"/>
      <c r="AE8" s="51"/>
      <c r="AF8" s="51"/>
      <c r="AG8" s="51"/>
      <c r="AH8" s="51"/>
      <c r="AI8" s="51"/>
      <c r="AJ8" s="105" t="s">
        <v>291</v>
      </c>
      <c r="AK8" s="105" t="s">
        <v>291</v>
      </c>
      <c r="AL8" s="105" t="s">
        <v>291</v>
      </c>
      <c r="AM8" s="105" t="s">
        <v>291</v>
      </c>
      <c r="AN8" s="2"/>
      <c r="AO8" s="3"/>
      <c r="AP8" s="3"/>
      <c r="AQ8" s="3"/>
      <c r="AR8" s="3"/>
    </row>
    <row r="9" spans="1:44" x14ac:dyDescent="0.35">
      <c r="A9" s="14" t="s">
        <v>179</v>
      </c>
      <c r="B9" s="15"/>
      <c r="C9" s="15"/>
      <c r="D9" s="79"/>
      <c r="E9" s="80"/>
      <c r="F9" s="15"/>
      <c r="G9" s="15"/>
      <c r="H9" s="14"/>
      <c r="I9" s="66"/>
      <c r="J9" s="66"/>
      <c r="K9" s="16"/>
      <c r="L9" s="81"/>
      <c r="M9" s="82">
        <v>6207.83251953125</v>
      </c>
      <c r="N9" s="82">
        <v>4568.787109375</v>
      </c>
      <c r="O9" s="77"/>
      <c r="P9" s="83"/>
      <c r="Q9" s="83"/>
      <c r="R9" s="51">
        <v>17</v>
      </c>
      <c r="S9" s="84"/>
      <c r="T9" s="84"/>
      <c r="U9" s="52">
        <v>154.844945</v>
      </c>
      <c r="V9" s="52">
        <v>6.803E-3</v>
      </c>
      <c r="W9" s="52">
        <v>3.0661000000000001E-2</v>
      </c>
      <c r="X9" s="52">
        <v>2.3332929999999998</v>
      </c>
      <c r="Y9" s="52">
        <v>0.3235294117647059</v>
      </c>
      <c r="Z9" s="52"/>
      <c r="AA9" s="85">
        <v>9</v>
      </c>
      <c r="AB9" s="85"/>
      <c r="AC9" s="86"/>
      <c r="AD9" s="51"/>
      <c r="AE9" s="51"/>
      <c r="AF9" s="51"/>
      <c r="AG9" s="51"/>
      <c r="AH9" s="51"/>
      <c r="AI9" s="51"/>
      <c r="AJ9" s="105" t="s">
        <v>291</v>
      </c>
      <c r="AK9" s="105" t="s">
        <v>291</v>
      </c>
      <c r="AL9" s="105" t="s">
        <v>291</v>
      </c>
      <c r="AM9" s="105" t="s">
        <v>291</v>
      </c>
      <c r="AN9" s="2"/>
      <c r="AO9" s="3"/>
      <c r="AP9" s="3"/>
      <c r="AQ9" s="3"/>
      <c r="AR9" s="3"/>
    </row>
    <row r="10" spans="1:44" x14ac:dyDescent="0.35">
      <c r="A10" s="14" t="s">
        <v>205</v>
      </c>
      <c r="B10" s="15"/>
      <c r="C10" s="15"/>
      <c r="D10" s="79"/>
      <c r="E10" s="80"/>
      <c r="F10" s="15"/>
      <c r="G10" s="15"/>
      <c r="H10" s="128"/>
      <c r="I10" s="66"/>
      <c r="J10" s="66"/>
      <c r="K10" s="16"/>
      <c r="L10" s="81"/>
      <c r="M10" s="82">
        <v>3968.718994140625</v>
      </c>
      <c r="N10" s="82">
        <v>6332.23291015625</v>
      </c>
      <c r="O10" s="77"/>
      <c r="P10" s="83"/>
      <c r="Q10" s="83"/>
      <c r="R10" s="51">
        <v>7</v>
      </c>
      <c r="S10" s="84"/>
      <c r="T10" s="84"/>
      <c r="U10" s="52">
        <v>135.65694400000001</v>
      </c>
      <c r="V10" s="52">
        <v>5.8139999999999997E-3</v>
      </c>
      <c r="W10" s="52">
        <v>1.0513E-2</v>
      </c>
      <c r="X10" s="52">
        <v>1.2520290000000001</v>
      </c>
      <c r="Y10" s="52">
        <v>0.42857142857142855</v>
      </c>
      <c r="Z10" s="52"/>
      <c r="AA10" s="85">
        <v>10</v>
      </c>
      <c r="AB10" s="85"/>
      <c r="AC10" s="86"/>
      <c r="AD10" s="51"/>
      <c r="AE10" s="51"/>
      <c r="AF10" s="51"/>
      <c r="AG10" s="51"/>
      <c r="AH10" s="51"/>
      <c r="AI10" s="51"/>
      <c r="AJ10" s="105" t="s">
        <v>291</v>
      </c>
      <c r="AK10" s="105" t="s">
        <v>291</v>
      </c>
      <c r="AL10" s="105" t="s">
        <v>291</v>
      </c>
      <c r="AM10" s="105" t="s">
        <v>291</v>
      </c>
      <c r="AN10" s="2"/>
      <c r="AO10" s="3"/>
      <c r="AP10" s="3"/>
      <c r="AQ10" s="3"/>
      <c r="AR10" s="3"/>
    </row>
    <row r="11" spans="1:44" x14ac:dyDescent="0.35">
      <c r="A11" s="14" t="s">
        <v>181</v>
      </c>
      <c r="B11" s="15"/>
      <c r="C11" s="15"/>
      <c r="D11" s="79"/>
      <c r="E11" s="80"/>
      <c r="F11" s="15"/>
      <c r="G11" s="15"/>
      <c r="H11" s="14"/>
      <c r="I11" s="66"/>
      <c r="J11" s="66"/>
      <c r="K11" s="16"/>
      <c r="L11" s="81"/>
      <c r="M11" s="82">
        <v>7117.2685546875</v>
      </c>
      <c r="N11" s="82">
        <v>5608.3544921875</v>
      </c>
      <c r="O11" s="77"/>
      <c r="P11" s="83"/>
      <c r="Q11" s="83"/>
      <c r="R11" s="51">
        <v>15</v>
      </c>
      <c r="S11" s="84"/>
      <c r="T11" s="84"/>
      <c r="U11" s="52">
        <v>121.277067</v>
      </c>
      <c r="V11" s="52">
        <v>6.3290000000000004E-3</v>
      </c>
      <c r="W11" s="52">
        <v>4.4470000000000003E-2</v>
      </c>
      <c r="X11" s="52">
        <v>1.684901</v>
      </c>
      <c r="Y11" s="52">
        <v>0.60952380952380958</v>
      </c>
      <c r="Z11" s="52"/>
      <c r="AA11" s="85">
        <v>11</v>
      </c>
      <c r="AB11" s="85"/>
      <c r="AC11" s="86"/>
      <c r="AD11" s="51"/>
      <c r="AE11" s="51"/>
      <c r="AF11" s="51"/>
      <c r="AG11" s="51"/>
      <c r="AH11" s="51"/>
      <c r="AI11" s="51"/>
      <c r="AJ11" s="105" t="s">
        <v>291</v>
      </c>
      <c r="AK11" s="105" t="s">
        <v>291</v>
      </c>
      <c r="AL11" s="105" t="s">
        <v>291</v>
      </c>
      <c r="AM11" s="105" t="s">
        <v>291</v>
      </c>
      <c r="AN11" s="2"/>
      <c r="AO11" s="3"/>
      <c r="AP11" s="3"/>
      <c r="AQ11" s="3"/>
      <c r="AR11" s="3"/>
    </row>
    <row r="12" spans="1:44" x14ac:dyDescent="0.35">
      <c r="A12" s="14" t="s">
        <v>200</v>
      </c>
      <c r="B12" s="15"/>
      <c r="C12" s="15"/>
      <c r="D12" s="79"/>
      <c r="E12" s="80"/>
      <c r="F12" s="15"/>
      <c r="G12" s="15"/>
      <c r="H12" s="128"/>
      <c r="I12" s="66"/>
      <c r="J12" s="66"/>
      <c r="K12" s="16"/>
      <c r="L12" s="81"/>
      <c r="M12" s="82">
        <v>8495.876953125</v>
      </c>
      <c r="N12" s="82">
        <v>3787.109619140625</v>
      </c>
      <c r="O12" s="77"/>
      <c r="P12" s="83"/>
      <c r="Q12" s="83"/>
      <c r="R12" s="51">
        <v>9</v>
      </c>
      <c r="S12" s="84"/>
      <c r="T12" s="84"/>
      <c r="U12" s="52">
        <v>115.79364200000001</v>
      </c>
      <c r="V12" s="52">
        <v>5.1549999999999999E-3</v>
      </c>
      <c r="W12" s="52">
        <v>8.0129999999999993E-3</v>
      </c>
      <c r="X12" s="52">
        <v>1.204842</v>
      </c>
      <c r="Y12" s="52">
        <v>0.61111111111111116</v>
      </c>
      <c r="Z12" s="52"/>
      <c r="AA12" s="85">
        <v>12</v>
      </c>
      <c r="AB12" s="85"/>
      <c r="AC12" s="86"/>
      <c r="AD12" s="51"/>
      <c r="AE12" s="51"/>
      <c r="AF12" s="51"/>
      <c r="AG12" s="51"/>
      <c r="AH12" s="51"/>
      <c r="AI12" s="51"/>
      <c r="AJ12" s="51"/>
      <c r="AK12" s="51"/>
      <c r="AL12" s="51"/>
      <c r="AM12" s="51"/>
      <c r="AN12" s="2"/>
      <c r="AO12" s="3"/>
      <c r="AP12" s="3"/>
      <c r="AQ12" s="3"/>
      <c r="AR12" s="3"/>
    </row>
    <row r="13" spans="1:44" x14ac:dyDescent="0.35">
      <c r="A13" s="14" t="s">
        <v>183</v>
      </c>
      <c r="B13" s="15"/>
      <c r="C13" s="15"/>
      <c r="D13" s="79"/>
      <c r="E13" s="80"/>
      <c r="F13" s="15"/>
      <c r="G13" s="15"/>
      <c r="H13" s="14"/>
      <c r="I13" s="66"/>
      <c r="J13" s="66"/>
      <c r="K13" s="16"/>
      <c r="L13" s="81"/>
      <c r="M13" s="82">
        <v>7381.72314453125</v>
      </c>
      <c r="N13" s="82">
        <v>5456.828125</v>
      </c>
      <c r="O13" s="77"/>
      <c r="P13" s="83"/>
      <c r="Q13" s="83"/>
      <c r="R13" s="51">
        <v>13</v>
      </c>
      <c r="S13" s="84"/>
      <c r="T13" s="84"/>
      <c r="U13" s="52">
        <v>87.647902999999999</v>
      </c>
      <c r="V13" s="52">
        <v>6.2500000000000003E-3</v>
      </c>
      <c r="W13" s="52">
        <v>4.0300999999999997E-2</v>
      </c>
      <c r="X13" s="52">
        <v>1.45987</v>
      </c>
      <c r="Y13" s="52">
        <v>0.76923076923076927</v>
      </c>
      <c r="Z13" s="52"/>
      <c r="AA13" s="85">
        <v>13</v>
      </c>
      <c r="AB13" s="85"/>
      <c r="AC13" s="86"/>
      <c r="AD13" s="51"/>
      <c r="AE13" s="51"/>
      <c r="AF13" s="51"/>
      <c r="AG13" s="51"/>
      <c r="AH13" s="51"/>
      <c r="AI13" s="51"/>
      <c r="AJ13" s="105" t="s">
        <v>291</v>
      </c>
      <c r="AK13" s="105" t="s">
        <v>291</v>
      </c>
      <c r="AL13" s="105" t="s">
        <v>291</v>
      </c>
      <c r="AM13" s="105" t="s">
        <v>291</v>
      </c>
      <c r="AN13" s="2"/>
      <c r="AO13" s="3"/>
      <c r="AP13" s="3"/>
      <c r="AQ13" s="3"/>
      <c r="AR13" s="3"/>
    </row>
    <row r="14" spans="1:44" x14ac:dyDescent="0.35">
      <c r="A14" s="14" t="s">
        <v>191</v>
      </c>
      <c r="B14" s="15"/>
      <c r="C14" s="15"/>
      <c r="D14" s="79"/>
      <c r="E14" s="80"/>
      <c r="F14" s="15"/>
      <c r="G14" s="15"/>
      <c r="H14" s="14"/>
      <c r="I14" s="66"/>
      <c r="J14" s="66"/>
      <c r="K14" s="16"/>
      <c r="L14" s="81"/>
      <c r="M14" s="82">
        <v>5150.16650390625</v>
      </c>
      <c r="N14" s="82">
        <v>5175.84765625</v>
      </c>
      <c r="O14" s="77"/>
      <c r="P14" s="83"/>
      <c r="Q14" s="83"/>
      <c r="R14" s="51">
        <v>11</v>
      </c>
      <c r="S14" s="84"/>
      <c r="T14" s="84"/>
      <c r="U14" s="52">
        <v>82.656892999999997</v>
      </c>
      <c r="V14" s="52">
        <v>6.0610000000000004E-3</v>
      </c>
      <c r="W14" s="52">
        <v>2.0351000000000001E-2</v>
      </c>
      <c r="X14" s="52">
        <v>1.501576</v>
      </c>
      <c r="Y14" s="52">
        <v>0.49090909090909091</v>
      </c>
      <c r="Z14" s="52"/>
      <c r="AA14" s="85">
        <v>14</v>
      </c>
      <c r="AB14" s="85"/>
      <c r="AC14" s="86"/>
      <c r="AD14" s="51"/>
      <c r="AE14" s="51"/>
      <c r="AF14" s="51"/>
      <c r="AG14" s="51"/>
      <c r="AH14" s="51"/>
      <c r="AI14" s="51"/>
      <c r="AJ14" s="105" t="s">
        <v>291</v>
      </c>
      <c r="AK14" s="105" t="s">
        <v>291</v>
      </c>
      <c r="AL14" s="105" t="s">
        <v>291</v>
      </c>
      <c r="AM14" s="105" t="s">
        <v>291</v>
      </c>
      <c r="AN14" s="2"/>
      <c r="AO14" s="3"/>
      <c r="AP14" s="3"/>
      <c r="AQ14" s="3"/>
      <c r="AR14" s="3"/>
    </row>
    <row r="15" spans="1:44" x14ac:dyDescent="0.35">
      <c r="A15" s="14" t="s">
        <v>189</v>
      </c>
      <c r="B15" s="15"/>
      <c r="C15" s="15"/>
      <c r="D15" s="79"/>
      <c r="E15" s="80"/>
      <c r="F15" s="15"/>
      <c r="G15" s="15"/>
      <c r="H15" s="14"/>
      <c r="I15" s="66"/>
      <c r="J15" s="66"/>
      <c r="K15" s="16"/>
      <c r="L15" s="81"/>
      <c r="M15" s="82">
        <v>7471.60009765625</v>
      </c>
      <c r="N15" s="82">
        <v>7465.75048828125</v>
      </c>
      <c r="O15" s="77"/>
      <c r="P15" s="83"/>
      <c r="Q15" s="83"/>
      <c r="R15" s="51">
        <v>11</v>
      </c>
      <c r="S15" s="84"/>
      <c r="T15" s="84"/>
      <c r="U15" s="52">
        <v>78.834524000000002</v>
      </c>
      <c r="V15" s="52">
        <v>5.208E-3</v>
      </c>
      <c r="W15" s="52">
        <v>3.2460999999999997E-2</v>
      </c>
      <c r="X15" s="52">
        <v>1.345796</v>
      </c>
      <c r="Y15" s="52">
        <v>0.69090909090909092</v>
      </c>
      <c r="Z15" s="52"/>
      <c r="AA15" s="85">
        <v>15</v>
      </c>
      <c r="AB15" s="85"/>
      <c r="AC15" s="86"/>
      <c r="AD15" s="51"/>
      <c r="AE15" s="51"/>
      <c r="AF15" s="51"/>
      <c r="AG15" s="51"/>
      <c r="AH15" s="51"/>
      <c r="AI15" s="51"/>
      <c r="AJ15" s="105" t="s">
        <v>291</v>
      </c>
      <c r="AK15" s="105" t="s">
        <v>291</v>
      </c>
      <c r="AL15" s="105" t="s">
        <v>291</v>
      </c>
      <c r="AM15" s="105" t="s">
        <v>291</v>
      </c>
      <c r="AN15" s="2"/>
      <c r="AO15" s="3"/>
      <c r="AP15" s="3"/>
      <c r="AQ15" s="3"/>
      <c r="AR15" s="3"/>
    </row>
    <row r="16" spans="1:44" x14ac:dyDescent="0.35">
      <c r="A16" s="14" t="s">
        <v>219</v>
      </c>
      <c r="B16" s="15"/>
      <c r="C16" s="15"/>
      <c r="D16" s="79"/>
      <c r="E16" s="80"/>
      <c r="F16" s="15"/>
      <c r="G16" s="15"/>
      <c r="H16" s="128"/>
      <c r="I16" s="66"/>
      <c r="J16" s="66"/>
      <c r="K16" s="16"/>
      <c r="L16" s="81"/>
      <c r="M16" s="82">
        <v>4734.2822265625</v>
      </c>
      <c r="N16" s="82">
        <v>2338.049560546875</v>
      </c>
      <c r="O16" s="77"/>
      <c r="P16" s="83"/>
      <c r="Q16" s="83"/>
      <c r="R16" s="51">
        <v>4</v>
      </c>
      <c r="S16" s="84"/>
      <c r="T16" s="84"/>
      <c r="U16" s="52">
        <v>75.5</v>
      </c>
      <c r="V16" s="52">
        <v>5.2909999999999997E-3</v>
      </c>
      <c r="W16" s="52">
        <v>6.6649999999999999E-3</v>
      </c>
      <c r="X16" s="52">
        <v>0.89612499999999995</v>
      </c>
      <c r="Y16" s="52">
        <v>0.33333333333333331</v>
      </c>
      <c r="Z16" s="52"/>
      <c r="AA16" s="85">
        <v>16</v>
      </c>
      <c r="AB16" s="85"/>
      <c r="AC16" s="86"/>
      <c r="AD16" s="51"/>
      <c r="AE16" s="51"/>
      <c r="AF16" s="51"/>
      <c r="AG16" s="51"/>
      <c r="AH16" s="51"/>
      <c r="AI16" s="51"/>
      <c r="AJ16" s="105" t="s">
        <v>291</v>
      </c>
      <c r="AK16" s="105" t="s">
        <v>291</v>
      </c>
      <c r="AL16" s="105" t="s">
        <v>291</v>
      </c>
      <c r="AM16" s="105" t="s">
        <v>291</v>
      </c>
      <c r="AN16" s="2"/>
      <c r="AO16" s="3"/>
      <c r="AP16" s="3"/>
      <c r="AQ16" s="3"/>
      <c r="AR16" s="3"/>
    </row>
    <row r="17" spans="1:44" x14ac:dyDescent="0.35">
      <c r="A17" s="14" t="s">
        <v>231</v>
      </c>
      <c r="B17" s="15"/>
      <c r="C17" s="15"/>
      <c r="D17" s="79"/>
      <c r="E17" s="80"/>
      <c r="F17" s="15"/>
      <c r="G17" s="15"/>
      <c r="H17" s="128"/>
      <c r="I17" s="66"/>
      <c r="J17" s="66"/>
      <c r="K17" s="16"/>
      <c r="L17" s="81"/>
      <c r="M17" s="82">
        <v>7381.6025390625</v>
      </c>
      <c r="N17" s="82">
        <v>8623.00390625</v>
      </c>
      <c r="O17" s="77"/>
      <c r="P17" s="83"/>
      <c r="Q17" s="83"/>
      <c r="R17" s="51">
        <v>2</v>
      </c>
      <c r="S17" s="84"/>
      <c r="T17" s="84"/>
      <c r="U17" s="52">
        <v>75</v>
      </c>
      <c r="V17" s="52">
        <v>4.5250000000000004E-3</v>
      </c>
      <c r="W17" s="52">
        <v>4.437E-3</v>
      </c>
      <c r="X17" s="52">
        <v>0.60102800000000001</v>
      </c>
      <c r="Y17" s="52">
        <v>0</v>
      </c>
      <c r="Z17" s="52"/>
      <c r="AA17" s="85">
        <v>17</v>
      </c>
      <c r="AB17" s="85"/>
      <c r="AC17" s="86"/>
      <c r="AD17" s="51"/>
      <c r="AE17" s="51"/>
      <c r="AF17" s="51"/>
      <c r="AG17" s="51"/>
      <c r="AH17" s="51"/>
      <c r="AI17" s="51"/>
      <c r="AJ17" s="105" t="s">
        <v>291</v>
      </c>
      <c r="AK17" s="105" t="s">
        <v>291</v>
      </c>
      <c r="AL17" s="105" t="s">
        <v>291</v>
      </c>
      <c r="AM17" s="105" t="s">
        <v>291</v>
      </c>
      <c r="AN17" s="2"/>
      <c r="AO17" s="3"/>
      <c r="AP17" s="3"/>
      <c r="AQ17" s="3"/>
      <c r="AR17" s="3"/>
    </row>
    <row r="18" spans="1:44" x14ac:dyDescent="0.35">
      <c r="A18" s="14" t="s">
        <v>192</v>
      </c>
      <c r="B18" s="15"/>
      <c r="C18" s="15"/>
      <c r="D18" s="79"/>
      <c r="E18" s="80"/>
      <c r="F18" s="15"/>
      <c r="G18" s="15"/>
      <c r="H18" s="14"/>
      <c r="I18" s="66"/>
      <c r="J18" s="66"/>
      <c r="K18" s="16"/>
      <c r="L18" s="81"/>
      <c r="M18" s="82">
        <v>5715.76611328125</v>
      </c>
      <c r="N18" s="82">
        <v>4864.9755859375</v>
      </c>
      <c r="O18" s="77"/>
      <c r="P18" s="83"/>
      <c r="Q18" s="83"/>
      <c r="R18" s="51">
        <v>11</v>
      </c>
      <c r="S18" s="84"/>
      <c r="T18" s="84"/>
      <c r="U18" s="52">
        <v>67.819322</v>
      </c>
      <c r="V18" s="52">
        <v>6.2890000000000003E-3</v>
      </c>
      <c r="W18" s="52">
        <v>1.848E-2</v>
      </c>
      <c r="X18" s="52">
        <v>1.5870519999999999</v>
      </c>
      <c r="Y18" s="52">
        <v>0.38181818181818183</v>
      </c>
      <c r="Z18" s="52"/>
      <c r="AA18" s="85">
        <v>18</v>
      </c>
      <c r="AB18" s="85"/>
      <c r="AC18" s="86"/>
      <c r="AD18" s="51"/>
      <c r="AE18" s="51"/>
      <c r="AF18" s="51"/>
      <c r="AG18" s="51"/>
      <c r="AH18" s="51"/>
      <c r="AI18" s="51"/>
      <c r="AJ18" s="105" t="s">
        <v>291</v>
      </c>
      <c r="AK18" s="105" t="s">
        <v>291</v>
      </c>
      <c r="AL18" s="105" t="s">
        <v>291</v>
      </c>
      <c r="AM18" s="105" t="s">
        <v>291</v>
      </c>
      <c r="AN18" s="2"/>
      <c r="AO18" s="3"/>
      <c r="AP18" s="3"/>
      <c r="AQ18" s="3"/>
      <c r="AR18" s="3"/>
    </row>
    <row r="19" spans="1:44" x14ac:dyDescent="0.35">
      <c r="A19" s="14" t="s">
        <v>204</v>
      </c>
      <c r="B19" s="15"/>
      <c r="C19" s="15"/>
      <c r="D19" s="79"/>
      <c r="E19" s="80"/>
      <c r="F19" s="15"/>
      <c r="G19" s="15"/>
      <c r="H19" s="128"/>
      <c r="I19" s="66"/>
      <c r="J19" s="66"/>
      <c r="K19" s="16"/>
      <c r="L19" s="81"/>
      <c r="M19" s="82">
        <v>4368.13232421875</v>
      </c>
      <c r="N19" s="82">
        <v>5949.8349609375</v>
      </c>
      <c r="O19" s="77"/>
      <c r="P19" s="83"/>
      <c r="Q19" s="83"/>
      <c r="R19" s="51">
        <v>7</v>
      </c>
      <c r="S19" s="84"/>
      <c r="T19" s="84"/>
      <c r="U19" s="52">
        <v>57.600271999999997</v>
      </c>
      <c r="V19" s="52">
        <v>5.8139999999999997E-3</v>
      </c>
      <c r="W19" s="52">
        <v>1.0884E-2</v>
      </c>
      <c r="X19" s="52">
        <v>1.151718</v>
      </c>
      <c r="Y19" s="52">
        <v>0.47619047619047616</v>
      </c>
      <c r="Z19" s="52"/>
      <c r="AA19" s="85">
        <v>19</v>
      </c>
      <c r="AB19" s="85"/>
      <c r="AC19" s="86"/>
      <c r="AD19" s="51"/>
      <c r="AE19" s="51"/>
      <c r="AF19" s="51"/>
      <c r="AG19" s="51"/>
      <c r="AH19" s="51"/>
      <c r="AI19" s="51"/>
      <c r="AJ19" s="105" t="s">
        <v>291</v>
      </c>
      <c r="AK19" s="105" t="s">
        <v>291</v>
      </c>
      <c r="AL19" s="105" t="s">
        <v>291</v>
      </c>
      <c r="AM19" s="105" t="s">
        <v>291</v>
      </c>
      <c r="AN19" s="2"/>
      <c r="AO19" s="3"/>
      <c r="AP19" s="3"/>
      <c r="AQ19" s="3"/>
      <c r="AR19" s="3"/>
    </row>
    <row r="20" spans="1:44" x14ac:dyDescent="0.35">
      <c r="A20" s="14" t="s">
        <v>190</v>
      </c>
      <c r="B20" s="15"/>
      <c r="C20" s="15"/>
      <c r="D20" s="79"/>
      <c r="E20" s="80"/>
      <c r="F20" s="15"/>
      <c r="G20" s="15"/>
      <c r="H20" s="129"/>
      <c r="I20" s="66"/>
      <c r="J20" s="66"/>
      <c r="K20" s="16"/>
      <c r="L20" s="81"/>
      <c r="M20" s="82">
        <v>6157.4130859375</v>
      </c>
      <c r="N20" s="82">
        <v>7443.91455078125</v>
      </c>
      <c r="O20" s="77"/>
      <c r="P20" s="83"/>
      <c r="Q20" s="83"/>
      <c r="R20" s="51">
        <v>11</v>
      </c>
      <c r="S20" s="84"/>
      <c r="T20" s="84"/>
      <c r="U20" s="52">
        <v>32.739519000000001</v>
      </c>
      <c r="V20" s="52">
        <v>5.208E-3</v>
      </c>
      <c r="W20" s="52">
        <v>2.3623000000000002E-2</v>
      </c>
      <c r="X20" s="52">
        <v>1.37012</v>
      </c>
      <c r="Y20" s="52">
        <v>0.45454545454545453</v>
      </c>
      <c r="Z20" s="52"/>
      <c r="AA20" s="85">
        <v>20</v>
      </c>
      <c r="AB20" s="85"/>
      <c r="AC20" s="86"/>
      <c r="AD20" s="51"/>
      <c r="AE20" s="51"/>
      <c r="AF20" s="51"/>
      <c r="AG20" s="51"/>
      <c r="AH20" s="51"/>
      <c r="AI20" s="51"/>
      <c r="AJ20" s="105" t="s">
        <v>291</v>
      </c>
      <c r="AK20" s="105" t="s">
        <v>291</v>
      </c>
      <c r="AL20" s="105" t="s">
        <v>291</v>
      </c>
      <c r="AM20" s="105" t="s">
        <v>291</v>
      </c>
      <c r="AN20" s="2"/>
      <c r="AO20" s="3"/>
      <c r="AP20" s="3"/>
      <c r="AQ20" s="3"/>
      <c r="AR20" s="3"/>
    </row>
    <row r="21" spans="1:44" x14ac:dyDescent="0.35">
      <c r="A21" s="14" t="s">
        <v>217</v>
      </c>
      <c r="B21" s="15"/>
      <c r="C21" s="15"/>
      <c r="D21" s="79"/>
      <c r="E21" s="80"/>
      <c r="F21" s="15"/>
      <c r="G21" s="15"/>
      <c r="H21" s="16"/>
      <c r="I21" s="66"/>
      <c r="J21" s="66"/>
      <c r="K21" s="16"/>
      <c r="L21" s="81"/>
      <c r="M21" s="82">
        <v>6352.6416015625</v>
      </c>
      <c r="N21" s="82">
        <v>2682.3349609375</v>
      </c>
      <c r="O21" s="77"/>
      <c r="P21" s="83"/>
      <c r="Q21" s="83"/>
      <c r="R21" s="51">
        <v>4</v>
      </c>
      <c r="S21" s="84"/>
      <c r="T21" s="84"/>
      <c r="U21" s="52">
        <v>24.624841</v>
      </c>
      <c r="V21" s="52">
        <v>5.4949999999999999E-3</v>
      </c>
      <c r="W21" s="52">
        <v>7.6649999999999999E-3</v>
      </c>
      <c r="X21" s="52">
        <v>0.69866700000000004</v>
      </c>
      <c r="Y21" s="52">
        <v>0.66666666666666663</v>
      </c>
      <c r="Z21" s="52"/>
      <c r="AA21" s="85">
        <v>21</v>
      </c>
      <c r="AB21" s="85"/>
      <c r="AC21" s="86"/>
      <c r="AD21" s="51"/>
      <c r="AE21" s="51"/>
      <c r="AF21" s="51"/>
      <c r="AG21" s="51"/>
      <c r="AH21" s="51"/>
      <c r="AI21" s="51"/>
      <c r="AJ21" s="105" t="s">
        <v>291</v>
      </c>
      <c r="AK21" s="105" t="s">
        <v>291</v>
      </c>
      <c r="AL21" s="105" t="s">
        <v>291</v>
      </c>
      <c r="AM21" s="105" t="s">
        <v>291</v>
      </c>
      <c r="AN21" s="2"/>
      <c r="AO21" s="3"/>
      <c r="AP21" s="3"/>
      <c r="AQ21" s="3"/>
      <c r="AR21" s="3"/>
    </row>
    <row r="22" spans="1:44" x14ac:dyDescent="0.35">
      <c r="A22" s="14" t="s">
        <v>201</v>
      </c>
      <c r="B22" s="15"/>
      <c r="C22" s="15"/>
      <c r="D22" s="79"/>
      <c r="E22" s="80"/>
      <c r="F22" s="15"/>
      <c r="G22" s="15"/>
      <c r="H22" s="16"/>
      <c r="I22" s="66"/>
      <c r="J22" s="66"/>
      <c r="K22" s="16"/>
      <c r="L22" s="81"/>
      <c r="M22" s="82">
        <v>5657.5693359375</v>
      </c>
      <c r="N22" s="82">
        <v>3077.779541015625</v>
      </c>
      <c r="O22" s="77"/>
      <c r="P22" s="83"/>
      <c r="Q22" s="83"/>
      <c r="R22" s="51">
        <v>8</v>
      </c>
      <c r="S22" s="84"/>
      <c r="T22" s="84"/>
      <c r="U22" s="52">
        <v>22.916667</v>
      </c>
      <c r="V22" s="52">
        <v>5.6179999999999997E-3</v>
      </c>
      <c r="W22" s="52">
        <v>1.0364E-2</v>
      </c>
      <c r="X22" s="52">
        <v>1.1993640000000001</v>
      </c>
      <c r="Y22" s="52">
        <v>0.6428571428571429</v>
      </c>
      <c r="Z22" s="52"/>
      <c r="AA22" s="85">
        <v>22</v>
      </c>
      <c r="AB22" s="85"/>
      <c r="AC22" s="86"/>
      <c r="AD22" s="51"/>
      <c r="AE22" s="51"/>
      <c r="AF22" s="51"/>
      <c r="AG22" s="51"/>
      <c r="AH22" s="51"/>
      <c r="AI22" s="51"/>
      <c r="AJ22" s="105" t="s">
        <v>291</v>
      </c>
      <c r="AK22" s="105" t="s">
        <v>291</v>
      </c>
      <c r="AL22" s="105" t="s">
        <v>291</v>
      </c>
      <c r="AM22" s="105" t="s">
        <v>291</v>
      </c>
      <c r="AN22" s="2"/>
      <c r="AO22" s="3"/>
      <c r="AP22" s="3"/>
      <c r="AQ22" s="3"/>
      <c r="AR22" s="3"/>
    </row>
    <row r="23" spans="1:44" x14ac:dyDescent="0.35">
      <c r="A23" s="14" t="s">
        <v>222</v>
      </c>
      <c r="B23" s="15"/>
      <c r="C23" s="15"/>
      <c r="D23" s="79"/>
      <c r="E23" s="80"/>
      <c r="F23" s="15"/>
      <c r="G23" s="15"/>
      <c r="H23" s="16"/>
      <c r="I23" s="66"/>
      <c r="J23" s="66"/>
      <c r="K23" s="16"/>
      <c r="L23" s="81"/>
      <c r="M23" s="82">
        <v>5622.39501953125</v>
      </c>
      <c r="N23" s="82">
        <v>8063.154296875</v>
      </c>
      <c r="O23" s="77"/>
      <c r="P23" s="83"/>
      <c r="Q23" s="83"/>
      <c r="R23" s="51">
        <v>3</v>
      </c>
      <c r="S23" s="84"/>
      <c r="T23" s="84"/>
      <c r="U23" s="52">
        <v>19.737500000000001</v>
      </c>
      <c r="V23" s="52">
        <v>4.9020000000000001E-3</v>
      </c>
      <c r="W23" s="52">
        <v>6.3119999999999999E-3</v>
      </c>
      <c r="X23" s="52">
        <v>0.56733999999999996</v>
      </c>
      <c r="Y23" s="52">
        <v>0.33333333333333331</v>
      </c>
      <c r="Z23" s="52"/>
      <c r="AA23" s="85">
        <v>23</v>
      </c>
      <c r="AB23" s="85"/>
      <c r="AC23" s="86"/>
      <c r="AD23" s="51"/>
      <c r="AE23" s="51"/>
      <c r="AF23" s="51"/>
      <c r="AG23" s="51"/>
      <c r="AH23" s="51"/>
      <c r="AI23" s="51"/>
      <c r="AJ23" s="105" t="s">
        <v>291</v>
      </c>
      <c r="AK23" s="105" t="s">
        <v>291</v>
      </c>
      <c r="AL23" s="105" t="s">
        <v>291</v>
      </c>
      <c r="AM23" s="105" t="s">
        <v>291</v>
      </c>
      <c r="AN23" s="2"/>
      <c r="AO23" s="3"/>
      <c r="AP23" s="3"/>
      <c r="AQ23" s="3"/>
      <c r="AR23" s="3"/>
    </row>
    <row r="24" spans="1:44" x14ac:dyDescent="0.35">
      <c r="A24" s="14" t="s">
        <v>184</v>
      </c>
      <c r="B24" s="15"/>
      <c r="C24" s="15"/>
      <c r="D24" s="79"/>
      <c r="E24" s="80"/>
      <c r="F24" s="15"/>
      <c r="G24" s="15"/>
      <c r="H24" s="129"/>
      <c r="I24" s="66"/>
      <c r="J24" s="66"/>
      <c r="K24" s="16"/>
      <c r="L24" s="81"/>
      <c r="M24" s="82">
        <v>7773.96044921875</v>
      </c>
      <c r="N24" s="82">
        <v>7115.64697265625</v>
      </c>
      <c r="O24" s="77"/>
      <c r="P24" s="83"/>
      <c r="Q24" s="83"/>
      <c r="R24" s="51">
        <v>13</v>
      </c>
      <c r="S24" s="84"/>
      <c r="T24" s="84"/>
      <c r="U24" s="52">
        <v>15.011035</v>
      </c>
      <c r="V24" s="52">
        <v>5.2630000000000003E-3</v>
      </c>
      <c r="W24" s="52">
        <v>3.8692999999999998E-2</v>
      </c>
      <c r="X24" s="52">
        <v>1.430526</v>
      </c>
      <c r="Y24" s="52">
        <v>0.75641025641025639</v>
      </c>
      <c r="Z24" s="52"/>
      <c r="AA24" s="85">
        <v>24</v>
      </c>
      <c r="AB24" s="85"/>
      <c r="AC24" s="86"/>
      <c r="AD24" s="51"/>
      <c r="AE24" s="51"/>
      <c r="AF24" s="51"/>
      <c r="AG24" s="51"/>
      <c r="AH24" s="51"/>
      <c r="AI24" s="51"/>
      <c r="AJ24" s="105" t="s">
        <v>291</v>
      </c>
      <c r="AK24" s="105" t="s">
        <v>291</v>
      </c>
      <c r="AL24" s="105" t="s">
        <v>291</v>
      </c>
      <c r="AM24" s="105" t="s">
        <v>291</v>
      </c>
      <c r="AN24" s="2"/>
      <c r="AO24" s="3"/>
      <c r="AP24" s="3"/>
      <c r="AQ24" s="3"/>
      <c r="AR24" s="3"/>
    </row>
    <row r="25" spans="1:44" x14ac:dyDescent="0.35">
      <c r="A25" s="14" t="s">
        <v>194</v>
      </c>
      <c r="B25" s="15"/>
      <c r="C25" s="15"/>
      <c r="D25" s="79"/>
      <c r="E25" s="80"/>
      <c r="F25" s="15"/>
      <c r="G25" s="15"/>
      <c r="H25" s="16"/>
      <c r="I25" s="66"/>
      <c r="J25" s="66"/>
      <c r="K25" s="16"/>
      <c r="L25" s="81"/>
      <c r="M25" s="82">
        <v>5308.662109375</v>
      </c>
      <c r="N25" s="82">
        <v>6330.18505859375</v>
      </c>
      <c r="O25" s="77"/>
      <c r="P25" s="83"/>
      <c r="Q25" s="83"/>
      <c r="R25" s="51">
        <v>10</v>
      </c>
      <c r="S25" s="84"/>
      <c r="T25" s="84"/>
      <c r="U25" s="52">
        <v>14.137093999999999</v>
      </c>
      <c r="V25" s="52">
        <v>6.0980000000000001E-3</v>
      </c>
      <c r="W25" s="52">
        <v>2.4204E-2</v>
      </c>
      <c r="X25" s="52">
        <v>1.285261</v>
      </c>
      <c r="Y25" s="52">
        <v>0.8</v>
      </c>
      <c r="Z25" s="52"/>
      <c r="AA25" s="85">
        <v>25</v>
      </c>
      <c r="AB25" s="85"/>
      <c r="AC25" s="86"/>
      <c r="AD25" s="51"/>
      <c r="AE25" s="51"/>
      <c r="AF25" s="51"/>
      <c r="AG25" s="51"/>
      <c r="AH25" s="51"/>
      <c r="AI25" s="51"/>
      <c r="AJ25" s="105" t="s">
        <v>291</v>
      </c>
      <c r="AK25" s="105" t="s">
        <v>291</v>
      </c>
      <c r="AL25" s="105" t="s">
        <v>291</v>
      </c>
      <c r="AM25" s="105" t="s">
        <v>291</v>
      </c>
      <c r="AN25" s="2"/>
      <c r="AO25" s="3"/>
      <c r="AP25" s="3"/>
      <c r="AQ25" s="3"/>
      <c r="AR25" s="3"/>
    </row>
    <row r="26" spans="1:44" x14ac:dyDescent="0.35">
      <c r="A26" s="14" t="s">
        <v>195</v>
      </c>
      <c r="B26" s="15"/>
      <c r="C26" s="15"/>
      <c r="D26" s="79"/>
      <c r="E26" s="80"/>
      <c r="F26" s="15"/>
      <c r="G26" s="15"/>
      <c r="H26" s="16"/>
      <c r="I26" s="66"/>
      <c r="J26" s="66"/>
      <c r="K26" s="16"/>
      <c r="L26" s="81"/>
      <c r="M26" s="82">
        <v>5482.89892578125</v>
      </c>
      <c r="N26" s="82">
        <v>5933.77783203125</v>
      </c>
      <c r="O26" s="77"/>
      <c r="P26" s="83"/>
      <c r="Q26" s="83"/>
      <c r="R26" s="51">
        <v>10</v>
      </c>
      <c r="S26" s="84"/>
      <c r="T26" s="84"/>
      <c r="U26" s="52">
        <v>14.137093999999999</v>
      </c>
      <c r="V26" s="52">
        <v>6.0980000000000001E-3</v>
      </c>
      <c r="W26" s="52">
        <v>2.4204E-2</v>
      </c>
      <c r="X26" s="52">
        <v>1.285261</v>
      </c>
      <c r="Y26" s="52">
        <v>0.8</v>
      </c>
      <c r="Z26" s="52"/>
      <c r="AA26" s="85">
        <v>26</v>
      </c>
      <c r="AB26" s="85"/>
      <c r="AC26" s="86"/>
      <c r="AD26" s="51"/>
      <c r="AE26" s="51"/>
      <c r="AF26" s="51"/>
      <c r="AG26" s="51"/>
      <c r="AH26" s="51"/>
      <c r="AI26" s="51"/>
      <c r="AJ26" s="105" t="s">
        <v>291</v>
      </c>
      <c r="AK26" s="105" t="s">
        <v>291</v>
      </c>
      <c r="AL26" s="105" t="s">
        <v>291</v>
      </c>
      <c r="AM26" s="105" t="s">
        <v>291</v>
      </c>
      <c r="AN26" s="2"/>
      <c r="AO26" s="3"/>
      <c r="AP26" s="3"/>
      <c r="AQ26" s="3"/>
      <c r="AR26" s="3"/>
    </row>
    <row r="27" spans="1:44" x14ac:dyDescent="0.35">
      <c r="A27" s="14" t="s">
        <v>196</v>
      </c>
      <c r="B27" s="15"/>
      <c r="C27" s="15"/>
      <c r="D27" s="79"/>
      <c r="E27" s="80"/>
      <c r="F27" s="15"/>
      <c r="G27" s="15"/>
      <c r="H27" s="16"/>
      <c r="I27" s="66"/>
      <c r="J27" s="66"/>
      <c r="K27" s="16"/>
      <c r="L27" s="81"/>
      <c r="M27" s="82">
        <v>4949.5869140625</v>
      </c>
      <c r="N27" s="82">
        <v>6067.0087890625</v>
      </c>
      <c r="O27" s="77"/>
      <c r="P27" s="83"/>
      <c r="Q27" s="83"/>
      <c r="R27" s="51">
        <v>10</v>
      </c>
      <c r="S27" s="84"/>
      <c r="T27" s="84"/>
      <c r="U27" s="52">
        <v>13.856142</v>
      </c>
      <c r="V27" s="52">
        <v>5.9519999999999998E-3</v>
      </c>
      <c r="W27" s="52">
        <v>2.3556000000000001E-2</v>
      </c>
      <c r="X27" s="52">
        <v>1.275188</v>
      </c>
      <c r="Y27" s="52">
        <v>0.71111111111111114</v>
      </c>
      <c r="Z27" s="52"/>
      <c r="AA27" s="85">
        <v>27</v>
      </c>
      <c r="AB27" s="85"/>
      <c r="AC27" s="86"/>
      <c r="AD27" s="51"/>
      <c r="AE27" s="51"/>
      <c r="AF27" s="51"/>
      <c r="AG27" s="51"/>
      <c r="AH27" s="51"/>
      <c r="AI27" s="51"/>
      <c r="AJ27" s="105" t="s">
        <v>291</v>
      </c>
      <c r="AK27" s="105" t="s">
        <v>291</v>
      </c>
      <c r="AL27" s="105" t="s">
        <v>291</v>
      </c>
      <c r="AM27" s="105" t="s">
        <v>291</v>
      </c>
      <c r="AN27" s="2"/>
      <c r="AO27" s="3"/>
      <c r="AP27" s="3"/>
      <c r="AQ27" s="3"/>
      <c r="AR27" s="3"/>
    </row>
    <row r="28" spans="1:44" x14ac:dyDescent="0.35">
      <c r="A28" s="14" t="s">
        <v>199</v>
      </c>
      <c r="B28" s="15"/>
      <c r="C28" s="15"/>
      <c r="D28" s="79"/>
      <c r="E28" s="80"/>
      <c r="F28" s="15"/>
      <c r="G28" s="15"/>
      <c r="H28" s="16"/>
      <c r="I28" s="66"/>
      <c r="J28" s="66"/>
      <c r="K28" s="16"/>
      <c r="L28" s="81"/>
      <c r="M28" s="82">
        <v>5730.81982421875</v>
      </c>
      <c r="N28" s="82">
        <v>6170.2353515625</v>
      </c>
      <c r="O28" s="77"/>
      <c r="P28" s="83"/>
      <c r="Q28" s="83"/>
      <c r="R28" s="51">
        <v>9</v>
      </c>
      <c r="S28" s="84"/>
      <c r="T28" s="84"/>
      <c r="U28" s="52">
        <v>11.040414999999999</v>
      </c>
      <c r="V28" s="52">
        <v>6.0239999999999998E-3</v>
      </c>
      <c r="W28" s="52">
        <v>2.264E-2</v>
      </c>
      <c r="X28" s="52">
        <v>1.1681520000000001</v>
      </c>
      <c r="Y28" s="52">
        <v>0.83333333333333337</v>
      </c>
      <c r="Z28" s="52"/>
      <c r="AA28" s="85">
        <v>28</v>
      </c>
      <c r="AB28" s="85"/>
      <c r="AC28" s="86"/>
      <c r="AD28" s="51"/>
      <c r="AE28" s="51"/>
      <c r="AF28" s="51"/>
      <c r="AG28" s="51"/>
      <c r="AH28" s="51"/>
      <c r="AI28" s="51"/>
      <c r="AJ28" s="105" t="s">
        <v>291</v>
      </c>
      <c r="AK28" s="105" t="s">
        <v>291</v>
      </c>
      <c r="AL28" s="105" t="s">
        <v>291</v>
      </c>
      <c r="AM28" s="105" t="s">
        <v>291</v>
      </c>
      <c r="AN28" s="2"/>
      <c r="AO28" s="3"/>
      <c r="AP28" s="3"/>
      <c r="AQ28" s="3"/>
      <c r="AR28" s="3"/>
    </row>
    <row r="29" spans="1:44" x14ac:dyDescent="0.35">
      <c r="A29" s="14" t="s">
        <v>185</v>
      </c>
      <c r="B29" s="15"/>
      <c r="C29" s="15"/>
      <c r="D29" s="79"/>
      <c r="E29" s="80"/>
      <c r="F29" s="15"/>
      <c r="G29" s="15"/>
      <c r="H29" s="129"/>
      <c r="I29" s="66"/>
      <c r="J29" s="66"/>
      <c r="K29" s="16"/>
      <c r="L29" s="81"/>
      <c r="M29" s="82">
        <v>8214.419921875</v>
      </c>
      <c r="N29" s="82">
        <v>7019.87646484375</v>
      </c>
      <c r="O29" s="77"/>
      <c r="P29" s="83"/>
      <c r="Q29" s="83"/>
      <c r="R29" s="51">
        <v>12</v>
      </c>
      <c r="S29" s="84"/>
      <c r="T29" s="84"/>
      <c r="U29" s="52">
        <v>6.2286419999999998</v>
      </c>
      <c r="V29" s="52">
        <v>5.1809999999999998E-3</v>
      </c>
      <c r="W29" s="52">
        <v>3.6875999999999999E-2</v>
      </c>
      <c r="X29" s="52">
        <v>1.3243780000000001</v>
      </c>
      <c r="Y29" s="52">
        <v>0.86363636363636365</v>
      </c>
      <c r="Z29" s="52"/>
      <c r="AA29" s="85">
        <v>29</v>
      </c>
      <c r="AB29" s="85"/>
      <c r="AC29" s="86"/>
      <c r="AD29" s="51"/>
      <c r="AE29" s="51"/>
      <c r="AF29" s="51"/>
      <c r="AG29" s="51"/>
      <c r="AH29" s="51"/>
      <c r="AI29" s="51"/>
      <c r="AJ29" s="105" t="s">
        <v>291</v>
      </c>
      <c r="AK29" s="105" t="s">
        <v>291</v>
      </c>
      <c r="AL29" s="105" t="s">
        <v>291</v>
      </c>
      <c r="AM29" s="105" t="s">
        <v>291</v>
      </c>
      <c r="AN29" s="2"/>
      <c r="AO29" s="3"/>
      <c r="AP29" s="3"/>
      <c r="AQ29" s="3"/>
      <c r="AR29" s="3"/>
    </row>
    <row r="30" spans="1:44" x14ac:dyDescent="0.35">
      <c r="A30" s="14" t="s">
        <v>186</v>
      </c>
      <c r="B30" s="15"/>
      <c r="C30" s="15"/>
      <c r="D30" s="79"/>
      <c r="E30" s="80"/>
      <c r="F30" s="15"/>
      <c r="G30" s="15"/>
      <c r="H30" s="129"/>
      <c r="I30" s="66"/>
      <c r="J30" s="66"/>
      <c r="K30" s="16"/>
      <c r="L30" s="81"/>
      <c r="M30" s="82">
        <v>8307.8544921875</v>
      </c>
      <c r="N30" s="82">
        <v>6728.38671875</v>
      </c>
      <c r="O30" s="77"/>
      <c r="P30" s="83"/>
      <c r="Q30" s="83"/>
      <c r="R30" s="51">
        <v>12</v>
      </c>
      <c r="S30" s="84"/>
      <c r="T30" s="84"/>
      <c r="U30" s="52">
        <v>6.2286419999999998</v>
      </c>
      <c r="V30" s="52">
        <v>5.1809999999999998E-3</v>
      </c>
      <c r="W30" s="52">
        <v>3.6875999999999999E-2</v>
      </c>
      <c r="X30" s="52">
        <v>1.3243780000000001</v>
      </c>
      <c r="Y30" s="52">
        <v>0.86363636363636365</v>
      </c>
      <c r="Z30" s="52"/>
      <c r="AA30" s="85">
        <v>30</v>
      </c>
      <c r="AB30" s="85"/>
      <c r="AC30" s="86"/>
      <c r="AD30" s="51"/>
      <c r="AE30" s="51"/>
      <c r="AF30" s="51"/>
      <c r="AG30" s="51"/>
      <c r="AH30" s="51"/>
      <c r="AI30" s="51"/>
      <c r="AJ30" s="105" t="s">
        <v>291</v>
      </c>
      <c r="AK30" s="105" t="s">
        <v>291</v>
      </c>
      <c r="AL30" s="105" t="s">
        <v>291</v>
      </c>
      <c r="AM30" s="105" t="s">
        <v>291</v>
      </c>
      <c r="AN30" s="2"/>
      <c r="AO30" s="3"/>
      <c r="AP30" s="3"/>
      <c r="AQ30" s="3"/>
      <c r="AR30" s="3"/>
    </row>
    <row r="31" spans="1:44" x14ac:dyDescent="0.35">
      <c r="A31" s="14" t="s">
        <v>187</v>
      </c>
      <c r="B31" s="15"/>
      <c r="C31" s="15"/>
      <c r="D31" s="79"/>
      <c r="E31" s="80"/>
      <c r="F31" s="15"/>
      <c r="G31" s="15"/>
      <c r="H31" s="129"/>
      <c r="I31" s="66"/>
      <c r="J31" s="66"/>
      <c r="K31" s="16"/>
      <c r="L31" s="81"/>
      <c r="M31" s="82">
        <v>8610.923828125</v>
      </c>
      <c r="N31" s="82">
        <v>6131.85107421875</v>
      </c>
      <c r="O31" s="77"/>
      <c r="P31" s="83"/>
      <c r="Q31" s="83"/>
      <c r="R31" s="51">
        <v>11</v>
      </c>
      <c r="S31" s="84"/>
      <c r="T31" s="84"/>
      <c r="U31" s="52">
        <v>3.5629149999999998</v>
      </c>
      <c r="V31" s="52">
        <v>5.1549999999999999E-3</v>
      </c>
      <c r="W31" s="52">
        <v>3.5076000000000003E-2</v>
      </c>
      <c r="X31" s="52">
        <v>1.2236819999999999</v>
      </c>
      <c r="Y31" s="52">
        <v>0.92727272727272725</v>
      </c>
      <c r="Z31" s="52"/>
      <c r="AA31" s="85">
        <v>31</v>
      </c>
      <c r="AB31" s="85"/>
      <c r="AC31" s="86"/>
      <c r="AD31" s="51"/>
      <c r="AE31" s="51"/>
      <c r="AF31" s="51"/>
      <c r="AG31" s="51"/>
      <c r="AH31" s="51"/>
      <c r="AI31" s="51"/>
      <c r="AJ31" s="105" t="s">
        <v>291</v>
      </c>
      <c r="AK31" s="105" t="s">
        <v>291</v>
      </c>
      <c r="AL31" s="105" t="s">
        <v>291</v>
      </c>
      <c r="AM31" s="105" t="s">
        <v>291</v>
      </c>
      <c r="AN31" s="2"/>
      <c r="AO31" s="3"/>
      <c r="AP31" s="3"/>
      <c r="AQ31" s="3"/>
      <c r="AR31" s="3"/>
    </row>
    <row r="32" spans="1:44" x14ac:dyDescent="0.35">
      <c r="A32" s="14" t="s">
        <v>188</v>
      </c>
      <c r="B32" s="15"/>
      <c r="C32" s="15"/>
      <c r="D32" s="79"/>
      <c r="E32" s="80"/>
      <c r="F32" s="15"/>
      <c r="G32" s="15"/>
      <c r="H32" s="129"/>
      <c r="I32" s="66"/>
      <c r="J32" s="66"/>
      <c r="K32" s="16"/>
      <c r="L32" s="81"/>
      <c r="M32" s="82">
        <v>8489.0634765625</v>
      </c>
      <c r="N32" s="82">
        <v>6418.87353515625</v>
      </c>
      <c r="O32" s="77"/>
      <c r="P32" s="83"/>
      <c r="Q32" s="83"/>
      <c r="R32" s="51">
        <v>11</v>
      </c>
      <c r="S32" s="84"/>
      <c r="T32" s="84"/>
      <c r="U32" s="52">
        <v>3.5629149999999998</v>
      </c>
      <c r="V32" s="52">
        <v>5.1549999999999999E-3</v>
      </c>
      <c r="W32" s="52">
        <v>3.5076000000000003E-2</v>
      </c>
      <c r="X32" s="52">
        <v>1.2236819999999999</v>
      </c>
      <c r="Y32" s="52">
        <v>0.92727272727272725</v>
      </c>
      <c r="Z32" s="52"/>
      <c r="AA32" s="85">
        <v>32</v>
      </c>
      <c r="AB32" s="85"/>
      <c r="AC32" s="86"/>
      <c r="AD32" s="51"/>
      <c r="AE32" s="51"/>
      <c r="AF32" s="51"/>
      <c r="AG32" s="51"/>
      <c r="AH32" s="51"/>
      <c r="AI32" s="51"/>
      <c r="AJ32" s="105" t="s">
        <v>291</v>
      </c>
      <c r="AK32" s="105" t="s">
        <v>291</v>
      </c>
      <c r="AL32" s="105" t="s">
        <v>291</v>
      </c>
      <c r="AM32" s="105" t="s">
        <v>291</v>
      </c>
      <c r="AN32" s="2"/>
      <c r="AO32" s="3"/>
      <c r="AP32" s="3"/>
      <c r="AQ32" s="3"/>
      <c r="AR32" s="3"/>
    </row>
    <row r="33" spans="1:44" x14ac:dyDescent="0.35">
      <c r="A33" s="14" t="s">
        <v>203</v>
      </c>
      <c r="B33" s="15"/>
      <c r="C33" s="15"/>
      <c r="D33" s="79"/>
      <c r="E33" s="80"/>
      <c r="F33" s="15"/>
      <c r="G33" s="15"/>
      <c r="H33" s="16"/>
      <c r="I33" s="66"/>
      <c r="J33" s="66"/>
      <c r="K33" s="16"/>
      <c r="L33" s="81"/>
      <c r="M33" s="82">
        <v>6587.94677734375</v>
      </c>
      <c r="N33" s="82">
        <v>7691.49072265625</v>
      </c>
      <c r="O33" s="77"/>
      <c r="P33" s="83"/>
      <c r="Q33" s="83"/>
      <c r="R33" s="51">
        <v>7</v>
      </c>
      <c r="S33" s="84"/>
      <c r="T33" s="84"/>
      <c r="U33" s="52">
        <v>1.25</v>
      </c>
      <c r="V33" s="52">
        <v>5.0000000000000001E-3</v>
      </c>
      <c r="W33" s="52">
        <v>1.6857E-2</v>
      </c>
      <c r="X33" s="52">
        <v>0.91372600000000004</v>
      </c>
      <c r="Y33" s="52">
        <v>0.90476190476190477</v>
      </c>
      <c r="Z33" s="52"/>
      <c r="AA33" s="85">
        <v>33</v>
      </c>
      <c r="AB33" s="85"/>
      <c r="AC33" s="86"/>
      <c r="AD33" s="51"/>
      <c r="AE33" s="51"/>
      <c r="AF33" s="51"/>
      <c r="AG33" s="51"/>
      <c r="AH33" s="51"/>
      <c r="AI33" s="51"/>
      <c r="AJ33" s="105" t="s">
        <v>291</v>
      </c>
      <c r="AK33" s="105" t="s">
        <v>291</v>
      </c>
      <c r="AL33" s="105" t="s">
        <v>291</v>
      </c>
      <c r="AM33" s="105" t="s">
        <v>291</v>
      </c>
      <c r="AN33" s="2"/>
      <c r="AO33" s="3"/>
      <c r="AP33" s="3"/>
      <c r="AQ33" s="3"/>
      <c r="AR33" s="3"/>
    </row>
    <row r="34" spans="1:44" x14ac:dyDescent="0.35">
      <c r="A34" s="14" t="s">
        <v>235</v>
      </c>
      <c r="B34" s="15"/>
      <c r="C34" s="15"/>
      <c r="D34" s="79"/>
      <c r="E34" s="80"/>
      <c r="F34" s="15"/>
      <c r="G34" s="15"/>
      <c r="H34" s="16"/>
      <c r="I34" s="66"/>
      <c r="J34" s="66"/>
      <c r="K34" s="16"/>
      <c r="L34" s="81"/>
      <c r="M34" s="82">
        <v>2748.44189453125</v>
      </c>
      <c r="N34" s="82">
        <v>8449.7421875</v>
      </c>
      <c r="O34" s="77"/>
      <c r="P34" s="83"/>
      <c r="Q34" s="83"/>
      <c r="R34" s="51">
        <v>2</v>
      </c>
      <c r="S34" s="84"/>
      <c r="T34" s="84"/>
      <c r="U34" s="52">
        <v>1</v>
      </c>
      <c r="V34" s="52">
        <v>4.1489999999999999E-3</v>
      </c>
      <c r="W34" s="52">
        <v>1.4009999999999999E-3</v>
      </c>
      <c r="X34" s="52">
        <v>0.46277800000000002</v>
      </c>
      <c r="Y34" s="52">
        <v>0</v>
      </c>
      <c r="Z34" s="52"/>
      <c r="AA34" s="85">
        <v>34</v>
      </c>
      <c r="AB34" s="85"/>
      <c r="AC34" s="86"/>
      <c r="AD34" s="51"/>
      <c r="AE34" s="51"/>
      <c r="AF34" s="51"/>
      <c r="AG34" s="51"/>
      <c r="AH34" s="51"/>
      <c r="AI34" s="51"/>
      <c r="AJ34" s="105" t="s">
        <v>291</v>
      </c>
      <c r="AK34" s="105" t="s">
        <v>291</v>
      </c>
      <c r="AL34" s="105" t="s">
        <v>291</v>
      </c>
      <c r="AM34" s="105" t="s">
        <v>291</v>
      </c>
      <c r="AN34" s="2"/>
      <c r="AO34" s="3"/>
      <c r="AP34" s="3"/>
      <c r="AQ34" s="3"/>
      <c r="AR34" s="3"/>
    </row>
    <row r="35" spans="1:44" x14ac:dyDescent="0.35">
      <c r="A35" s="14" t="s">
        <v>233</v>
      </c>
      <c r="B35" s="15"/>
      <c r="C35" s="15"/>
      <c r="D35" s="79"/>
      <c r="E35" s="80"/>
      <c r="F35" s="15"/>
      <c r="G35" s="15"/>
      <c r="H35" s="16"/>
      <c r="I35" s="66"/>
      <c r="J35" s="66"/>
      <c r="K35" s="16"/>
      <c r="L35" s="81"/>
      <c r="M35" s="82">
        <v>3024.39794921875</v>
      </c>
      <c r="N35" s="82">
        <v>7516.39453125</v>
      </c>
      <c r="O35" s="77"/>
      <c r="P35" s="83"/>
      <c r="Q35" s="83"/>
      <c r="R35" s="51">
        <v>2</v>
      </c>
      <c r="S35" s="84"/>
      <c r="T35" s="84"/>
      <c r="U35" s="52">
        <v>0.61904800000000004</v>
      </c>
      <c r="V35" s="52">
        <v>4.4050000000000001E-3</v>
      </c>
      <c r="W35" s="52">
        <v>2.6020000000000001E-3</v>
      </c>
      <c r="X35" s="52">
        <v>0.40588200000000002</v>
      </c>
      <c r="Y35" s="52">
        <v>0</v>
      </c>
      <c r="Z35" s="52"/>
      <c r="AA35" s="85">
        <v>35</v>
      </c>
      <c r="AB35" s="85"/>
      <c r="AC35" s="86"/>
      <c r="AD35" s="51"/>
      <c r="AE35" s="51"/>
      <c r="AF35" s="51"/>
      <c r="AG35" s="51"/>
      <c r="AH35" s="51"/>
      <c r="AI35" s="51"/>
      <c r="AJ35" s="105" t="s">
        <v>291</v>
      </c>
      <c r="AK35" s="105" t="s">
        <v>291</v>
      </c>
      <c r="AL35" s="105" t="s">
        <v>291</v>
      </c>
      <c r="AM35" s="105" t="s">
        <v>291</v>
      </c>
      <c r="AN35" s="2"/>
      <c r="AO35" s="3"/>
      <c r="AP35" s="3"/>
      <c r="AQ35" s="3"/>
      <c r="AR35" s="3"/>
    </row>
    <row r="36" spans="1:44" x14ac:dyDescent="0.35">
      <c r="A36" s="14" t="s">
        <v>193</v>
      </c>
      <c r="B36" s="15"/>
      <c r="C36" s="15"/>
      <c r="D36" s="79"/>
      <c r="E36" s="80"/>
      <c r="F36" s="15"/>
      <c r="G36" s="15"/>
      <c r="H36" s="16"/>
      <c r="I36" s="66"/>
      <c r="J36" s="66"/>
      <c r="K36" s="16"/>
      <c r="L36" s="81"/>
      <c r="M36" s="82">
        <v>9014.6669921875</v>
      </c>
      <c r="N36" s="82">
        <v>7121.82568359375</v>
      </c>
      <c r="O36" s="77"/>
      <c r="P36" s="83"/>
      <c r="Q36" s="83"/>
      <c r="R36" s="51">
        <v>10</v>
      </c>
      <c r="S36" s="84"/>
      <c r="T36" s="84"/>
      <c r="U36" s="52">
        <v>0.42857099999999998</v>
      </c>
      <c r="V36" s="52">
        <v>4.7169999999999998E-3</v>
      </c>
      <c r="W36" s="52">
        <v>3.1064000000000001E-2</v>
      </c>
      <c r="X36" s="52">
        <v>1.1131530000000001</v>
      </c>
      <c r="Y36" s="52">
        <v>0.93333333333333335</v>
      </c>
      <c r="Z36" s="52"/>
      <c r="AA36" s="85">
        <v>36</v>
      </c>
      <c r="AB36" s="85"/>
      <c r="AC36" s="86"/>
      <c r="AD36" s="51"/>
      <c r="AE36" s="51"/>
      <c r="AF36" s="51"/>
      <c r="AG36" s="51"/>
      <c r="AH36" s="51"/>
      <c r="AI36" s="51"/>
      <c r="AJ36" s="105" t="s">
        <v>291</v>
      </c>
      <c r="AK36" s="105" t="s">
        <v>291</v>
      </c>
      <c r="AL36" s="105" t="s">
        <v>291</v>
      </c>
      <c r="AM36" s="105" t="s">
        <v>291</v>
      </c>
      <c r="AN36" s="2"/>
      <c r="AO36" s="3"/>
      <c r="AP36" s="3"/>
      <c r="AQ36" s="3"/>
      <c r="AR36" s="3"/>
    </row>
    <row r="37" spans="1:44" x14ac:dyDescent="0.35">
      <c r="A37" s="14" t="s">
        <v>198</v>
      </c>
      <c r="B37" s="15"/>
      <c r="C37" s="15"/>
      <c r="D37" s="79"/>
      <c r="E37" s="80"/>
      <c r="F37" s="15"/>
      <c r="G37" s="15"/>
      <c r="H37" s="16"/>
      <c r="I37" s="66"/>
      <c r="J37" s="66"/>
      <c r="K37" s="16"/>
      <c r="L37" s="81"/>
      <c r="M37" s="82">
        <v>9278.400390625</v>
      </c>
      <c r="N37" s="82">
        <v>6597.2451171875</v>
      </c>
      <c r="O37" s="77"/>
      <c r="P37" s="83"/>
      <c r="Q37" s="83"/>
      <c r="R37" s="51">
        <v>9</v>
      </c>
      <c r="S37" s="84"/>
      <c r="T37" s="84"/>
      <c r="U37" s="52">
        <v>0</v>
      </c>
      <c r="V37" s="52">
        <v>4.6950000000000004E-3</v>
      </c>
      <c r="W37" s="52">
        <v>2.9263999999999998E-2</v>
      </c>
      <c r="X37" s="52">
        <v>1.0122230000000001</v>
      </c>
      <c r="Y37" s="52">
        <v>1</v>
      </c>
      <c r="Z37" s="52"/>
      <c r="AA37" s="85">
        <v>37</v>
      </c>
      <c r="AB37" s="85"/>
      <c r="AC37" s="86"/>
      <c r="AD37" s="51"/>
      <c r="AE37" s="51"/>
      <c r="AF37" s="51"/>
      <c r="AG37" s="51"/>
      <c r="AH37" s="51"/>
      <c r="AI37" s="51"/>
      <c r="AJ37" s="105" t="s">
        <v>291</v>
      </c>
      <c r="AK37" s="105" t="s">
        <v>291</v>
      </c>
      <c r="AL37" s="105" t="s">
        <v>291</v>
      </c>
      <c r="AM37" s="105" t="s">
        <v>291</v>
      </c>
      <c r="AN37" s="2"/>
      <c r="AO37" s="3"/>
      <c r="AP37" s="3"/>
      <c r="AQ37" s="3"/>
      <c r="AR37" s="3"/>
    </row>
    <row r="38" spans="1:44" x14ac:dyDescent="0.35">
      <c r="A38" s="14" t="s">
        <v>206</v>
      </c>
      <c r="B38" s="15"/>
      <c r="C38" s="15"/>
      <c r="D38" s="79"/>
      <c r="E38" s="80"/>
      <c r="F38" s="15"/>
      <c r="G38" s="15"/>
      <c r="H38" s="16"/>
      <c r="I38" s="66"/>
      <c r="J38" s="66"/>
      <c r="K38" s="16"/>
      <c r="L38" s="81"/>
      <c r="M38" s="82">
        <v>9048.4150390625</v>
      </c>
      <c r="N38" s="82">
        <v>2526.6474609375</v>
      </c>
      <c r="O38" s="77"/>
      <c r="P38" s="83"/>
      <c r="Q38" s="83"/>
      <c r="R38" s="51">
        <v>7</v>
      </c>
      <c r="S38" s="84"/>
      <c r="T38" s="84"/>
      <c r="U38" s="52">
        <v>0</v>
      </c>
      <c r="V38" s="52">
        <v>4.4840000000000001E-3</v>
      </c>
      <c r="W38" s="52">
        <v>3.2759999999999998E-3</v>
      </c>
      <c r="X38" s="52">
        <v>0.97159399999999996</v>
      </c>
      <c r="Y38" s="52">
        <v>1</v>
      </c>
      <c r="Z38" s="52"/>
      <c r="AA38" s="85">
        <v>38</v>
      </c>
      <c r="AB38" s="85"/>
      <c r="AC38" s="86"/>
      <c r="AD38" s="51"/>
      <c r="AE38" s="51"/>
      <c r="AF38" s="51"/>
      <c r="AG38" s="51"/>
      <c r="AH38" s="51"/>
      <c r="AI38" s="51"/>
      <c r="AJ38" s="105" t="s">
        <v>291</v>
      </c>
      <c r="AK38" s="105" t="s">
        <v>291</v>
      </c>
      <c r="AL38" s="105" t="s">
        <v>291</v>
      </c>
      <c r="AM38" s="105" t="s">
        <v>291</v>
      </c>
      <c r="AN38" s="2"/>
      <c r="AO38" s="3"/>
      <c r="AP38" s="3"/>
      <c r="AQ38" s="3"/>
      <c r="AR38" s="3"/>
    </row>
    <row r="39" spans="1:44" x14ac:dyDescent="0.35">
      <c r="A39" s="14" t="s">
        <v>207</v>
      </c>
      <c r="B39" s="15"/>
      <c r="C39" s="15"/>
      <c r="D39" s="79"/>
      <c r="E39" s="80"/>
      <c r="F39" s="15"/>
      <c r="G39" s="15"/>
      <c r="H39" s="16"/>
      <c r="I39" s="66"/>
      <c r="J39" s="66"/>
      <c r="K39" s="16"/>
      <c r="L39" s="81"/>
      <c r="M39" s="82">
        <v>8284.7255859375</v>
      </c>
      <c r="N39" s="82">
        <v>2042.617431640625</v>
      </c>
      <c r="O39" s="77"/>
      <c r="P39" s="83"/>
      <c r="Q39" s="83"/>
      <c r="R39" s="51">
        <v>7</v>
      </c>
      <c r="S39" s="84"/>
      <c r="T39" s="84"/>
      <c r="U39" s="52">
        <v>0</v>
      </c>
      <c r="V39" s="52">
        <v>4.4840000000000001E-3</v>
      </c>
      <c r="W39" s="52">
        <v>3.2759999999999998E-3</v>
      </c>
      <c r="X39" s="52">
        <v>0.97159399999999996</v>
      </c>
      <c r="Y39" s="52">
        <v>1</v>
      </c>
      <c r="Z39" s="52"/>
      <c r="AA39" s="85">
        <v>39</v>
      </c>
      <c r="AB39" s="85"/>
      <c r="AC39" s="86"/>
      <c r="AD39" s="51"/>
      <c r="AE39" s="51"/>
      <c r="AF39" s="51"/>
      <c r="AG39" s="51"/>
      <c r="AH39" s="51"/>
      <c r="AI39" s="51"/>
      <c r="AJ39" s="105" t="s">
        <v>291</v>
      </c>
      <c r="AK39" s="105" t="s">
        <v>291</v>
      </c>
      <c r="AL39" s="105" t="s">
        <v>291</v>
      </c>
      <c r="AM39" s="105" t="s">
        <v>291</v>
      </c>
      <c r="AN39" s="2"/>
      <c r="AO39" s="3"/>
      <c r="AP39" s="3"/>
      <c r="AQ39" s="3"/>
      <c r="AR39" s="3"/>
    </row>
    <row r="40" spans="1:44" x14ac:dyDescent="0.35">
      <c r="A40" s="14" t="s">
        <v>208</v>
      </c>
      <c r="B40" s="15"/>
      <c r="C40" s="15"/>
      <c r="D40" s="79"/>
      <c r="E40" s="80"/>
      <c r="F40" s="15"/>
      <c r="G40" s="15"/>
      <c r="H40" s="16"/>
      <c r="I40" s="66"/>
      <c r="J40" s="66"/>
      <c r="K40" s="16"/>
      <c r="L40" s="81"/>
      <c r="M40" s="82">
        <v>8684.65234375</v>
      </c>
      <c r="N40" s="82">
        <v>2445.625244140625</v>
      </c>
      <c r="O40" s="77"/>
      <c r="P40" s="83"/>
      <c r="Q40" s="83"/>
      <c r="R40" s="51">
        <v>7</v>
      </c>
      <c r="S40" s="84"/>
      <c r="T40" s="84"/>
      <c r="U40" s="52">
        <v>0</v>
      </c>
      <c r="V40" s="52">
        <v>4.4840000000000001E-3</v>
      </c>
      <c r="W40" s="52">
        <v>3.2759999999999998E-3</v>
      </c>
      <c r="X40" s="52">
        <v>0.97159399999999996</v>
      </c>
      <c r="Y40" s="52">
        <v>1</v>
      </c>
      <c r="Z40" s="52"/>
      <c r="AA40" s="85">
        <v>40</v>
      </c>
      <c r="AB40" s="85"/>
      <c r="AC40" s="86"/>
      <c r="AD40" s="51"/>
      <c r="AE40" s="51"/>
      <c r="AF40" s="51"/>
      <c r="AG40" s="51"/>
      <c r="AH40" s="51"/>
      <c r="AI40" s="51"/>
      <c r="AJ40" s="105" t="s">
        <v>291</v>
      </c>
      <c r="AK40" s="105" t="s">
        <v>291</v>
      </c>
      <c r="AL40" s="105" t="s">
        <v>291</v>
      </c>
      <c r="AM40" s="105" t="s">
        <v>291</v>
      </c>
      <c r="AN40" s="2"/>
      <c r="AO40" s="3"/>
      <c r="AP40" s="3"/>
      <c r="AQ40" s="3"/>
      <c r="AR40" s="3"/>
    </row>
    <row r="41" spans="1:44" x14ac:dyDescent="0.35">
      <c r="A41" s="14" t="s">
        <v>209</v>
      </c>
      <c r="B41" s="15"/>
      <c r="C41" s="15"/>
      <c r="D41" s="79"/>
      <c r="E41" s="80"/>
      <c r="F41" s="15"/>
      <c r="G41" s="15"/>
      <c r="H41" s="16"/>
      <c r="I41" s="66"/>
      <c r="J41" s="66"/>
      <c r="K41" s="16"/>
      <c r="L41" s="81"/>
      <c r="M41" s="82">
        <v>8062.76123046875</v>
      </c>
      <c r="N41" s="82">
        <v>1784.69970703125</v>
      </c>
      <c r="O41" s="77"/>
      <c r="P41" s="83"/>
      <c r="Q41" s="83"/>
      <c r="R41" s="51">
        <v>7</v>
      </c>
      <c r="S41" s="84"/>
      <c r="T41" s="84"/>
      <c r="U41" s="52">
        <v>0</v>
      </c>
      <c r="V41" s="52">
        <v>4.4840000000000001E-3</v>
      </c>
      <c r="W41" s="52">
        <v>3.2759999999999998E-3</v>
      </c>
      <c r="X41" s="52">
        <v>0.97159399999999996</v>
      </c>
      <c r="Y41" s="52">
        <v>1</v>
      </c>
      <c r="Z41" s="52"/>
      <c r="AA41" s="85">
        <v>41</v>
      </c>
      <c r="AB41" s="85"/>
      <c r="AC41" s="86"/>
      <c r="AD41" s="51"/>
      <c r="AE41" s="51"/>
      <c r="AF41" s="51"/>
      <c r="AG41" s="51"/>
      <c r="AH41" s="51"/>
      <c r="AI41" s="51"/>
      <c r="AJ41" s="105" t="s">
        <v>291</v>
      </c>
      <c r="AK41" s="105" t="s">
        <v>291</v>
      </c>
      <c r="AL41" s="105" t="s">
        <v>291</v>
      </c>
      <c r="AM41" s="105" t="s">
        <v>291</v>
      </c>
      <c r="AN41" s="2"/>
      <c r="AO41" s="3"/>
      <c r="AP41" s="3"/>
      <c r="AQ41" s="3"/>
      <c r="AR41" s="3"/>
    </row>
    <row r="42" spans="1:44" x14ac:dyDescent="0.35">
      <c r="A42" s="14" t="s">
        <v>210</v>
      </c>
      <c r="B42" s="15"/>
      <c r="C42" s="15"/>
      <c r="D42" s="79"/>
      <c r="E42" s="80"/>
      <c r="F42" s="15"/>
      <c r="G42" s="15"/>
      <c r="H42" s="16"/>
      <c r="I42" s="66"/>
      <c r="J42" s="66"/>
      <c r="K42" s="16"/>
      <c r="L42" s="81"/>
      <c r="M42" s="82">
        <v>9174.0234375</v>
      </c>
      <c r="N42" s="82">
        <v>2826.9482421875</v>
      </c>
      <c r="O42" s="77"/>
      <c r="P42" s="83"/>
      <c r="Q42" s="83"/>
      <c r="R42" s="51">
        <v>7</v>
      </c>
      <c r="S42" s="84"/>
      <c r="T42" s="84"/>
      <c r="U42" s="52">
        <v>0</v>
      </c>
      <c r="V42" s="52">
        <v>4.4840000000000001E-3</v>
      </c>
      <c r="W42" s="52">
        <v>3.2759999999999998E-3</v>
      </c>
      <c r="X42" s="52">
        <v>0.97159399999999996</v>
      </c>
      <c r="Y42" s="52">
        <v>1</v>
      </c>
      <c r="Z42" s="52"/>
      <c r="AA42" s="85">
        <v>42</v>
      </c>
      <c r="AB42" s="85"/>
      <c r="AC42" s="86"/>
      <c r="AD42" s="51"/>
      <c r="AE42" s="51"/>
      <c r="AF42" s="51"/>
      <c r="AG42" s="51"/>
      <c r="AH42" s="51"/>
      <c r="AI42" s="51"/>
      <c r="AJ42" s="105" t="s">
        <v>291</v>
      </c>
      <c r="AK42" s="105" t="s">
        <v>291</v>
      </c>
      <c r="AL42" s="105" t="s">
        <v>291</v>
      </c>
      <c r="AM42" s="105" t="s">
        <v>291</v>
      </c>
      <c r="AN42" s="2"/>
      <c r="AO42" s="3"/>
      <c r="AP42" s="3"/>
      <c r="AQ42" s="3"/>
      <c r="AR42" s="3"/>
    </row>
    <row r="43" spans="1:44" x14ac:dyDescent="0.35">
      <c r="A43" s="14" t="s">
        <v>211</v>
      </c>
      <c r="B43" s="15"/>
      <c r="C43" s="15"/>
      <c r="D43" s="79"/>
      <c r="E43" s="80"/>
      <c r="F43" s="15"/>
      <c r="G43" s="15"/>
      <c r="H43" s="16"/>
      <c r="I43" s="66"/>
      <c r="J43" s="66"/>
      <c r="K43" s="16"/>
      <c r="L43" s="81"/>
      <c r="M43" s="82">
        <v>8652.982421875</v>
      </c>
      <c r="N43" s="82">
        <v>2088.566162109375</v>
      </c>
      <c r="O43" s="77"/>
      <c r="P43" s="83"/>
      <c r="Q43" s="83"/>
      <c r="R43" s="51">
        <v>7</v>
      </c>
      <c r="S43" s="84"/>
      <c r="T43" s="84"/>
      <c r="U43" s="52">
        <v>0</v>
      </c>
      <c r="V43" s="52">
        <v>4.4840000000000001E-3</v>
      </c>
      <c r="W43" s="52">
        <v>3.2759999999999998E-3</v>
      </c>
      <c r="X43" s="52">
        <v>0.97159399999999996</v>
      </c>
      <c r="Y43" s="52">
        <v>1</v>
      </c>
      <c r="Z43" s="52"/>
      <c r="AA43" s="85">
        <v>43</v>
      </c>
      <c r="AB43" s="85"/>
      <c r="AC43" s="86"/>
      <c r="AD43" s="51"/>
      <c r="AE43" s="51"/>
      <c r="AF43" s="51"/>
      <c r="AG43" s="51"/>
      <c r="AH43" s="51"/>
      <c r="AI43" s="51"/>
      <c r="AJ43" s="105" t="s">
        <v>291</v>
      </c>
      <c r="AK43" s="105" t="s">
        <v>291</v>
      </c>
      <c r="AL43" s="105" t="s">
        <v>291</v>
      </c>
      <c r="AM43" s="105" t="s">
        <v>291</v>
      </c>
      <c r="AN43" s="2"/>
      <c r="AO43" s="3"/>
      <c r="AP43" s="3"/>
      <c r="AQ43" s="3"/>
      <c r="AR43" s="3"/>
    </row>
    <row r="44" spans="1:44" x14ac:dyDescent="0.35">
      <c r="A44" s="87" t="s">
        <v>202</v>
      </c>
      <c r="B44" s="116"/>
      <c r="C44" s="116"/>
      <c r="D44" s="117"/>
      <c r="E44" s="118"/>
      <c r="F44" s="116"/>
      <c r="G44" s="116"/>
      <c r="H44" s="119"/>
      <c r="I44" s="120"/>
      <c r="J44" s="120"/>
      <c r="K44" s="119"/>
      <c r="L44" s="121"/>
      <c r="M44" s="122">
        <v>8398.796875</v>
      </c>
      <c r="N44" s="122">
        <v>7738.23828125</v>
      </c>
      <c r="O44" s="123"/>
      <c r="P44" s="124"/>
      <c r="Q44" s="124"/>
      <c r="R44" s="51">
        <v>7</v>
      </c>
      <c r="S44" s="125"/>
      <c r="T44" s="125"/>
      <c r="U44" s="52">
        <v>0</v>
      </c>
      <c r="V44" s="52">
        <v>4.6509999999999998E-3</v>
      </c>
      <c r="W44" s="52">
        <v>2.3421000000000001E-2</v>
      </c>
      <c r="X44" s="52">
        <v>0.82310899999999998</v>
      </c>
      <c r="Y44" s="52">
        <v>1</v>
      </c>
      <c r="Z44" s="126"/>
      <c r="AA44" s="127">
        <v>44</v>
      </c>
      <c r="AB44" s="127"/>
      <c r="AC44" s="100"/>
      <c r="AD44" s="51"/>
      <c r="AE44" s="51"/>
      <c r="AF44" s="51"/>
      <c r="AG44" s="51"/>
      <c r="AH44" s="51"/>
      <c r="AI44" s="51"/>
      <c r="AJ44" s="105" t="s">
        <v>291</v>
      </c>
      <c r="AK44" s="105" t="s">
        <v>291</v>
      </c>
      <c r="AL44" s="105" t="s">
        <v>291</v>
      </c>
      <c r="AM44" s="105" t="s">
        <v>291</v>
      </c>
      <c r="AN44" s="2"/>
      <c r="AO44" s="3"/>
      <c r="AP44" s="3"/>
      <c r="AQ44" s="3"/>
      <c r="AR44" s="3"/>
    </row>
    <row r="45" spans="1:44" x14ac:dyDescent="0.35">
      <c r="A45" s="14" t="s">
        <v>212</v>
      </c>
      <c r="B45" s="15"/>
      <c r="C45" s="15"/>
      <c r="D45" s="79"/>
      <c r="E45" s="80"/>
      <c r="F45" s="15"/>
      <c r="G45" s="15"/>
      <c r="H45" s="16"/>
      <c r="I45" s="66"/>
      <c r="J45" s="66"/>
      <c r="K45" s="16"/>
      <c r="L45" s="81"/>
      <c r="M45" s="82">
        <v>3737.41357421875</v>
      </c>
      <c r="N45" s="82">
        <v>3585.918701171875</v>
      </c>
      <c r="O45" s="77"/>
      <c r="P45" s="83"/>
      <c r="Q45" s="83"/>
      <c r="R45" s="51">
        <v>6</v>
      </c>
      <c r="S45" s="84"/>
      <c r="T45" s="84"/>
      <c r="U45" s="52">
        <v>0</v>
      </c>
      <c r="V45" s="52">
        <v>5.3189999999999999E-3</v>
      </c>
      <c r="W45" s="52">
        <v>6.8580000000000004E-3</v>
      </c>
      <c r="X45" s="52">
        <v>0.95669199999999999</v>
      </c>
      <c r="Y45" s="52">
        <v>1</v>
      </c>
      <c r="Z45" s="52"/>
      <c r="AA45" s="85">
        <v>45</v>
      </c>
      <c r="AB45" s="85"/>
      <c r="AC45" s="86"/>
      <c r="AD45" s="51"/>
      <c r="AE45" s="51"/>
      <c r="AF45" s="51"/>
      <c r="AG45" s="51"/>
      <c r="AH45" s="51"/>
      <c r="AI45" s="51"/>
      <c r="AJ45" s="105" t="s">
        <v>291</v>
      </c>
      <c r="AK45" s="105" t="s">
        <v>291</v>
      </c>
      <c r="AL45" s="105" t="s">
        <v>291</v>
      </c>
      <c r="AM45" s="105" t="s">
        <v>291</v>
      </c>
      <c r="AN45" s="2"/>
      <c r="AO45" s="3"/>
      <c r="AP45" s="3"/>
      <c r="AQ45" s="3"/>
      <c r="AR45" s="3"/>
    </row>
    <row r="46" spans="1:44" x14ac:dyDescent="0.35">
      <c r="A46" s="14" t="s">
        <v>213</v>
      </c>
      <c r="B46" s="15"/>
      <c r="C46" s="15"/>
      <c r="D46" s="79"/>
      <c r="E46" s="80"/>
      <c r="F46" s="15"/>
      <c r="G46" s="15"/>
      <c r="H46" s="16"/>
      <c r="I46" s="66"/>
      <c r="J46" s="66"/>
      <c r="K46" s="16"/>
      <c r="L46" s="81"/>
      <c r="M46" s="82">
        <v>4270.53564453125</v>
      </c>
      <c r="N46" s="82">
        <v>2944.88525390625</v>
      </c>
      <c r="O46" s="77"/>
      <c r="P46" s="83"/>
      <c r="Q46" s="83"/>
      <c r="R46" s="51">
        <v>6</v>
      </c>
      <c r="S46" s="84"/>
      <c r="T46" s="84"/>
      <c r="U46" s="52">
        <v>0</v>
      </c>
      <c r="V46" s="52">
        <v>5.3189999999999999E-3</v>
      </c>
      <c r="W46" s="52">
        <v>6.8580000000000004E-3</v>
      </c>
      <c r="X46" s="52">
        <v>0.95669199999999999</v>
      </c>
      <c r="Y46" s="52">
        <v>1</v>
      </c>
      <c r="Z46" s="52"/>
      <c r="AA46" s="85">
        <v>46</v>
      </c>
      <c r="AB46" s="85"/>
      <c r="AC46" s="86"/>
      <c r="AD46" s="51"/>
      <c r="AE46" s="51"/>
      <c r="AF46" s="51"/>
      <c r="AG46" s="51"/>
      <c r="AH46" s="51"/>
      <c r="AI46" s="51"/>
      <c r="AJ46" s="105" t="s">
        <v>291</v>
      </c>
      <c r="AK46" s="105" t="s">
        <v>291</v>
      </c>
      <c r="AL46" s="105" t="s">
        <v>291</v>
      </c>
      <c r="AM46" s="105" t="s">
        <v>291</v>
      </c>
      <c r="AN46" s="2"/>
      <c r="AO46" s="3"/>
      <c r="AP46" s="3"/>
      <c r="AQ46" s="3"/>
      <c r="AR46" s="3"/>
    </row>
    <row r="47" spans="1:44" x14ac:dyDescent="0.35">
      <c r="A47" s="14" t="s">
        <v>214</v>
      </c>
      <c r="B47" s="15"/>
      <c r="C47" s="15"/>
      <c r="D47" s="79"/>
      <c r="E47" s="80"/>
      <c r="F47" s="15"/>
      <c r="G47" s="15"/>
      <c r="H47" s="16"/>
      <c r="I47" s="66"/>
      <c r="J47" s="66"/>
      <c r="K47" s="16"/>
      <c r="L47" s="81"/>
      <c r="M47" s="82">
        <v>4648.72119140625</v>
      </c>
      <c r="N47" s="82">
        <v>3177.830322265625</v>
      </c>
      <c r="O47" s="77"/>
      <c r="P47" s="83"/>
      <c r="Q47" s="83"/>
      <c r="R47" s="51">
        <v>6</v>
      </c>
      <c r="S47" s="84"/>
      <c r="T47" s="84"/>
      <c r="U47" s="52">
        <v>0</v>
      </c>
      <c r="V47" s="52">
        <v>5.3189999999999999E-3</v>
      </c>
      <c r="W47" s="52">
        <v>6.8580000000000004E-3</v>
      </c>
      <c r="X47" s="52">
        <v>0.95669199999999999</v>
      </c>
      <c r="Y47" s="52">
        <v>1</v>
      </c>
      <c r="Z47" s="52"/>
      <c r="AA47" s="85">
        <v>47</v>
      </c>
      <c r="AB47" s="85"/>
      <c r="AC47" s="86"/>
      <c r="AD47" s="51"/>
      <c r="AE47" s="51"/>
      <c r="AF47" s="51"/>
      <c r="AG47" s="51"/>
      <c r="AH47" s="51"/>
      <c r="AI47" s="51"/>
      <c r="AJ47" s="105" t="s">
        <v>291</v>
      </c>
      <c r="AK47" s="105" t="s">
        <v>291</v>
      </c>
      <c r="AL47" s="105" t="s">
        <v>291</v>
      </c>
      <c r="AM47" s="105" t="s">
        <v>291</v>
      </c>
      <c r="AN47" s="2"/>
      <c r="AO47" s="3"/>
      <c r="AP47" s="3"/>
      <c r="AQ47" s="3"/>
      <c r="AR47" s="3"/>
    </row>
    <row r="48" spans="1:44" x14ac:dyDescent="0.35">
      <c r="A48" s="14" t="s">
        <v>215</v>
      </c>
      <c r="B48" s="15"/>
      <c r="C48" s="15"/>
      <c r="D48" s="79"/>
      <c r="E48" s="80"/>
      <c r="F48" s="15"/>
      <c r="G48" s="15"/>
      <c r="H48" s="16"/>
      <c r="I48" s="66"/>
      <c r="J48" s="66"/>
      <c r="K48" s="16"/>
      <c r="L48" s="81"/>
      <c r="M48" s="82">
        <v>3747.106201171875</v>
      </c>
      <c r="N48" s="82">
        <v>3133.906005859375</v>
      </c>
      <c r="O48" s="77"/>
      <c r="P48" s="83"/>
      <c r="Q48" s="83"/>
      <c r="R48" s="51">
        <v>6</v>
      </c>
      <c r="S48" s="84"/>
      <c r="T48" s="84"/>
      <c r="U48" s="52">
        <v>0</v>
      </c>
      <c r="V48" s="52">
        <v>5.3189999999999999E-3</v>
      </c>
      <c r="W48" s="52">
        <v>6.8580000000000004E-3</v>
      </c>
      <c r="X48" s="52">
        <v>0.95669199999999999</v>
      </c>
      <c r="Y48" s="52">
        <v>1</v>
      </c>
      <c r="Z48" s="52"/>
      <c r="AA48" s="85">
        <v>48</v>
      </c>
      <c r="AB48" s="85"/>
      <c r="AC48" s="86"/>
      <c r="AD48" s="51"/>
      <c r="AE48" s="51"/>
      <c r="AF48" s="51"/>
      <c r="AG48" s="51"/>
      <c r="AH48" s="51"/>
      <c r="AI48" s="51"/>
      <c r="AJ48" s="105" t="s">
        <v>291</v>
      </c>
      <c r="AK48" s="105" t="s">
        <v>291</v>
      </c>
      <c r="AL48" s="105" t="s">
        <v>291</v>
      </c>
      <c r="AM48" s="105" t="s">
        <v>291</v>
      </c>
      <c r="AN48" s="2"/>
      <c r="AO48" s="3"/>
      <c r="AP48" s="3"/>
      <c r="AQ48" s="3"/>
      <c r="AR48" s="3"/>
    </row>
    <row r="49" spans="1:44" x14ac:dyDescent="0.35">
      <c r="A49" s="14" t="s">
        <v>216</v>
      </c>
      <c r="B49" s="15"/>
      <c r="C49" s="15"/>
      <c r="D49" s="79"/>
      <c r="E49" s="80"/>
      <c r="F49" s="15"/>
      <c r="G49" s="15"/>
      <c r="H49" s="16"/>
      <c r="I49" s="66"/>
      <c r="J49" s="66"/>
      <c r="K49" s="16"/>
      <c r="L49" s="81"/>
      <c r="M49" s="82">
        <v>4219.283203125</v>
      </c>
      <c r="N49" s="82">
        <v>3521.2373046875</v>
      </c>
      <c r="O49" s="77"/>
      <c r="P49" s="83"/>
      <c r="Q49" s="83"/>
      <c r="R49" s="51">
        <v>6</v>
      </c>
      <c r="S49" s="84"/>
      <c r="T49" s="84"/>
      <c r="U49" s="52">
        <v>0</v>
      </c>
      <c r="V49" s="52">
        <v>5.3189999999999999E-3</v>
      </c>
      <c r="W49" s="52">
        <v>6.8580000000000004E-3</v>
      </c>
      <c r="X49" s="52">
        <v>0.95669199999999999</v>
      </c>
      <c r="Y49" s="52">
        <v>1</v>
      </c>
      <c r="Z49" s="52"/>
      <c r="AA49" s="85">
        <v>49</v>
      </c>
      <c r="AB49" s="85"/>
      <c r="AC49" s="86"/>
      <c r="AD49" s="51"/>
      <c r="AE49" s="51"/>
      <c r="AF49" s="51"/>
      <c r="AG49" s="51"/>
      <c r="AH49" s="51"/>
      <c r="AI49" s="51"/>
      <c r="AJ49" s="105" t="s">
        <v>291</v>
      </c>
      <c r="AK49" s="105" t="s">
        <v>291</v>
      </c>
      <c r="AL49" s="105" t="s">
        <v>291</v>
      </c>
      <c r="AM49" s="105" t="s">
        <v>291</v>
      </c>
      <c r="AN49" s="2"/>
      <c r="AO49" s="3"/>
      <c r="AP49" s="3"/>
      <c r="AQ49" s="3"/>
      <c r="AR49" s="3"/>
    </row>
    <row r="50" spans="1:44" x14ac:dyDescent="0.35">
      <c r="A50" s="14" t="s">
        <v>218</v>
      </c>
      <c r="B50" s="15"/>
      <c r="C50" s="15"/>
      <c r="D50" s="79"/>
      <c r="E50" s="80"/>
      <c r="F50" s="15"/>
      <c r="G50" s="15"/>
      <c r="H50" s="16"/>
      <c r="I50" s="66"/>
      <c r="J50" s="66"/>
      <c r="K50" s="16"/>
      <c r="L50" s="81"/>
      <c r="M50" s="82">
        <v>4807.53125</v>
      </c>
      <c r="N50" s="82">
        <v>7701.8388671875</v>
      </c>
      <c r="O50" s="77"/>
      <c r="P50" s="83"/>
      <c r="Q50" s="83"/>
      <c r="R50" s="51">
        <v>4</v>
      </c>
      <c r="S50" s="84"/>
      <c r="T50" s="84"/>
      <c r="U50" s="52">
        <v>0</v>
      </c>
      <c r="V50" s="52">
        <v>4.8079999999999998E-3</v>
      </c>
      <c r="W50" s="52">
        <v>6.914E-3</v>
      </c>
      <c r="X50" s="52">
        <v>0.67094299999999996</v>
      </c>
      <c r="Y50" s="52">
        <v>1</v>
      </c>
      <c r="Z50" s="52"/>
      <c r="AA50" s="85">
        <v>50</v>
      </c>
      <c r="AB50" s="85"/>
      <c r="AC50" s="86"/>
      <c r="AD50" s="51"/>
      <c r="AE50" s="51"/>
      <c r="AF50" s="51"/>
      <c r="AG50" s="51"/>
      <c r="AH50" s="51"/>
      <c r="AI50" s="51"/>
      <c r="AJ50" s="105" t="s">
        <v>291</v>
      </c>
      <c r="AK50" s="105" t="s">
        <v>291</v>
      </c>
      <c r="AL50" s="105" t="s">
        <v>291</v>
      </c>
      <c r="AM50" s="105" t="s">
        <v>291</v>
      </c>
      <c r="AN50" s="2"/>
      <c r="AO50" s="3"/>
      <c r="AP50" s="3"/>
      <c r="AQ50" s="3"/>
      <c r="AR50" s="3"/>
    </row>
    <row r="51" spans="1:44" x14ac:dyDescent="0.35">
      <c r="A51" s="14" t="s">
        <v>224</v>
      </c>
      <c r="B51" s="15"/>
      <c r="C51" s="15"/>
      <c r="D51" s="79"/>
      <c r="E51" s="80"/>
      <c r="F51" s="15"/>
      <c r="G51" s="15"/>
      <c r="H51" s="16"/>
      <c r="I51" s="66"/>
      <c r="J51" s="66"/>
      <c r="K51" s="16"/>
      <c r="L51" s="81"/>
      <c r="M51" s="82">
        <v>2900.25</v>
      </c>
      <c r="N51" s="82">
        <v>3946.31201171875</v>
      </c>
      <c r="O51" s="77"/>
      <c r="P51" s="83"/>
      <c r="Q51" s="83"/>
      <c r="R51" s="51">
        <v>3</v>
      </c>
      <c r="S51" s="84"/>
      <c r="T51" s="84"/>
      <c r="U51" s="52">
        <v>0</v>
      </c>
      <c r="V51" s="52">
        <v>5.4349999999999997E-3</v>
      </c>
      <c r="W51" s="52">
        <v>4.4720000000000003E-3</v>
      </c>
      <c r="X51" s="52">
        <v>0.79133600000000004</v>
      </c>
      <c r="Y51" s="52">
        <v>1</v>
      </c>
      <c r="Z51" s="52"/>
      <c r="AA51" s="85">
        <v>51</v>
      </c>
      <c r="AB51" s="85"/>
      <c r="AC51" s="86"/>
      <c r="AD51" s="51"/>
      <c r="AE51" s="51"/>
      <c r="AF51" s="51"/>
      <c r="AG51" s="51"/>
      <c r="AH51" s="51"/>
      <c r="AI51" s="51"/>
      <c r="AJ51" s="105" t="s">
        <v>291</v>
      </c>
      <c r="AK51" s="105" t="s">
        <v>291</v>
      </c>
      <c r="AL51" s="105" t="s">
        <v>291</v>
      </c>
      <c r="AM51" s="105" t="s">
        <v>291</v>
      </c>
      <c r="AN51" s="2"/>
      <c r="AO51" s="3"/>
      <c r="AP51" s="3"/>
      <c r="AQ51" s="3"/>
      <c r="AR51" s="3"/>
    </row>
    <row r="52" spans="1:44" x14ac:dyDescent="0.35">
      <c r="A52" s="14" t="s">
        <v>225</v>
      </c>
      <c r="B52" s="15"/>
      <c r="C52" s="15"/>
      <c r="D52" s="79"/>
      <c r="E52" s="80"/>
      <c r="F52" s="15"/>
      <c r="G52" s="15"/>
      <c r="H52" s="16"/>
      <c r="I52" s="66"/>
      <c r="J52" s="66"/>
      <c r="K52" s="16"/>
      <c r="L52" s="81"/>
      <c r="M52" s="82">
        <v>2696.120849609375</v>
      </c>
      <c r="N52" s="82">
        <v>4398.1572265625</v>
      </c>
      <c r="O52" s="77"/>
      <c r="P52" s="83"/>
      <c r="Q52" s="83"/>
      <c r="R52" s="51">
        <v>3</v>
      </c>
      <c r="S52" s="84"/>
      <c r="T52" s="84"/>
      <c r="U52" s="52">
        <v>0</v>
      </c>
      <c r="V52" s="52">
        <v>5.4349999999999997E-3</v>
      </c>
      <c r="W52" s="52">
        <v>4.4720000000000003E-3</v>
      </c>
      <c r="X52" s="52">
        <v>0.79133600000000004</v>
      </c>
      <c r="Y52" s="52">
        <v>1</v>
      </c>
      <c r="Z52" s="52"/>
      <c r="AA52" s="85">
        <v>52</v>
      </c>
      <c r="AB52" s="85"/>
      <c r="AC52" s="86"/>
      <c r="AD52" s="51"/>
      <c r="AE52" s="51"/>
      <c r="AF52" s="51"/>
      <c r="AG52" s="51"/>
      <c r="AH52" s="51"/>
      <c r="AI52" s="51"/>
      <c r="AJ52" s="105" t="s">
        <v>291</v>
      </c>
      <c r="AK52" s="105" t="s">
        <v>291</v>
      </c>
      <c r="AL52" s="105" t="s">
        <v>291</v>
      </c>
      <c r="AM52" s="105" t="s">
        <v>291</v>
      </c>
      <c r="AN52" s="2"/>
      <c r="AO52" s="3"/>
      <c r="AP52" s="3"/>
      <c r="AQ52" s="3"/>
      <c r="AR52" s="3"/>
    </row>
    <row r="53" spans="1:44" x14ac:dyDescent="0.35">
      <c r="A53" s="14" t="s">
        <v>223</v>
      </c>
      <c r="B53" s="15"/>
      <c r="C53" s="15"/>
      <c r="D53" s="79"/>
      <c r="E53" s="80"/>
      <c r="F53" s="15"/>
      <c r="G53" s="15"/>
      <c r="H53" s="16"/>
      <c r="I53" s="66"/>
      <c r="J53" s="66"/>
      <c r="K53" s="16"/>
      <c r="L53" s="81"/>
      <c r="M53" s="82">
        <v>5041.587890625</v>
      </c>
      <c r="N53" s="82">
        <v>8364.802734375</v>
      </c>
      <c r="O53" s="77"/>
      <c r="P53" s="83"/>
      <c r="Q53" s="83"/>
      <c r="R53" s="51">
        <v>3</v>
      </c>
      <c r="S53" s="84"/>
      <c r="T53" s="84"/>
      <c r="U53" s="52">
        <v>0</v>
      </c>
      <c r="V53" s="52">
        <v>4.6299999999999996E-3</v>
      </c>
      <c r="W53" s="52">
        <v>6.2659999999999999E-3</v>
      </c>
      <c r="X53" s="52">
        <v>0.48613899999999999</v>
      </c>
      <c r="Y53" s="52">
        <v>1</v>
      </c>
      <c r="Z53" s="52"/>
      <c r="AA53" s="85">
        <v>53</v>
      </c>
      <c r="AB53" s="85"/>
      <c r="AC53" s="86"/>
      <c r="AD53" s="51"/>
      <c r="AE53" s="51"/>
      <c r="AF53" s="51"/>
      <c r="AG53" s="51"/>
      <c r="AH53" s="51"/>
      <c r="AI53" s="51"/>
      <c r="AJ53" s="105" t="s">
        <v>291</v>
      </c>
      <c r="AK53" s="105" t="s">
        <v>291</v>
      </c>
      <c r="AL53" s="105" t="s">
        <v>291</v>
      </c>
      <c r="AM53" s="105" t="s">
        <v>291</v>
      </c>
      <c r="AN53" s="2"/>
      <c r="AO53" s="3"/>
      <c r="AP53" s="3"/>
      <c r="AQ53" s="3"/>
      <c r="AR53" s="3"/>
    </row>
    <row r="54" spans="1:44" x14ac:dyDescent="0.35">
      <c r="A54" s="14" t="s">
        <v>220</v>
      </c>
      <c r="B54" s="15"/>
      <c r="C54" s="15"/>
      <c r="D54" s="79"/>
      <c r="E54" s="80"/>
      <c r="F54" s="15"/>
      <c r="G54" s="15"/>
      <c r="H54" s="16"/>
      <c r="I54" s="66"/>
      <c r="J54" s="66"/>
      <c r="K54" s="16"/>
      <c r="L54" s="81"/>
      <c r="M54" s="82">
        <v>5515.9365234375</v>
      </c>
      <c r="N54" s="82">
        <v>3699.933837890625</v>
      </c>
      <c r="O54" s="77"/>
      <c r="P54" s="83"/>
      <c r="Q54" s="83"/>
      <c r="R54" s="51">
        <v>3</v>
      </c>
      <c r="S54" s="84"/>
      <c r="T54" s="84"/>
      <c r="U54" s="52">
        <v>0</v>
      </c>
      <c r="V54" s="52">
        <v>5.2909999999999997E-3</v>
      </c>
      <c r="W54" s="52">
        <v>7.803E-3</v>
      </c>
      <c r="X54" s="52">
        <v>0.52643499999999999</v>
      </c>
      <c r="Y54" s="52">
        <v>1</v>
      </c>
      <c r="Z54" s="52"/>
      <c r="AA54" s="85">
        <v>54</v>
      </c>
      <c r="AB54" s="85"/>
      <c r="AC54" s="86"/>
      <c r="AD54" s="51"/>
      <c r="AE54" s="51"/>
      <c r="AF54" s="51"/>
      <c r="AG54" s="51"/>
      <c r="AH54" s="51"/>
      <c r="AI54" s="51"/>
      <c r="AJ54" s="105" t="s">
        <v>291</v>
      </c>
      <c r="AK54" s="105" t="s">
        <v>291</v>
      </c>
      <c r="AL54" s="105" t="s">
        <v>291</v>
      </c>
      <c r="AM54" s="105" t="s">
        <v>291</v>
      </c>
      <c r="AN54" s="2"/>
      <c r="AO54" s="3"/>
      <c r="AP54" s="3"/>
      <c r="AQ54" s="3"/>
      <c r="AR54" s="3"/>
    </row>
    <row r="55" spans="1:44" x14ac:dyDescent="0.35">
      <c r="A55" s="14" t="s">
        <v>221</v>
      </c>
      <c r="B55" s="15"/>
      <c r="C55" s="15"/>
      <c r="D55" s="79"/>
      <c r="E55" s="80"/>
      <c r="F55" s="15"/>
      <c r="G55" s="15"/>
      <c r="H55" s="16"/>
      <c r="I55" s="66"/>
      <c r="J55" s="66"/>
      <c r="K55" s="16"/>
      <c r="L55" s="81"/>
      <c r="M55" s="82">
        <v>4133.09130859375</v>
      </c>
      <c r="N55" s="82">
        <v>4442.13916015625</v>
      </c>
      <c r="O55" s="77"/>
      <c r="P55" s="83"/>
      <c r="Q55" s="83"/>
      <c r="R55" s="51">
        <v>3</v>
      </c>
      <c r="S55" s="84"/>
      <c r="T55" s="84"/>
      <c r="U55" s="52">
        <v>0</v>
      </c>
      <c r="V55" s="52">
        <v>5.2909999999999997E-3</v>
      </c>
      <c r="W55" s="52">
        <v>7.803E-3</v>
      </c>
      <c r="X55" s="52">
        <v>0.52643499999999999</v>
      </c>
      <c r="Y55" s="52">
        <v>1</v>
      </c>
      <c r="Z55" s="52"/>
      <c r="AA55" s="85">
        <v>55</v>
      </c>
      <c r="AB55" s="85"/>
      <c r="AC55" s="86"/>
      <c r="AD55" s="51"/>
      <c r="AE55" s="51"/>
      <c r="AF55" s="51"/>
      <c r="AG55" s="51"/>
      <c r="AH55" s="51"/>
      <c r="AI55" s="51"/>
      <c r="AJ55" s="105" t="s">
        <v>291</v>
      </c>
      <c r="AK55" s="105" t="s">
        <v>291</v>
      </c>
      <c r="AL55" s="105" t="s">
        <v>291</v>
      </c>
      <c r="AM55" s="105" t="s">
        <v>291</v>
      </c>
      <c r="AN55" s="2"/>
      <c r="AO55" s="3"/>
      <c r="AP55" s="3"/>
      <c r="AQ55" s="3"/>
      <c r="AR55" s="3"/>
    </row>
    <row r="56" spans="1:44" x14ac:dyDescent="0.35">
      <c r="A56" s="14" t="s">
        <v>227</v>
      </c>
      <c r="B56" s="15"/>
      <c r="C56" s="15"/>
      <c r="D56" s="79"/>
      <c r="E56" s="80"/>
      <c r="F56" s="15"/>
      <c r="G56" s="15"/>
      <c r="H56" s="16"/>
      <c r="I56" s="66"/>
      <c r="J56" s="66"/>
      <c r="K56" s="16"/>
      <c r="L56" s="81"/>
      <c r="M56" s="82">
        <v>6507.7119140625</v>
      </c>
      <c r="N56" s="82">
        <v>3005.677734375</v>
      </c>
      <c r="O56" s="77"/>
      <c r="P56" s="83"/>
      <c r="Q56" s="83"/>
      <c r="R56" s="51">
        <v>2</v>
      </c>
      <c r="S56" s="84"/>
      <c r="T56" s="84"/>
      <c r="U56" s="52">
        <v>0</v>
      </c>
      <c r="V56" s="52">
        <v>5.4349999999999997E-3</v>
      </c>
      <c r="W56" s="52">
        <v>4.9540000000000001E-3</v>
      </c>
      <c r="X56" s="52">
        <v>0.40504299999999999</v>
      </c>
      <c r="Y56" s="52">
        <v>1</v>
      </c>
      <c r="Z56" s="52"/>
      <c r="AA56" s="85">
        <v>56</v>
      </c>
      <c r="AB56" s="85"/>
      <c r="AC56" s="86"/>
      <c r="AD56" s="51"/>
      <c r="AE56" s="51"/>
      <c r="AF56" s="51"/>
      <c r="AG56" s="51"/>
      <c r="AH56" s="51"/>
      <c r="AI56" s="51"/>
      <c r="AJ56" s="105" t="s">
        <v>291</v>
      </c>
      <c r="AK56" s="105" t="s">
        <v>291</v>
      </c>
      <c r="AL56" s="105" t="s">
        <v>291</v>
      </c>
      <c r="AM56" s="105" t="s">
        <v>291</v>
      </c>
      <c r="AN56" s="2"/>
      <c r="AO56" s="3"/>
      <c r="AP56" s="3"/>
      <c r="AQ56" s="3"/>
      <c r="AR56" s="3"/>
    </row>
    <row r="57" spans="1:44" x14ac:dyDescent="0.35">
      <c r="A57" s="14" t="s">
        <v>234</v>
      </c>
      <c r="B57" s="15"/>
      <c r="C57" s="15"/>
      <c r="D57" s="79"/>
      <c r="E57" s="80"/>
      <c r="F57" s="15"/>
      <c r="G57" s="15"/>
      <c r="H57" s="16"/>
      <c r="I57" s="66"/>
      <c r="J57" s="66"/>
      <c r="K57" s="16"/>
      <c r="L57" s="81"/>
      <c r="M57" s="82">
        <v>7040.98779296875</v>
      </c>
      <c r="N57" s="82">
        <v>926.40020751953125</v>
      </c>
      <c r="O57" s="77"/>
      <c r="P57" s="83"/>
      <c r="Q57" s="83"/>
      <c r="R57" s="51">
        <v>2</v>
      </c>
      <c r="S57" s="84"/>
      <c r="T57" s="84"/>
      <c r="U57" s="52">
        <v>0</v>
      </c>
      <c r="V57" s="52">
        <v>4.1840000000000002E-3</v>
      </c>
      <c r="W57" s="52">
        <v>1.8829999999999999E-3</v>
      </c>
      <c r="X57" s="52">
        <v>0.416375</v>
      </c>
      <c r="Y57" s="52">
        <v>1</v>
      </c>
      <c r="Z57" s="52"/>
      <c r="AA57" s="85">
        <v>57</v>
      </c>
      <c r="AB57" s="85"/>
      <c r="AC57" s="86"/>
      <c r="AD57" s="51"/>
      <c r="AE57" s="51"/>
      <c r="AF57" s="51"/>
      <c r="AG57" s="51"/>
      <c r="AH57" s="51"/>
      <c r="AI57" s="51"/>
      <c r="AJ57" s="105" t="s">
        <v>291</v>
      </c>
      <c r="AK57" s="105" t="s">
        <v>291</v>
      </c>
      <c r="AL57" s="105" t="s">
        <v>291</v>
      </c>
      <c r="AM57" s="105" t="s">
        <v>291</v>
      </c>
      <c r="AN57" s="2"/>
      <c r="AO57" s="3"/>
      <c r="AP57" s="3"/>
      <c r="AQ57" s="3"/>
      <c r="AR57" s="3"/>
    </row>
    <row r="58" spans="1:44" x14ac:dyDescent="0.35">
      <c r="A58" s="14" t="s">
        <v>226</v>
      </c>
      <c r="B58" s="15"/>
      <c r="C58" s="15"/>
      <c r="D58" s="79"/>
      <c r="E58" s="80"/>
      <c r="F58" s="15"/>
      <c r="G58" s="15"/>
      <c r="H58" s="16"/>
      <c r="I58" s="66"/>
      <c r="J58" s="66"/>
      <c r="K58" s="16"/>
      <c r="L58" s="81"/>
      <c r="M58" s="82">
        <v>3502.78857421875</v>
      </c>
      <c r="N58" s="82">
        <v>4806.42578125</v>
      </c>
      <c r="O58" s="77"/>
      <c r="P58" s="83"/>
      <c r="Q58" s="83"/>
      <c r="R58" s="51">
        <v>2</v>
      </c>
      <c r="S58" s="84"/>
      <c r="T58" s="84"/>
      <c r="U58" s="52">
        <v>0</v>
      </c>
      <c r="V58" s="52">
        <v>5.208E-3</v>
      </c>
      <c r="W58" s="52">
        <v>6.2639999999999996E-3</v>
      </c>
      <c r="X58" s="52">
        <v>0.40379999999999999</v>
      </c>
      <c r="Y58" s="52">
        <v>1</v>
      </c>
      <c r="Z58" s="52"/>
      <c r="AA58" s="85">
        <v>58</v>
      </c>
      <c r="AB58" s="85"/>
      <c r="AC58" s="86"/>
      <c r="AD58" s="51"/>
      <c r="AE58" s="51"/>
      <c r="AF58" s="51"/>
      <c r="AG58" s="51"/>
      <c r="AH58" s="51"/>
      <c r="AI58" s="51"/>
      <c r="AJ58" s="105" t="s">
        <v>291</v>
      </c>
      <c r="AK58" s="105" t="s">
        <v>291</v>
      </c>
      <c r="AL58" s="105" t="s">
        <v>291</v>
      </c>
      <c r="AM58" s="105" t="s">
        <v>291</v>
      </c>
      <c r="AN58" s="2"/>
      <c r="AO58" s="3"/>
      <c r="AP58" s="3"/>
      <c r="AQ58" s="3"/>
      <c r="AR58" s="3"/>
    </row>
    <row r="59" spans="1:44" x14ac:dyDescent="0.35">
      <c r="A59" s="14" t="s">
        <v>232</v>
      </c>
      <c r="B59" s="15"/>
      <c r="C59" s="15"/>
      <c r="D59" s="79"/>
      <c r="E59" s="80"/>
      <c r="F59" s="15"/>
      <c r="G59" s="15"/>
      <c r="H59" s="16"/>
      <c r="I59" s="66"/>
      <c r="J59" s="66"/>
      <c r="K59" s="16"/>
      <c r="L59" s="81"/>
      <c r="M59" s="82">
        <v>5069.275390625</v>
      </c>
      <c r="N59" s="82">
        <v>2260.151123046875</v>
      </c>
      <c r="O59" s="77"/>
      <c r="P59" s="83"/>
      <c r="Q59" s="83"/>
      <c r="R59" s="51">
        <v>2</v>
      </c>
      <c r="S59" s="84"/>
      <c r="T59" s="84"/>
      <c r="U59" s="52">
        <v>0</v>
      </c>
      <c r="V59" s="52">
        <v>5.2360000000000002E-3</v>
      </c>
      <c r="W59" s="52">
        <v>4.2649999999999997E-3</v>
      </c>
      <c r="X59" s="52">
        <v>0.47756199999999999</v>
      </c>
      <c r="Y59" s="52">
        <v>1</v>
      </c>
      <c r="Z59" s="52"/>
      <c r="AA59" s="85">
        <v>59</v>
      </c>
      <c r="AB59" s="85"/>
      <c r="AC59" s="86"/>
      <c r="AD59" s="51"/>
      <c r="AE59" s="51"/>
      <c r="AF59" s="51"/>
      <c r="AG59" s="51"/>
      <c r="AH59" s="51"/>
      <c r="AI59" s="51"/>
      <c r="AJ59" s="105" t="s">
        <v>291</v>
      </c>
      <c r="AK59" s="105" t="s">
        <v>291</v>
      </c>
      <c r="AL59" s="105" t="s">
        <v>291</v>
      </c>
      <c r="AM59" s="105" t="s">
        <v>291</v>
      </c>
      <c r="AN59" s="2"/>
      <c r="AO59" s="3"/>
      <c r="AP59" s="3"/>
      <c r="AQ59" s="3"/>
      <c r="AR59" s="3"/>
    </row>
    <row r="60" spans="1:44" x14ac:dyDescent="0.35">
      <c r="A60" s="14" t="s">
        <v>230</v>
      </c>
      <c r="B60" s="15"/>
      <c r="C60" s="15"/>
      <c r="D60" s="79"/>
      <c r="E60" s="80"/>
      <c r="F60" s="15"/>
      <c r="G60" s="15"/>
      <c r="H60" s="16"/>
      <c r="I60" s="66"/>
      <c r="J60" s="66"/>
      <c r="K60" s="16"/>
      <c r="L60" s="81"/>
      <c r="M60" s="82">
        <v>9064.2353515625</v>
      </c>
      <c r="N60" s="82">
        <v>4973.5419921875</v>
      </c>
      <c r="O60" s="77"/>
      <c r="P60" s="83"/>
      <c r="Q60" s="83"/>
      <c r="R60" s="51">
        <v>2</v>
      </c>
      <c r="S60" s="84"/>
      <c r="T60" s="84"/>
      <c r="U60" s="52">
        <v>0</v>
      </c>
      <c r="V60" s="52">
        <v>4.6299999999999996E-3</v>
      </c>
      <c r="W60" s="52">
        <v>4.4990000000000004E-3</v>
      </c>
      <c r="X60" s="52">
        <v>0.39627499999999999</v>
      </c>
      <c r="Y60" s="52">
        <v>1</v>
      </c>
      <c r="Z60" s="52"/>
      <c r="AA60" s="85">
        <v>60</v>
      </c>
      <c r="AB60" s="85"/>
      <c r="AC60" s="86"/>
      <c r="AD60" s="51"/>
      <c r="AE60" s="51"/>
      <c r="AF60" s="51"/>
      <c r="AG60" s="51"/>
      <c r="AH60" s="51"/>
      <c r="AI60" s="51"/>
      <c r="AJ60" s="105" t="s">
        <v>291</v>
      </c>
      <c r="AK60" s="105" t="s">
        <v>291</v>
      </c>
      <c r="AL60" s="105" t="s">
        <v>291</v>
      </c>
      <c r="AM60" s="105" t="s">
        <v>291</v>
      </c>
      <c r="AN60" s="2"/>
      <c r="AO60" s="3"/>
      <c r="AP60" s="3"/>
      <c r="AQ60" s="3"/>
      <c r="AR60" s="3"/>
    </row>
    <row r="61" spans="1:44" x14ac:dyDescent="0.35">
      <c r="A61" s="14" t="s">
        <v>228</v>
      </c>
      <c r="B61" s="15"/>
      <c r="C61" s="15"/>
      <c r="D61" s="79"/>
      <c r="E61" s="80"/>
      <c r="F61" s="15"/>
      <c r="G61" s="15"/>
      <c r="H61" s="16"/>
      <c r="I61" s="66"/>
      <c r="J61" s="66"/>
      <c r="K61" s="16"/>
      <c r="L61" s="81"/>
      <c r="M61" s="82">
        <v>9878.8251953125</v>
      </c>
      <c r="N61" s="82">
        <v>5973.99853515625</v>
      </c>
      <c r="O61" s="77"/>
      <c r="P61" s="83"/>
      <c r="Q61" s="83"/>
      <c r="R61" s="51">
        <v>2</v>
      </c>
      <c r="S61" s="84"/>
      <c r="T61" s="84"/>
      <c r="U61" s="52">
        <v>0</v>
      </c>
      <c r="V61" s="52">
        <v>4.5050000000000003E-3</v>
      </c>
      <c r="W61" s="52">
        <v>4.8069999999999996E-3</v>
      </c>
      <c r="X61" s="52">
        <v>0.44592399999999999</v>
      </c>
      <c r="Y61" s="52">
        <v>1</v>
      </c>
      <c r="Z61" s="52"/>
      <c r="AA61" s="85">
        <v>61</v>
      </c>
      <c r="AB61" s="85"/>
      <c r="AC61" s="86"/>
      <c r="AD61" s="51"/>
      <c r="AE61" s="51"/>
      <c r="AF61" s="51"/>
      <c r="AG61" s="51"/>
      <c r="AH61" s="51"/>
      <c r="AI61" s="51"/>
      <c r="AJ61" s="105" t="s">
        <v>291</v>
      </c>
      <c r="AK61" s="105" t="s">
        <v>291</v>
      </c>
      <c r="AL61" s="105" t="s">
        <v>291</v>
      </c>
      <c r="AM61" s="105" t="s">
        <v>291</v>
      </c>
      <c r="AN61" s="2"/>
      <c r="AO61" s="3"/>
      <c r="AP61" s="3"/>
      <c r="AQ61" s="3"/>
      <c r="AR61" s="3"/>
    </row>
    <row r="62" spans="1:44" x14ac:dyDescent="0.35">
      <c r="A62" s="14" t="s">
        <v>229</v>
      </c>
      <c r="B62" s="15"/>
      <c r="C62" s="15"/>
      <c r="D62" s="79"/>
      <c r="E62" s="80"/>
      <c r="F62" s="15"/>
      <c r="G62" s="15"/>
      <c r="H62" s="16"/>
      <c r="I62" s="66"/>
      <c r="J62" s="66"/>
      <c r="K62" s="16"/>
      <c r="L62" s="81"/>
      <c r="M62" s="82">
        <v>9878.8251953125</v>
      </c>
      <c r="N62" s="82">
        <v>5501.89501953125</v>
      </c>
      <c r="O62" s="77"/>
      <c r="P62" s="83"/>
      <c r="Q62" s="83"/>
      <c r="R62" s="51">
        <v>2</v>
      </c>
      <c r="S62" s="84"/>
      <c r="T62" s="84"/>
      <c r="U62" s="52">
        <v>0</v>
      </c>
      <c r="V62" s="52">
        <v>4.5050000000000003E-3</v>
      </c>
      <c r="W62" s="52">
        <v>4.8069999999999996E-3</v>
      </c>
      <c r="X62" s="52">
        <v>0.44592399999999999</v>
      </c>
      <c r="Y62" s="52">
        <v>1</v>
      </c>
      <c r="Z62" s="52"/>
      <c r="AA62" s="85">
        <v>62</v>
      </c>
      <c r="AB62" s="85"/>
      <c r="AC62" s="86"/>
      <c r="AD62" s="51"/>
      <c r="AE62" s="51"/>
      <c r="AF62" s="51"/>
      <c r="AG62" s="51"/>
      <c r="AH62" s="51"/>
      <c r="AI62" s="51"/>
      <c r="AJ62" s="105" t="s">
        <v>291</v>
      </c>
      <c r="AK62" s="105" t="s">
        <v>291</v>
      </c>
      <c r="AL62" s="105" t="s">
        <v>291</v>
      </c>
      <c r="AM62" s="105" t="s">
        <v>291</v>
      </c>
      <c r="AN62" s="2"/>
      <c r="AO62" s="3"/>
      <c r="AP62" s="3"/>
      <c r="AQ62" s="3"/>
      <c r="AR62" s="3"/>
    </row>
    <row r="63" spans="1:44" x14ac:dyDescent="0.35">
      <c r="A63" s="50" t="s">
        <v>245</v>
      </c>
      <c r="B63" s="53"/>
      <c r="C63" s="53"/>
      <c r="D63" s="54"/>
      <c r="E63" s="55"/>
      <c r="F63" s="53"/>
      <c r="G63" s="53"/>
      <c r="H63" s="57"/>
      <c r="I63" s="56"/>
      <c r="J63" s="56"/>
      <c r="K63" s="57"/>
      <c r="L63" s="59"/>
      <c r="M63" s="60">
        <v>132.14886474609375</v>
      </c>
      <c r="N63" s="60">
        <v>5205.8125</v>
      </c>
      <c r="O63" s="58"/>
      <c r="P63" s="61"/>
      <c r="Q63" s="61"/>
      <c r="R63" s="51">
        <v>1</v>
      </c>
      <c r="S63" s="51"/>
      <c r="T63" s="51"/>
      <c r="U63" s="52">
        <v>0</v>
      </c>
      <c r="V63" s="52">
        <v>3.9680000000000002E-3</v>
      </c>
      <c r="W63" s="52">
        <v>3.8999999999999999E-4</v>
      </c>
      <c r="X63" s="52">
        <v>0.42998900000000001</v>
      </c>
      <c r="Y63" s="52">
        <v>0</v>
      </c>
      <c r="Z63" s="52"/>
      <c r="AA63" s="62">
        <v>63</v>
      </c>
      <c r="AB63" s="62"/>
      <c r="AC63" s="63"/>
      <c r="AD63" s="51"/>
      <c r="AE63" s="51"/>
      <c r="AF63" s="51"/>
      <c r="AG63" s="51"/>
      <c r="AH63" s="51"/>
      <c r="AI63" s="51"/>
      <c r="AJ63" s="105" t="s">
        <v>291</v>
      </c>
      <c r="AK63" s="105" t="s">
        <v>291</v>
      </c>
      <c r="AL63" s="105" t="s">
        <v>291</v>
      </c>
      <c r="AM63" s="105" t="s">
        <v>291</v>
      </c>
      <c r="AN63" s="2"/>
      <c r="AO63" s="3"/>
      <c r="AP63" s="3"/>
      <c r="AQ63" s="3"/>
      <c r="AR63" s="3"/>
    </row>
    <row r="64" spans="1:44" x14ac:dyDescent="0.35">
      <c r="A64" s="14" t="s">
        <v>246</v>
      </c>
      <c r="B64" s="15"/>
      <c r="C64" s="15"/>
      <c r="D64" s="79"/>
      <c r="E64" s="80"/>
      <c r="F64" s="15"/>
      <c r="G64" s="15"/>
      <c r="H64" s="16"/>
      <c r="I64" s="66"/>
      <c r="J64" s="66"/>
      <c r="K64" s="16"/>
      <c r="L64" s="81"/>
      <c r="M64" s="82">
        <v>348.79833984375</v>
      </c>
      <c r="N64" s="82">
        <v>3301.599853515625</v>
      </c>
      <c r="O64" s="77"/>
      <c r="P64" s="83"/>
      <c r="Q64" s="83"/>
      <c r="R64" s="51">
        <v>1</v>
      </c>
      <c r="S64" s="84"/>
      <c r="T64" s="84"/>
      <c r="U64" s="52">
        <v>0</v>
      </c>
      <c r="V64" s="52">
        <v>3.9680000000000002E-3</v>
      </c>
      <c r="W64" s="52">
        <v>3.8999999999999999E-4</v>
      </c>
      <c r="X64" s="52">
        <v>0.42998900000000001</v>
      </c>
      <c r="Y64" s="52">
        <v>0</v>
      </c>
      <c r="Z64" s="52"/>
      <c r="AA64" s="85">
        <v>64</v>
      </c>
      <c r="AB64" s="85"/>
      <c r="AC64" s="86"/>
      <c r="AD64" s="51"/>
      <c r="AE64" s="51"/>
      <c r="AF64" s="51"/>
      <c r="AG64" s="51"/>
      <c r="AH64" s="51"/>
      <c r="AI64" s="51"/>
      <c r="AJ64" s="105" t="s">
        <v>291</v>
      </c>
      <c r="AK64" s="105" t="s">
        <v>291</v>
      </c>
      <c r="AL64" s="105" t="s">
        <v>291</v>
      </c>
      <c r="AM64" s="105" t="s">
        <v>291</v>
      </c>
      <c r="AN64" s="2"/>
      <c r="AO64" s="3"/>
      <c r="AP64" s="3"/>
      <c r="AQ64" s="3"/>
      <c r="AR64" s="3"/>
    </row>
    <row r="65" spans="1:44" x14ac:dyDescent="0.35">
      <c r="A65" s="14" t="s">
        <v>247</v>
      </c>
      <c r="B65" s="15"/>
      <c r="C65" s="15"/>
      <c r="D65" s="79"/>
      <c r="E65" s="80"/>
      <c r="F65" s="15"/>
      <c r="G65" s="15"/>
      <c r="H65" s="16"/>
      <c r="I65" s="66"/>
      <c r="J65" s="66"/>
      <c r="K65" s="16"/>
      <c r="L65" s="81"/>
      <c r="M65" s="82">
        <v>132.14886474609375</v>
      </c>
      <c r="N65" s="82">
        <v>4593.21240234375</v>
      </c>
      <c r="O65" s="77"/>
      <c r="P65" s="83"/>
      <c r="Q65" s="83"/>
      <c r="R65" s="51">
        <v>1</v>
      </c>
      <c r="S65" s="84"/>
      <c r="T65" s="84"/>
      <c r="U65" s="52">
        <v>0</v>
      </c>
      <c r="V65" s="52">
        <v>3.9680000000000002E-3</v>
      </c>
      <c r="W65" s="52">
        <v>3.8999999999999999E-4</v>
      </c>
      <c r="X65" s="52">
        <v>0.42998900000000001</v>
      </c>
      <c r="Y65" s="52">
        <v>0</v>
      </c>
      <c r="Z65" s="52"/>
      <c r="AA65" s="85">
        <v>65</v>
      </c>
      <c r="AB65" s="85"/>
      <c r="AC65" s="86"/>
      <c r="AD65" s="51"/>
      <c r="AE65" s="51"/>
      <c r="AF65" s="51"/>
      <c r="AG65" s="51"/>
      <c r="AH65" s="51"/>
      <c r="AI65" s="51"/>
      <c r="AJ65" s="105" t="s">
        <v>291</v>
      </c>
      <c r="AK65" s="105" t="s">
        <v>291</v>
      </c>
      <c r="AL65" s="105" t="s">
        <v>291</v>
      </c>
      <c r="AM65" s="105" t="s">
        <v>291</v>
      </c>
      <c r="AN65" s="2"/>
      <c r="AO65" s="3"/>
      <c r="AP65" s="3"/>
      <c r="AQ65" s="3"/>
      <c r="AR65" s="3"/>
    </row>
    <row r="66" spans="1:44" x14ac:dyDescent="0.35">
      <c r="A66" s="14" t="s">
        <v>248</v>
      </c>
      <c r="B66" s="15"/>
      <c r="C66" s="15"/>
      <c r="D66" s="79"/>
      <c r="E66" s="80"/>
      <c r="F66" s="15"/>
      <c r="G66" s="15"/>
      <c r="H66" s="16"/>
      <c r="I66" s="66"/>
      <c r="J66" s="66"/>
      <c r="K66" s="16"/>
      <c r="L66" s="81"/>
      <c r="M66" s="82">
        <v>656.3697509765625</v>
      </c>
      <c r="N66" s="82">
        <v>2680.628173828125</v>
      </c>
      <c r="O66" s="77"/>
      <c r="P66" s="83"/>
      <c r="Q66" s="83"/>
      <c r="R66" s="51">
        <v>1</v>
      </c>
      <c r="S66" s="84"/>
      <c r="T66" s="84"/>
      <c r="U66" s="52">
        <v>0</v>
      </c>
      <c r="V66" s="52">
        <v>3.9680000000000002E-3</v>
      </c>
      <c r="W66" s="52">
        <v>3.8999999999999999E-4</v>
      </c>
      <c r="X66" s="52">
        <v>0.42998900000000001</v>
      </c>
      <c r="Y66" s="52">
        <v>0</v>
      </c>
      <c r="Z66" s="52"/>
      <c r="AA66" s="85">
        <v>66</v>
      </c>
      <c r="AB66" s="85"/>
      <c r="AC66" s="86"/>
      <c r="AD66" s="51"/>
      <c r="AE66" s="51"/>
      <c r="AF66" s="51"/>
      <c r="AG66" s="51"/>
      <c r="AH66" s="51"/>
      <c r="AI66" s="51"/>
      <c r="AJ66" s="105" t="s">
        <v>291</v>
      </c>
      <c r="AK66" s="105" t="s">
        <v>291</v>
      </c>
      <c r="AL66" s="105" t="s">
        <v>291</v>
      </c>
      <c r="AM66" s="105" t="s">
        <v>291</v>
      </c>
      <c r="AN66" s="2"/>
      <c r="AO66" s="3"/>
      <c r="AP66" s="3"/>
      <c r="AQ66" s="3"/>
      <c r="AR66" s="3"/>
    </row>
    <row r="67" spans="1:44" x14ac:dyDescent="0.35">
      <c r="A67" s="14" t="s">
        <v>249</v>
      </c>
      <c r="B67" s="15"/>
      <c r="C67" s="15"/>
      <c r="D67" s="79"/>
      <c r="E67" s="80"/>
      <c r="F67" s="15"/>
      <c r="G67" s="15"/>
      <c r="H67" s="16"/>
      <c r="I67" s="66"/>
      <c r="J67" s="66"/>
      <c r="K67" s="16"/>
      <c r="L67" s="81"/>
      <c r="M67" s="82">
        <v>160.15907287597656</v>
      </c>
      <c r="N67" s="82">
        <v>3956.367919921875</v>
      </c>
      <c r="O67" s="77"/>
      <c r="P67" s="83"/>
      <c r="Q67" s="83"/>
      <c r="R67" s="51">
        <v>1</v>
      </c>
      <c r="S67" s="84"/>
      <c r="T67" s="84"/>
      <c r="U67" s="52">
        <v>0</v>
      </c>
      <c r="V67" s="52">
        <v>3.9680000000000002E-3</v>
      </c>
      <c r="W67" s="52">
        <v>3.8999999999999999E-4</v>
      </c>
      <c r="X67" s="52">
        <v>0.42998900000000001</v>
      </c>
      <c r="Y67" s="52">
        <v>0</v>
      </c>
      <c r="Z67" s="52"/>
      <c r="AA67" s="85">
        <v>67</v>
      </c>
      <c r="AB67" s="85"/>
      <c r="AC67" s="86"/>
      <c r="AD67" s="51"/>
      <c r="AE67" s="51"/>
      <c r="AF67" s="51"/>
      <c r="AG67" s="51"/>
      <c r="AH67" s="51"/>
      <c r="AI67" s="51"/>
      <c r="AJ67" s="105" t="s">
        <v>291</v>
      </c>
      <c r="AK67" s="105" t="s">
        <v>291</v>
      </c>
      <c r="AL67" s="105" t="s">
        <v>291</v>
      </c>
      <c r="AM67" s="105" t="s">
        <v>291</v>
      </c>
      <c r="AN67" s="2"/>
      <c r="AO67" s="3"/>
      <c r="AP67" s="3"/>
      <c r="AQ67" s="3"/>
      <c r="AR67" s="3"/>
    </row>
    <row r="68" spans="1:44" x14ac:dyDescent="0.35">
      <c r="A68" s="14" t="s">
        <v>250</v>
      </c>
      <c r="B68" s="15"/>
      <c r="C68" s="15"/>
      <c r="D68" s="79"/>
      <c r="E68" s="80"/>
      <c r="F68" s="15"/>
      <c r="G68" s="15"/>
      <c r="H68" s="16"/>
      <c r="I68" s="66"/>
      <c r="J68" s="66"/>
      <c r="K68" s="16"/>
      <c r="L68" s="81"/>
      <c r="M68" s="82">
        <v>1063.7626953125</v>
      </c>
      <c r="N68" s="82">
        <v>2116.930908203125</v>
      </c>
      <c r="O68" s="77"/>
      <c r="P68" s="83"/>
      <c r="Q68" s="83"/>
      <c r="R68" s="51">
        <v>1</v>
      </c>
      <c r="S68" s="84"/>
      <c r="T68" s="84"/>
      <c r="U68" s="52">
        <v>0</v>
      </c>
      <c r="V68" s="52">
        <v>3.9680000000000002E-3</v>
      </c>
      <c r="W68" s="52">
        <v>3.8999999999999999E-4</v>
      </c>
      <c r="X68" s="52">
        <v>0.42998900000000001</v>
      </c>
      <c r="Y68" s="52">
        <v>0</v>
      </c>
      <c r="Z68" s="52"/>
      <c r="AA68" s="85">
        <v>68</v>
      </c>
      <c r="AB68" s="85"/>
      <c r="AC68" s="86"/>
      <c r="AD68" s="51"/>
      <c r="AE68" s="51"/>
      <c r="AF68" s="51"/>
      <c r="AG68" s="51"/>
      <c r="AH68" s="51"/>
      <c r="AI68" s="51"/>
      <c r="AJ68" s="105" t="s">
        <v>291</v>
      </c>
      <c r="AK68" s="105" t="s">
        <v>291</v>
      </c>
      <c r="AL68" s="105" t="s">
        <v>291</v>
      </c>
      <c r="AM68" s="105" t="s">
        <v>291</v>
      </c>
      <c r="AN68" s="2"/>
      <c r="AO68" s="3"/>
      <c r="AP68" s="3"/>
      <c r="AQ68" s="3"/>
      <c r="AR68" s="3"/>
    </row>
    <row r="69" spans="1:44" x14ac:dyDescent="0.35">
      <c r="A69" s="14" t="s">
        <v>251</v>
      </c>
      <c r="B69" s="15"/>
      <c r="C69" s="15"/>
      <c r="D69" s="79"/>
      <c r="E69" s="80"/>
      <c r="F69" s="15"/>
      <c r="G69" s="15"/>
      <c r="H69" s="16"/>
      <c r="I69" s="66"/>
      <c r="J69" s="66"/>
      <c r="K69" s="16"/>
      <c r="L69" s="81"/>
      <c r="M69" s="82">
        <v>1581.8946533203125</v>
      </c>
      <c r="N69" s="82">
        <v>1595.179443359375</v>
      </c>
      <c r="O69" s="77"/>
      <c r="P69" s="83"/>
      <c r="Q69" s="83"/>
      <c r="R69" s="51">
        <v>1</v>
      </c>
      <c r="S69" s="84"/>
      <c r="T69" s="84"/>
      <c r="U69" s="52">
        <v>0</v>
      </c>
      <c r="V69" s="52">
        <v>3.9680000000000002E-3</v>
      </c>
      <c r="W69" s="52">
        <v>3.8999999999999999E-4</v>
      </c>
      <c r="X69" s="52">
        <v>0.42998900000000001</v>
      </c>
      <c r="Y69" s="52">
        <v>0</v>
      </c>
      <c r="Z69" s="52"/>
      <c r="AA69" s="85">
        <v>69</v>
      </c>
      <c r="AB69" s="85"/>
      <c r="AC69" s="86"/>
      <c r="AD69" s="51"/>
      <c r="AE69" s="51"/>
      <c r="AF69" s="51"/>
      <c r="AG69" s="51"/>
      <c r="AH69" s="51"/>
      <c r="AI69" s="51"/>
      <c r="AJ69" s="105" t="s">
        <v>291</v>
      </c>
      <c r="AK69" s="105" t="s">
        <v>291</v>
      </c>
      <c r="AL69" s="105" t="s">
        <v>291</v>
      </c>
      <c r="AM69" s="105" t="s">
        <v>291</v>
      </c>
      <c r="AN69" s="2"/>
      <c r="AO69" s="3"/>
      <c r="AP69" s="3"/>
      <c r="AQ69" s="3"/>
      <c r="AR69" s="3"/>
    </row>
    <row r="70" spans="1:44" x14ac:dyDescent="0.35">
      <c r="A70" s="14" t="s">
        <v>236</v>
      </c>
      <c r="B70" s="15"/>
      <c r="C70" s="15"/>
      <c r="D70" s="79"/>
      <c r="E70" s="80"/>
      <c r="F70" s="15"/>
      <c r="G70" s="15"/>
      <c r="H70" s="16"/>
      <c r="I70" s="66"/>
      <c r="J70" s="66"/>
      <c r="K70" s="16"/>
      <c r="L70" s="81"/>
      <c r="M70" s="82">
        <v>2819.22900390625</v>
      </c>
      <c r="N70" s="82">
        <v>5459.00244140625</v>
      </c>
      <c r="O70" s="77"/>
      <c r="P70" s="83"/>
      <c r="Q70" s="83"/>
      <c r="R70" s="51">
        <v>1</v>
      </c>
      <c r="S70" s="84"/>
      <c r="T70" s="84"/>
      <c r="U70" s="52">
        <v>0</v>
      </c>
      <c r="V70" s="52">
        <v>5.1809999999999998E-3</v>
      </c>
      <c r="W70" s="52">
        <v>3.7100000000000002E-3</v>
      </c>
      <c r="X70" s="52">
        <v>0.28713499999999997</v>
      </c>
      <c r="Y70" s="52">
        <v>0</v>
      </c>
      <c r="Z70" s="52"/>
      <c r="AA70" s="85">
        <v>70</v>
      </c>
      <c r="AB70" s="85"/>
      <c r="AC70" s="86"/>
      <c r="AD70" s="51"/>
      <c r="AE70" s="51"/>
      <c r="AF70" s="51"/>
      <c r="AG70" s="51"/>
      <c r="AH70" s="51"/>
      <c r="AI70" s="51"/>
      <c r="AJ70" s="51"/>
      <c r="AK70" s="51"/>
      <c r="AL70" s="51"/>
      <c r="AM70" s="51"/>
      <c r="AN70" s="2"/>
      <c r="AO70" s="3"/>
      <c r="AP70" s="3"/>
      <c r="AQ70" s="3"/>
      <c r="AR70" s="3"/>
    </row>
    <row r="71" spans="1:44" x14ac:dyDescent="0.35">
      <c r="A71" s="14" t="s">
        <v>237</v>
      </c>
      <c r="B71" s="15"/>
      <c r="C71" s="15"/>
      <c r="D71" s="79"/>
      <c r="E71" s="80"/>
      <c r="F71" s="15"/>
      <c r="G71" s="15"/>
      <c r="H71" s="16"/>
      <c r="I71" s="66"/>
      <c r="J71" s="66"/>
      <c r="K71" s="16"/>
      <c r="L71" s="81"/>
      <c r="M71" s="82">
        <v>2976.651611328125</v>
      </c>
      <c r="N71" s="82">
        <v>5776.923828125</v>
      </c>
      <c r="O71" s="77"/>
      <c r="P71" s="83"/>
      <c r="Q71" s="83"/>
      <c r="R71" s="51">
        <v>1</v>
      </c>
      <c r="S71" s="84"/>
      <c r="T71" s="84"/>
      <c r="U71" s="52">
        <v>0</v>
      </c>
      <c r="V71" s="52">
        <v>5.1809999999999998E-3</v>
      </c>
      <c r="W71" s="52">
        <v>3.7100000000000002E-3</v>
      </c>
      <c r="X71" s="52">
        <v>0.28713499999999997</v>
      </c>
      <c r="Y71" s="52">
        <v>0</v>
      </c>
      <c r="Z71" s="52"/>
      <c r="AA71" s="85">
        <v>71</v>
      </c>
      <c r="AB71" s="85"/>
      <c r="AC71" s="86"/>
      <c r="AD71" s="51"/>
      <c r="AE71" s="51"/>
      <c r="AF71" s="51"/>
      <c r="AG71" s="51"/>
      <c r="AH71" s="51"/>
      <c r="AI71" s="51"/>
      <c r="AJ71" s="105" t="s">
        <v>291</v>
      </c>
      <c r="AK71" s="105" t="s">
        <v>291</v>
      </c>
      <c r="AL71" s="105" t="s">
        <v>291</v>
      </c>
      <c r="AM71" s="105" t="s">
        <v>291</v>
      </c>
      <c r="AN71" s="2"/>
      <c r="AO71" s="3"/>
      <c r="AP71" s="3"/>
      <c r="AQ71" s="3"/>
      <c r="AR71" s="3"/>
    </row>
    <row r="72" spans="1:44" x14ac:dyDescent="0.35">
      <c r="A72" s="14" t="s">
        <v>238</v>
      </c>
      <c r="B72" s="15"/>
      <c r="C72" s="15"/>
      <c r="D72" s="79"/>
      <c r="E72" s="80"/>
      <c r="F72" s="15"/>
      <c r="G72" s="15"/>
      <c r="H72" s="16"/>
      <c r="I72" s="66"/>
      <c r="J72" s="66"/>
      <c r="K72" s="16"/>
      <c r="L72" s="81"/>
      <c r="M72" s="82">
        <v>3945.06884765625</v>
      </c>
      <c r="N72" s="82">
        <v>2561.301513671875</v>
      </c>
      <c r="O72" s="77"/>
      <c r="P72" s="83"/>
      <c r="Q72" s="83"/>
      <c r="R72" s="51">
        <v>1</v>
      </c>
      <c r="S72" s="84"/>
      <c r="T72" s="84"/>
      <c r="U72" s="52">
        <v>0</v>
      </c>
      <c r="V72" s="52">
        <v>5.1809999999999998E-3</v>
      </c>
      <c r="W72" s="52">
        <v>3.7100000000000002E-3</v>
      </c>
      <c r="X72" s="52">
        <v>0.28713499999999997</v>
      </c>
      <c r="Y72" s="52">
        <v>0</v>
      </c>
      <c r="Z72" s="52"/>
      <c r="AA72" s="85">
        <v>72</v>
      </c>
      <c r="AB72" s="85"/>
      <c r="AC72" s="86"/>
      <c r="AD72" s="51"/>
      <c r="AE72" s="51"/>
      <c r="AF72" s="51"/>
      <c r="AG72" s="51"/>
      <c r="AH72" s="51"/>
      <c r="AI72" s="51"/>
      <c r="AJ72" s="105" t="s">
        <v>291</v>
      </c>
      <c r="AK72" s="105" t="s">
        <v>291</v>
      </c>
      <c r="AL72" s="105" t="s">
        <v>291</v>
      </c>
      <c r="AM72" s="105" t="s">
        <v>291</v>
      </c>
      <c r="AN72" s="2"/>
      <c r="AO72" s="3"/>
      <c r="AP72" s="3"/>
      <c r="AQ72" s="3"/>
      <c r="AR72" s="3"/>
    </row>
    <row r="73" spans="1:44" x14ac:dyDescent="0.35">
      <c r="A73" s="14" t="s">
        <v>239</v>
      </c>
      <c r="B73" s="15"/>
      <c r="C73" s="15"/>
      <c r="D73" s="79"/>
      <c r="E73" s="80"/>
      <c r="F73" s="15"/>
      <c r="G73" s="15"/>
      <c r="H73" s="16"/>
      <c r="I73" s="66"/>
      <c r="J73" s="66"/>
      <c r="K73" s="16"/>
      <c r="L73" s="81"/>
      <c r="M73" s="82">
        <v>2922.370361328125</v>
      </c>
      <c r="N73" s="82">
        <v>5082.0625</v>
      </c>
      <c r="O73" s="77"/>
      <c r="P73" s="83"/>
      <c r="Q73" s="83"/>
      <c r="R73" s="51">
        <v>1</v>
      </c>
      <c r="S73" s="84"/>
      <c r="T73" s="84"/>
      <c r="U73" s="52">
        <v>0</v>
      </c>
      <c r="V73" s="52">
        <v>5.1809999999999998E-3</v>
      </c>
      <c r="W73" s="52">
        <v>3.7100000000000002E-3</v>
      </c>
      <c r="X73" s="52">
        <v>0.28713499999999997</v>
      </c>
      <c r="Y73" s="52">
        <v>0</v>
      </c>
      <c r="Z73" s="52"/>
      <c r="AA73" s="85">
        <v>73</v>
      </c>
      <c r="AB73" s="85"/>
      <c r="AC73" s="86"/>
      <c r="AD73" s="51"/>
      <c r="AE73" s="51"/>
      <c r="AF73" s="51"/>
      <c r="AG73" s="51"/>
      <c r="AH73" s="51"/>
      <c r="AI73" s="51"/>
      <c r="AJ73" s="105" t="s">
        <v>291</v>
      </c>
      <c r="AK73" s="105" t="s">
        <v>291</v>
      </c>
      <c r="AL73" s="105" t="s">
        <v>291</v>
      </c>
      <c r="AM73" s="105" t="s">
        <v>291</v>
      </c>
      <c r="AN73" s="2"/>
      <c r="AO73" s="3"/>
      <c r="AP73" s="3"/>
      <c r="AQ73" s="3"/>
      <c r="AR73" s="3"/>
    </row>
    <row r="74" spans="1:44" x14ac:dyDescent="0.35">
      <c r="A74" s="14" t="s">
        <v>240</v>
      </c>
      <c r="B74" s="15"/>
      <c r="C74" s="15"/>
      <c r="D74" s="79"/>
      <c r="E74" s="80"/>
      <c r="F74" s="15"/>
      <c r="G74" s="15"/>
      <c r="H74" s="16"/>
      <c r="I74" s="66"/>
      <c r="J74" s="66"/>
      <c r="K74" s="16"/>
      <c r="L74" s="81"/>
      <c r="M74" s="82">
        <v>5456.86083984375</v>
      </c>
      <c r="N74" s="82">
        <v>2529.099609375</v>
      </c>
      <c r="O74" s="77"/>
      <c r="P74" s="83"/>
      <c r="Q74" s="83"/>
      <c r="R74" s="51">
        <v>1</v>
      </c>
      <c r="S74" s="84"/>
      <c r="T74" s="84"/>
      <c r="U74" s="52">
        <v>0</v>
      </c>
      <c r="V74" s="52">
        <v>5.1809999999999998E-3</v>
      </c>
      <c r="W74" s="52">
        <v>3.7100000000000002E-3</v>
      </c>
      <c r="X74" s="52">
        <v>0.28713499999999997</v>
      </c>
      <c r="Y74" s="52">
        <v>0</v>
      </c>
      <c r="Z74" s="52"/>
      <c r="AA74" s="85">
        <v>74</v>
      </c>
      <c r="AB74" s="85"/>
      <c r="AC74" s="86"/>
      <c r="AD74" s="51"/>
      <c r="AE74" s="51"/>
      <c r="AF74" s="51"/>
      <c r="AG74" s="51"/>
      <c r="AH74" s="51"/>
      <c r="AI74" s="51"/>
      <c r="AJ74" s="105" t="s">
        <v>291</v>
      </c>
      <c r="AK74" s="105" t="s">
        <v>291</v>
      </c>
      <c r="AL74" s="105" t="s">
        <v>291</v>
      </c>
      <c r="AM74" s="105" t="s">
        <v>291</v>
      </c>
      <c r="AN74" s="2"/>
      <c r="AO74" s="3"/>
      <c r="AP74" s="3"/>
      <c r="AQ74" s="3"/>
      <c r="AR74" s="3"/>
    </row>
    <row r="75" spans="1:44" x14ac:dyDescent="0.35">
      <c r="A75" s="14" t="s">
        <v>242</v>
      </c>
      <c r="B75" s="15"/>
      <c r="C75" s="15"/>
      <c r="D75" s="79"/>
      <c r="E75" s="80"/>
      <c r="F75" s="15"/>
      <c r="G75" s="15"/>
      <c r="H75" s="16"/>
      <c r="I75" s="66"/>
      <c r="J75" s="66"/>
      <c r="K75" s="16"/>
      <c r="L75" s="81"/>
      <c r="M75" s="82">
        <v>4234.2392578125</v>
      </c>
      <c r="N75" s="82">
        <v>8328.814453125</v>
      </c>
      <c r="O75" s="77"/>
      <c r="P75" s="83"/>
      <c r="Q75" s="83"/>
      <c r="R75" s="51">
        <v>1</v>
      </c>
      <c r="S75" s="84"/>
      <c r="T75" s="84"/>
      <c r="U75" s="52">
        <v>0</v>
      </c>
      <c r="V75" s="52">
        <v>4.5050000000000003E-3</v>
      </c>
      <c r="W75" s="52">
        <v>2.604E-3</v>
      </c>
      <c r="X75" s="52">
        <v>0.26423600000000003</v>
      </c>
      <c r="Y75" s="52">
        <v>0</v>
      </c>
      <c r="Z75" s="52"/>
      <c r="AA75" s="85">
        <v>75</v>
      </c>
      <c r="AB75" s="85"/>
      <c r="AC75" s="86"/>
      <c r="AD75" s="51"/>
      <c r="AE75" s="51"/>
      <c r="AF75" s="51"/>
      <c r="AG75" s="51"/>
      <c r="AH75" s="51"/>
      <c r="AI75" s="51"/>
      <c r="AJ75" s="105" t="s">
        <v>291</v>
      </c>
      <c r="AK75" s="105" t="s">
        <v>291</v>
      </c>
      <c r="AL75" s="105" t="s">
        <v>291</v>
      </c>
      <c r="AM75" s="105" t="s">
        <v>291</v>
      </c>
      <c r="AN75" s="2"/>
      <c r="AO75" s="3"/>
      <c r="AP75" s="3"/>
      <c r="AQ75" s="3"/>
      <c r="AR75" s="3"/>
    </row>
    <row r="76" spans="1:44" x14ac:dyDescent="0.35">
      <c r="A76" s="14" t="s">
        <v>244</v>
      </c>
      <c r="B76" s="15"/>
      <c r="C76" s="15"/>
      <c r="D76" s="79"/>
      <c r="E76" s="80"/>
      <c r="F76" s="15"/>
      <c r="G76" s="15"/>
      <c r="H76" s="16"/>
      <c r="I76" s="66"/>
      <c r="J76" s="66"/>
      <c r="K76" s="16"/>
      <c r="L76" s="81"/>
      <c r="M76" s="82">
        <v>4538.21533203125</v>
      </c>
      <c r="N76" s="82">
        <v>163.96096801757813</v>
      </c>
      <c r="O76" s="77"/>
      <c r="P76" s="83"/>
      <c r="Q76" s="83"/>
      <c r="R76" s="51">
        <v>1</v>
      </c>
      <c r="S76" s="84"/>
      <c r="T76" s="84"/>
      <c r="U76" s="52">
        <v>0</v>
      </c>
      <c r="V76" s="52">
        <v>3.7880000000000001E-3</v>
      </c>
      <c r="W76" s="52">
        <v>5.5500000000000005E-4</v>
      </c>
      <c r="X76" s="52">
        <v>0.34042699999999998</v>
      </c>
      <c r="Y76" s="52">
        <v>0</v>
      </c>
      <c r="Z76" s="52"/>
      <c r="AA76" s="85">
        <v>76</v>
      </c>
      <c r="AB76" s="85"/>
      <c r="AC76" s="86"/>
      <c r="AD76" s="51"/>
      <c r="AE76" s="51"/>
      <c r="AF76" s="51"/>
      <c r="AG76" s="51"/>
      <c r="AH76" s="51"/>
      <c r="AI76" s="51"/>
      <c r="AJ76" s="105" t="s">
        <v>291</v>
      </c>
      <c r="AK76" s="105" t="s">
        <v>291</v>
      </c>
      <c r="AL76" s="105" t="s">
        <v>291</v>
      </c>
      <c r="AM76" s="105" t="s">
        <v>291</v>
      </c>
      <c r="AN76" s="2"/>
      <c r="AO76" s="3"/>
      <c r="AP76" s="3"/>
      <c r="AQ76" s="3"/>
      <c r="AR76" s="3"/>
    </row>
    <row r="77" spans="1:44" x14ac:dyDescent="0.35">
      <c r="A77" s="14" t="s">
        <v>252</v>
      </c>
      <c r="B77" s="15"/>
      <c r="C77" s="15"/>
      <c r="D77" s="79"/>
      <c r="E77" s="80"/>
      <c r="F77" s="15"/>
      <c r="G77" s="15"/>
      <c r="H77" s="16"/>
      <c r="I77" s="66"/>
      <c r="J77" s="66"/>
      <c r="K77" s="16"/>
      <c r="L77" s="81"/>
      <c r="M77" s="82">
        <v>9526.4150390625</v>
      </c>
      <c r="N77" s="82">
        <v>9827.2578125</v>
      </c>
      <c r="O77" s="77"/>
      <c r="P77" s="83"/>
      <c r="Q77" s="83"/>
      <c r="R77" s="51">
        <v>1</v>
      </c>
      <c r="S77" s="84"/>
      <c r="T77" s="84"/>
      <c r="U77" s="52">
        <v>0</v>
      </c>
      <c r="V77" s="52">
        <v>3.3779999999999999E-3</v>
      </c>
      <c r="W77" s="52">
        <v>3.6999999999999999E-4</v>
      </c>
      <c r="X77" s="52">
        <v>0.40543699999999999</v>
      </c>
      <c r="Y77" s="52">
        <v>0</v>
      </c>
      <c r="Z77" s="52"/>
      <c r="AA77" s="85">
        <v>77</v>
      </c>
      <c r="AB77" s="85"/>
      <c r="AC77" s="86"/>
      <c r="AD77" s="51"/>
      <c r="AE77" s="51"/>
      <c r="AF77" s="51"/>
      <c r="AG77" s="51"/>
      <c r="AH77" s="51"/>
      <c r="AI77" s="51"/>
      <c r="AJ77" s="51"/>
      <c r="AK77" s="51"/>
      <c r="AL77" s="51"/>
      <c r="AM77" s="51"/>
      <c r="AN77" s="2"/>
      <c r="AO77" s="3"/>
      <c r="AP77" s="3"/>
      <c r="AQ77" s="3"/>
      <c r="AR77" s="3"/>
    </row>
    <row r="78" spans="1:44" x14ac:dyDescent="0.35">
      <c r="A78" s="14" t="s">
        <v>243</v>
      </c>
      <c r="B78" s="15"/>
      <c r="C78" s="15"/>
      <c r="D78" s="79"/>
      <c r="E78" s="80"/>
      <c r="F78" s="15"/>
      <c r="G78" s="15"/>
      <c r="H78" s="16"/>
      <c r="I78" s="66"/>
      <c r="J78" s="66"/>
      <c r="K78" s="16"/>
      <c r="L78" s="81"/>
      <c r="M78" s="82">
        <v>1730.573486328125</v>
      </c>
      <c r="N78" s="82">
        <v>7761.56201171875</v>
      </c>
      <c r="O78" s="77"/>
      <c r="P78" s="83"/>
      <c r="Q78" s="83"/>
      <c r="R78" s="51">
        <v>1</v>
      </c>
      <c r="S78" s="84"/>
      <c r="T78" s="84"/>
      <c r="U78" s="52">
        <v>0</v>
      </c>
      <c r="V78" s="52">
        <v>4.0489999999999996E-3</v>
      </c>
      <c r="W78" s="52">
        <v>8.7600000000000004E-4</v>
      </c>
      <c r="X78" s="52">
        <v>0.30203200000000002</v>
      </c>
      <c r="Y78" s="52">
        <v>0</v>
      </c>
      <c r="Z78" s="52"/>
      <c r="AA78" s="85">
        <v>78</v>
      </c>
      <c r="AB78" s="85"/>
      <c r="AC78" s="86"/>
      <c r="AD78" s="51"/>
      <c r="AE78" s="51"/>
      <c r="AF78" s="51"/>
      <c r="AG78" s="51"/>
      <c r="AH78" s="51"/>
      <c r="AI78" s="51"/>
      <c r="AJ78" s="105" t="s">
        <v>291</v>
      </c>
      <c r="AK78" s="105" t="s">
        <v>291</v>
      </c>
      <c r="AL78" s="105" t="s">
        <v>291</v>
      </c>
      <c r="AM78" s="105" t="s">
        <v>291</v>
      </c>
      <c r="AN78" s="2"/>
      <c r="AO78" s="3"/>
      <c r="AP78" s="3"/>
      <c r="AQ78" s="3"/>
      <c r="AR78" s="3"/>
    </row>
    <row r="79" spans="1:44" x14ac:dyDescent="0.35">
      <c r="A79" s="14" t="s">
        <v>241</v>
      </c>
      <c r="B79" s="88"/>
      <c r="C79" s="88"/>
      <c r="D79" s="89"/>
      <c r="E79" s="90"/>
      <c r="F79" s="88"/>
      <c r="G79" s="88"/>
      <c r="H79" s="91"/>
      <c r="I79" s="92"/>
      <c r="J79" s="92"/>
      <c r="K79" s="91"/>
      <c r="L79" s="93"/>
      <c r="M79" s="94">
        <v>8351.912109375</v>
      </c>
      <c r="N79" s="94">
        <v>9580.6962890625</v>
      </c>
      <c r="O79" s="95"/>
      <c r="P79" s="96"/>
      <c r="Q79" s="96"/>
      <c r="R79" s="51">
        <v>1</v>
      </c>
      <c r="S79" s="97"/>
      <c r="T79" s="97"/>
      <c r="U79" s="52">
        <v>0</v>
      </c>
      <c r="V79" s="52">
        <v>3.7450000000000001E-3</v>
      </c>
      <c r="W79" s="52">
        <v>2.7039999999999998E-3</v>
      </c>
      <c r="X79" s="52">
        <v>0.25399300000000002</v>
      </c>
      <c r="Y79" s="52">
        <v>0</v>
      </c>
      <c r="Z79" s="98"/>
      <c r="AA79" s="99">
        <v>79</v>
      </c>
      <c r="AB79" s="99"/>
      <c r="AC79" s="86"/>
      <c r="AD79" s="51"/>
      <c r="AE79" s="51"/>
      <c r="AF79" s="51"/>
      <c r="AG79" s="51"/>
      <c r="AH79" s="51"/>
      <c r="AI79" s="51"/>
      <c r="AJ79" s="105" t="s">
        <v>291</v>
      </c>
      <c r="AK79" s="105" t="s">
        <v>291</v>
      </c>
      <c r="AL79" s="105" t="s">
        <v>291</v>
      </c>
      <c r="AM79" s="105" t="s">
        <v>291</v>
      </c>
      <c r="AN79" s="2"/>
      <c r="AO79" s="3"/>
      <c r="AP79" s="3"/>
      <c r="AQ79" s="3"/>
      <c r="AR7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9"/>
    <dataValidation allowBlank="1" errorTitle="Invalid Vertex Visibility" error="You have entered an unrecognized vertex visibility.  Try selecting from the drop-down list instead." sqref="AN3"/>
    <dataValidation allowBlank="1" showErrorMessage="1" sqref="AN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9"/>
    <dataValidation allowBlank="1" showInputMessage="1" errorTitle="Invalid Vertex Image Key" promptTitle="Vertex Tooltip" prompt="Enter optional text that will pop up when the mouse is hovered over the vertex." sqref="K3:K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20:H79"/>
    <dataValidation allowBlank="1" showInputMessage="1" promptTitle="Vertex Label Fill Color" prompt="To select an optional fill color for the Label shape, right-click and select Select Color on the right-click menu." sqref="I3:I79"/>
    <dataValidation allowBlank="1" showInputMessage="1" errorTitle="Invalid Vertex Image Key" promptTitle="Vertex Image File" prompt="Enter the path to an image file.  Hover over the column header for examples." sqref="F3:F79"/>
    <dataValidation allowBlank="1" showInputMessage="1" promptTitle="Vertex Color" prompt="To select an optional vertex color, right-click and select Select Color on the right-click menu." sqref="B3:B79"/>
    <dataValidation allowBlank="1" showInputMessage="1" errorTitle="Invalid Vertex Opacity" error="The optional vertex opacity must be a whole number between 0 and 10." promptTitle="Vertex Opacity" prompt="Enter an optional vertex opacity between 0 (transparent) and 100 (opaque)." sqref="E3:E79"/>
    <dataValidation type="list" allowBlank="1" showInputMessage="1" showErrorMessage="1" errorTitle="Invalid Vertex Shape" error="You have entered an invalid vertex shape.  Try selecting from the drop-down list instead." promptTitle="Vertex Shape" prompt="Select an optional vertex shape." sqref="C3:C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9">
      <formula1>ValidVertexLabelPositions</formula1>
    </dataValidation>
    <dataValidation allowBlank="1" showInputMessage="1" showErrorMessage="1" promptTitle="Vertex Name" prompt="Enter the name of the vertex." sqref="A3:A79 H3:H19"/>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90625" style="3" bestFit="1" customWidth="1"/>
    <col min="2" max="2" width="16.90625" style="3" bestFit="1" customWidth="1"/>
    <col min="4" max="5" width="9.089843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AF2"/>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2.81640625" hidden="1" customWidth="1"/>
    <col min="26" max="26" width="13.90625" hidden="1" customWidth="1"/>
    <col min="27" max="27" width="14.08984375" hidden="1" customWidth="1"/>
    <col min="28" max="28" width="12.08984375" hidden="1" customWidth="1"/>
    <col min="29" max="29" width="14.54296875" hidden="1" customWidth="1"/>
    <col min="30" max="30" width="12.81640625" hidden="1" customWidth="1"/>
    <col min="31" max="31" width="15.81640625" hidden="1" customWidth="1"/>
    <col min="32" max="32" width="10.81640625" hidden="1" customWidth="1"/>
  </cols>
  <sheetData>
    <row r="1" spans="1:32" x14ac:dyDescent="0.35">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264</v>
      </c>
      <c r="Z2" s="13" t="s">
        <v>266</v>
      </c>
      <c r="AA2" s="13" t="s">
        <v>268</v>
      </c>
      <c r="AB2" s="13" t="s">
        <v>275</v>
      </c>
      <c r="AC2" s="13" t="s">
        <v>277</v>
      </c>
      <c r="AD2" s="13" t="s">
        <v>280</v>
      </c>
      <c r="AE2" s="13" t="s">
        <v>281</v>
      </c>
      <c r="AF2" s="13" t="s">
        <v>283</v>
      </c>
    </row>
    <row r="3" spans="1:32" x14ac:dyDescent="0.35">
      <c r="A3" s="114"/>
      <c r="B3" s="115"/>
      <c r="C3" s="115"/>
      <c r="D3" s="106"/>
      <c r="E3" s="106"/>
      <c r="F3" s="107"/>
      <c r="G3" s="108"/>
      <c r="H3" s="108"/>
      <c r="I3" s="109"/>
      <c r="J3" s="110"/>
      <c r="K3" s="111"/>
      <c r="L3" s="111"/>
      <c r="M3" s="111"/>
      <c r="N3" s="111"/>
      <c r="O3" s="111"/>
      <c r="P3" s="111"/>
      <c r="Q3" s="111"/>
      <c r="R3" s="111"/>
      <c r="S3" s="111"/>
      <c r="T3" s="111"/>
      <c r="U3" s="111"/>
      <c r="V3" s="111"/>
      <c r="W3" s="112"/>
      <c r="X3" s="112"/>
      <c r="Y3" s="113"/>
      <c r="Z3" s="113"/>
      <c r="AA3" s="113"/>
      <c r="AB3" s="113"/>
      <c r="AC3" s="113"/>
      <c r="AD3" s="113"/>
      <c r="AE3" s="113"/>
      <c r="AF3" s="113"/>
    </row>
    <row r="4" spans="1:32" x14ac:dyDescent="0.35">
      <c r="A4"/>
    </row>
    <row r="5" spans="1:32" x14ac:dyDescent="0.35">
      <c r="A5"/>
    </row>
    <row r="6" spans="1:32" x14ac:dyDescent="0.35">
      <c r="A6"/>
    </row>
    <row r="7" spans="1:32" x14ac:dyDescent="0.35">
      <c r="A7"/>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78"/>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ht="14.4" customHeight="1" x14ac:dyDescent="0.35">
      <c r="A1" s="11" t="s">
        <v>144</v>
      </c>
      <c r="B1" s="11" t="s">
        <v>5</v>
      </c>
      <c r="C1" s="11" t="s">
        <v>147</v>
      </c>
    </row>
    <row r="2" spans="1:3" x14ac:dyDescent="0.35">
      <c r="A2" s="101"/>
      <c r="B2" s="103"/>
      <c r="C2" s="101"/>
    </row>
    <row r="3" spans="1:3" x14ac:dyDescent="0.35">
      <c r="A3"/>
      <c r="B3"/>
    </row>
    <row r="4" spans="1:3" x14ac:dyDescent="0.35">
      <c r="A4"/>
      <c r="B4"/>
    </row>
    <row r="5" spans="1:3" x14ac:dyDescent="0.35">
      <c r="A5"/>
      <c r="B5"/>
    </row>
    <row r="6" spans="1:3" x14ac:dyDescent="0.35">
      <c r="A6"/>
      <c r="B6"/>
    </row>
    <row r="7" spans="1:3" x14ac:dyDescent="0.35">
      <c r="A7"/>
      <c r="B7"/>
    </row>
    <row r="8" spans="1:3" x14ac:dyDescent="0.35">
      <c r="A8"/>
      <c r="B8"/>
    </row>
    <row r="9" spans="1:3" x14ac:dyDescent="0.35">
      <c r="A9"/>
      <c r="B9"/>
    </row>
    <row r="10" spans="1:3" x14ac:dyDescent="0.35">
      <c r="A10"/>
      <c r="B10"/>
    </row>
    <row r="11" spans="1:3" x14ac:dyDescent="0.35">
      <c r="A11"/>
      <c r="B11"/>
    </row>
    <row r="12" spans="1:3" x14ac:dyDescent="0.35">
      <c r="A12"/>
      <c r="B12"/>
    </row>
    <row r="13" spans="1:3" x14ac:dyDescent="0.35">
      <c r="A13"/>
      <c r="B13"/>
    </row>
    <row r="14" spans="1:3" x14ac:dyDescent="0.35">
      <c r="A14"/>
      <c r="B14"/>
    </row>
    <row r="15" spans="1:3" x14ac:dyDescent="0.35">
      <c r="A15"/>
      <c r="B15"/>
    </row>
    <row r="16" spans="1:3" x14ac:dyDescent="0.35">
      <c r="A16"/>
      <c r="B16"/>
    </row>
    <row r="17" spans="1:2" x14ac:dyDescent="0.35">
      <c r="A17"/>
      <c r="B17"/>
    </row>
    <row r="18" spans="1:2" x14ac:dyDescent="0.35">
      <c r="A18"/>
      <c r="B18"/>
    </row>
    <row r="19" spans="1:2" x14ac:dyDescent="0.35">
      <c r="A19"/>
      <c r="B19"/>
    </row>
    <row r="20" spans="1:2" x14ac:dyDescent="0.35">
      <c r="A20"/>
      <c r="B20"/>
    </row>
    <row r="21" spans="1:2" x14ac:dyDescent="0.35">
      <c r="A21"/>
      <c r="B21"/>
    </row>
    <row r="22" spans="1:2" x14ac:dyDescent="0.35">
      <c r="A22"/>
      <c r="B22"/>
    </row>
    <row r="23" spans="1:2" x14ac:dyDescent="0.35">
      <c r="A23"/>
      <c r="B23"/>
    </row>
    <row r="24" spans="1:2" x14ac:dyDescent="0.35">
      <c r="A24"/>
      <c r="B24"/>
    </row>
    <row r="25" spans="1:2" x14ac:dyDescent="0.35">
      <c r="A25"/>
      <c r="B25"/>
    </row>
    <row r="26" spans="1:2" x14ac:dyDescent="0.35">
      <c r="A26"/>
      <c r="B26"/>
    </row>
    <row r="27" spans="1:2" x14ac:dyDescent="0.35">
      <c r="A27"/>
      <c r="B27"/>
    </row>
    <row r="28" spans="1:2" x14ac:dyDescent="0.35">
      <c r="A28"/>
      <c r="B28"/>
    </row>
    <row r="29" spans="1:2" x14ac:dyDescent="0.35">
      <c r="A29"/>
      <c r="B29"/>
    </row>
    <row r="30" spans="1:2" x14ac:dyDescent="0.35">
      <c r="A30"/>
      <c r="B30"/>
    </row>
    <row r="31" spans="1:2" x14ac:dyDescent="0.35">
      <c r="A31"/>
      <c r="B31"/>
    </row>
    <row r="32" spans="1:2"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Z24" sqref="Z24"/>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257</v>
      </c>
      <c r="B2" s="36" t="s">
        <v>256</v>
      </c>
      <c r="D2" s="33">
        <f>MIN(Vertices[Degree])</f>
        <v>1</v>
      </c>
      <c r="E2" s="3">
        <f>COUNTIF(Vertices[Degree], "&gt;= " &amp; D2) - COUNTIF(Vertices[Degree], "&gt;=" &amp; D3)</f>
        <v>17</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60</v>
      </c>
      <c r="L2" s="39">
        <f>MIN(Vertices[Closeness Centrality])</f>
        <v>3.3779999999999999E-3</v>
      </c>
      <c r="M2" s="40">
        <f>COUNTIF(Vertices[Closeness Centrality], "&gt;= " &amp; L2) - COUNTIF(Vertices[Closeness Centrality], "&gt;=" &amp; L3)</f>
        <v>1</v>
      </c>
      <c r="N2" s="39">
        <f>MIN(Vertices[Eigenvector Centrality])</f>
        <v>3.6999999999999999E-4</v>
      </c>
      <c r="O2" s="40">
        <f>COUNTIF(Vertices[Eigenvector Centrality], "&gt;= " &amp; N2) - COUNTIF(Vertices[Eigenvector Centrality], "&gt;=" &amp; N3)</f>
        <v>11</v>
      </c>
      <c r="P2" s="39">
        <f>MIN(Vertices[PageRank])</f>
        <v>0.25399300000000002</v>
      </c>
      <c r="Q2" s="40">
        <f>COUNTIF(Vertices[PageRank], "&gt;= " &amp; P2) - COUNTIF(Vertices[PageRank], "&gt;=" &amp; P3)</f>
        <v>9</v>
      </c>
      <c r="R2" s="39">
        <f>MIN(Vertices[Clustering Coefficient])</f>
        <v>0</v>
      </c>
      <c r="S2" s="45">
        <f>COUNTIF(Vertices[Clustering Coefficient], "&gt;= " &amp; R2) - COUNTIF(Vertices[Clustering Coefficient], "&gt;=" &amp; R3)</f>
        <v>20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102"/>
      <c r="B3" s="102"/>
      <c r="D3" s="34">
        <f t="shared" ref="D3:D44" si="1">D2+($D$45-$D$2)/BinDivisor</f>
        <v>1.8139534883720931</v>
      </c>
      <c r="E3" s="3">
        <f>COUNTIF(Vertices[Degree], "&gt;= " &amp; D3) - COUNTIF(Vertices[Degree], "&gt;=" &amp; D4)</f>
        <v>10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37.778344186046517</v>
      </c>
      <c r="K3" s="42">
        <f>COUNTIF(Vertices[Betweenness Centrality], "&gt;= " &amp; J3) - COUNTIF(Vertices[Betweenness Centrality], "&gt;=" &amp; J4)</f>
        <v>4</v>
      </c>
      <c r="L3" s="41">
        <f t="shared" ref="L3:L44" si="5">L2+($L$45-$L$2)/BinDivisor</f>
        <v>3.4965348837209301E-3</v>
      </c>
      <c r="M3" s="42">
        <f>COUNTIF(Vertices[Closeness Centrality], "&gt;= " &amp; L3) - COUNTIF(Vertices[Closeness Centrality], "&gt;=" &amp; L4)</f>
        <v>0</v>
      </c>
      <c r="N3" s="41">
        <f t="shared" ref="N3:N44" si="6">N2+($N$45-$N$2)/BinDivisor</f>
        <v>1.5916511627906975E-3</v>
      </c>
      <c r="O3" s="42">
        <f>COUNTIF(Vertices[Eigenvector Centrality], "&gt;= " &amp; N3) - COUNTIF(Vertices[Eigenvector Centrality], "&gt;=" &amp; N4)</f>
        <v>4</v>
      </c>
      <c r="P3" s="41">
        <f t="shared" ref="P3:P44" si="7">P2+($P$45-$P$2)/BinDivisor</f>
        <v>0.3831578372093023</v>
      </c>
      <c r="Q3" s="42">
        <f>COUNTIF(Vertices[PageRank], "&gt;= " &amp; P3) - COUNTIF(Vertices[PageRank], "&gt;=" &amp; P4)</f>
        <v>18</v>
      </c>
      <c r="R3" s="41">
        <f t="shared" ref="R3:R44" si="8">R2+($R$45-$R$2)/BinDivisor</f>
        <v>2.3255813953488372E-2</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t="s">
        <v>146</v>
      </c>
      <c r="B4" s="36">
        <v>77</v>
      </c>
      <c r="D4" s="34">
        <f t="shared" si="1"/>
        <v>2.6279069767441863</v>
      </c>
      <c r="E4" s="3">
        <f>COUNTIF(Vertices[Degree], "&gt;= " &amp; D4) - COUNTIF(Vertices[Degree], "&gt;=" &amp; D5)</f>
        <v>6</v>
      </c>
      <c r="F4" s="39">
        <f t="shared" si="2"/>
        <v>0</v>
      </c>
      <c r="G4" s="40">
        <f>COUNTIF(Vertices[In-Degree], "&gt;= " &amp; F4) - COUNTIF(Vertices[In-Degree], "&gt;=" &amp; F5)</f>
        <v>0</v>
      </c>
      <c r="H4" s="39">
        <f t="shared" si="3"/>
        <v>0</v>
      </c>
      <c r="I4" s="40">
        <f>COUNTIF(Vertices[Out-Degree], "&gt;= " &amp; H4) - COUNTIF(Vertices[Out-Degree], "&gt;=" &amp; H5)</f>
        <v>0</v>
      </c>
      <c r="J4" s="39">
        <f t="shared" si="4"/>
        <v>75.556688372093035</v>
      </c>
      <c r="K4" s="40">
        <f>COUNTIF(Vertices[Betweenness Centrality], "&gt;= " &amp; J4) - COUNTIF(Vertices[Betweenness Centrality], "&gt;=" &amp; J5)</f>
        <v>3</v>
      </c>
      <c r="L4" s="39">
        <f t="shared" si="5"/>
        <v>3.6150697674418603E-3</v>
      </c>
      <c r="M4" s="40">
        <f>COUNTIF(Vertices[Closeness Centrality], "&gt;= " &amp; L4) - COUNTIF(Vertices[Closeness Centrality], "&gt;=" &amp; L5)</f>
        <v>0</v>
      </c>
      <c r="N4" s="39">
        <f t="shared" si="6"/>
        <v>2.8133023255813953E-3</v>
      </c>
      <c r="O4" s="40">
        <f>COUNTIF(Vertices[Eigenvector Centrality], "&gt;= " &amp; N4) - COUNTIF(Vertices[Eigenvector Centrality], "&gt;=" &amp; N5)</f>
        <v>11</v>
      </c>
      <c r="P4" s="39">
        <f t="shared" si="7"/>
        <v>0.51232267441860457</v>
      </c>
      <c r="Q4" s="40">
        <f>COUNTIF(Vertices[PageRank], "&gt;= " &amp; P4) - COUNTIF(Vertices[PageRank], "&gt;=" &amp; P5)</f>
        <v>4</v>
      </c>
      <c r="R4" s="39">
        <f t="shared" si="8"/>
        <v>4.6511627906976744E-2</v>
      </c>
      <c r="S4" s="45">
        <f>COUNTIF(Vertices[Clustering Coefficient], "&gt;= " &amp; R4) - COUNTIF(Vertices[Clustering Coefficient], "&gt;=" &amp; R5)</f>
        <v>1</v>
      </c>
      <c r="T4" s="39" t="e">
        <f t="shared" ca="1" si="9"/>
        <v>#REF!</v>
      </c>
      <c r="U4" s="40" t="e">
        <f t="shared" ca="1" si="0"/>
        <v>#REF!</v>
      </c>
      <c r="W4" s="12" t="s">
        <v>126</v>
      </c>
      <c r="X4" s="12" t="s">
        <v>128</v>
      </c>
    </row>
    <row r="5" spans="1:24" x14ac:dyDescent="0.35">
      <c r="A5" s="102"/>
      <c r="B5" s="102"/>
      <c r="D5" s="34">
        <f t="shared" si="1"/>
        <v>3.4418604651162794</v>
      </c>
      <c r="E5" s="3">
        <f>COUNTIF(Vertices[Degree], "&gt;= " &amp; D5) - COUNTIF(Vertices[Degree], "&gt;=" &amp; D6)</f>
        <v>3</v>
      </c>
      <c r="F5" s="41">
        <f t="shared" si="2"/>
        <v>0</v>
      </c>
      <c r="G5" s="42">
        <f>COUNTIF(Vertices[In-Degree], "&gt;= " &amp; F5) - COUNTIF(Vertices[In-Degree], "&gt;=" &amp; F6)</f>
        <v>0</v>
      </c>
      <c r="H5" s="41">
        <f t="shared" si="3"/>
        <v>0</v>
      </c>
      <c r="I5" s="42">
        <f>COUNTIF(Vertices[Out-Degree], "&gt;= " &amp; H5) - COUNTIF(Vertices[Out-Degree], "&gt;=" &amp; H6)</f>
        <v>0</v>
      </c>
      <c r="J5" s="41">
        <f t="shared" si="4"/>
        <v>113.33503255813955</v>
      </c>
      <c r="K5" s="42">
        <f>COUNTIF(Vertices[Betweenness Centrality], "&gt;= " &amp; J5) - COUNTIF(Vertices[Betweenness Centrality], "&gt;=" &amp; J6)</f>
        <v>3</v>
      </c>
      <c r="L5" s="41">
        <f t="shared" si="5"/>
        <v>3.7336046511627905E-3</v>
      </c>
      <c r="M5" s="42">
        <f>COUNTIF(Vertices[Closeness Centrality], "&gt;= " &amp; L5) - COUNTIF(Vertices[Closeness Centrality], "&gt;=" &amp; L6)</f>
        <v>2</v>
      </c>
      <c r="N5" s="41">
        <f t="shared" si="6"/>
        <v>4.0349534883720927E-3</v>
      </c>
      <c r="O5" s="42">
        <f>COUNTIF(Vertices[Eigenvector Centrality], "&gt;= " &amp; N5) - COUNTIF(Vertices[Eigenvector Centrality], "&gt;=" &amp; N6)</f>
        <v>9</v>
      </c>
      <c r="P5" s="41">
        <f t="shared" si="7"/>
        <v>0.64148751162790685</v>
      </c>
      <c r="Q5" s="42">
        <f>COUNTIF(Vertices[PageRank], "&gt;= " &amp; P5) - COUNTIF(Vertices[PageRank], "&gt;=" &amp; P6)</f>
        <v>2</v>
      </c>
      <c r="R5" s="41">
        <f t="shared" si="8"/>
        <v>6.9767441860465115E-2</v>
      </c>
      <c r="S5" s="46">
        <f>COUNTIF(Vertices[Clustering Coefficient], "&gt;= " &amp; R5) - COUNTIF(Vertices[Clustering Coefficient], "&gt;=" &amp; R6)</f>
        <v>0</v>
      </c>
      <c r="T5" s="41" t="e">
        <f t="shared" ca="1" si="9"/>
        <v>#REF!</v>
      </c>
      <c r="U5" s="42" t="e">
        <f t="shared" ca="1" si="0"/>
        <v>#REF!</v>
      </c>
    </row>
    <row r="6" spans="1:24" x14ac:dyDescent="0.35">
      <c r="A6" s="36" t="s">
        <v>148</v>
      </c>
      <c r="B6" s="36">
        <v>254</v>
      </c>
      <c r="D6" s="34">
        <f t="shared" si="1"/>
        <v>4.2558139534883725</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151.11337674418607</v>
      </c>
      <c r="K6" s="40">
        <f>COUNTIF(Vertices[Betweenness Centrality], "&gt;= " &amp; J6) - COUNTIF(Vertices[Betweenness Centrality], "&gt;=" &amp; J7)</f>
        <v>1</v>
      </c>
      <c r="L6" s="39">
        <f t="shared" si="5"/>
        <v>3.8521395348837207E-3</v>
      </c>
      <c r="M6" s="40">
        <f>COUNTIF(Vertices[Closeness Centrality], "&gt;= " &amp; L6) - COUNTIF(Vertices[Closeness Centrality], "&gt;=" &amp; L7)</f>
        <v>7</v>
      </c>
      <c r="N6" s="39">
        <f t="shared" si="6"/>
        <v>5.2566046511627901E-3</v>
      </c>
      <c r="O6" s="40">
        <f>COUNTIF(Vertices[Eigenvector Centrality], "&gt;= " &amp; N6) - COUNTIF(Vertices[Eigenvector Centrality], "&gt;=" &amp; N7)</f>
        <v>3</v>
      </c>
      <c r="P6" s="39">
        <f t="shared" si="7"/>
        <v>0.77065234883720912</v>
      </c>
      <c r="Q6" s="40">
        <f>COUNTIF(Vertices[PageRank], "&gt;= " &amp; P6) - COUNTIF(Vertices[PageRank], "&gt;=" &amp; P7)</f>
        <v>4</v>
      </c>
      <c r="R6" s="39">
        <f t="shared" si="8"/>
        <v>9.3023255813953487E-2</v>
      </c>
      <c r="S6" s="45">
        <f>COUNTIF(Vertices[Clustering Coefficient], "&gt;= " &amp; R6) - COUNTIF(Vertices[Clustering Coefficient], "&gt;=" &amp; R7)</f>
        <v>0</v>
      </c>
      <c r="T6" s="39" t="e">
        <f t="shared" ca="1" si="9"/>
        <v>#REF!</v>
      </c>
      <c r="U6" s="40" t="e">
        <f t="shared" ca="1" si="0"/>
        <v>#REF!</v>
      </c>
    </row>
    <row r="7" spans="1:24" x14ac:dyDescent="0.35">
      <c r="A7" s="36" t="s">
        <v>149</v>
      </c>
      <c r="B7" s="36">
        <v>0</v>
      </c>
      <c r="D7" s="34">
        <f t="shared" si="1"/>
        <v>5.0697674418604652</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188.89172093023259</v>
      </c>
      <c r="K7" s="42">
        <f>COUNTIF(Vertices[Betweenness Centrality], "&gt;= " &amp; J7) - COUNTIF(Vertices[Betweenness Centrality], "&gt;=" &amp; J8)</f>
        <v>1</v>
      </c>
      <c r="L7" s="41">
        <f t="shared" si="5"/>
        <v>3.9706744186046514E-3</v>
      </c>
      <c r="M7" s="42">
        <f>COUNTIF(Vertices[Closeness Centrality], "&gt;= " &amp; L7) - COUNTIF(Vertices[Closeness Centrality], "&gt;=" &amp; L8)</f>
        <v>1</v>
      </c>
      <c r="N7" s="41">
        <f t="shared" si="6"/>
        <v>6.4782558139534875E-3</v>
      </c>
      <c r="O7" s="42">
        <f>COUNTIF(Vertices[Eigenvector Centrality], "&gt;= " &amp; N7) - COUNTIF(Vertices[Eigenvector Centrality], "&gt;=" &amp; N8)</f>
        <v>8</v>
      </c>
      <c r="P7" s="41">
        <f t="shared" si="7"/>
        <v>0.8998171860465114</v>
      </c>
      <c r="Q7" s="42">
        <f>COUNTIF(Vertices[PageRank], "&gt;= " &amp; P7) - COUNTIF(Vertices[PageRank], "&gt;=" &amp; P8)</f>
        <v>13</v>
      </c>
      <c r="R7" s="41">
        <f t="shared" si="8"/>
        <v>0.11627906976744186</v>
      </c>
      <c r="S7" s="46">
        <f>COUNTIF(Vertices[Clustering Coefficient], "&gt;= " &amp; R7) - COUNTIF(Vertices[Clustering Coefficient], "&gt;=" &amp; R8)</f>
        <v>1</v>
      </c>
      <c r="T7" s="41" t="e">
        <f t="shared" ca="1" si="9"/>
        <v>#REF!</v>
      </c>
      <c r="U7" s="42" t="e">
        <f t="shared" ca="1" si="0"/>
        <v>#REF!</v>
      </c>
    </row>
    <row r="8" spans="1:24" x14ac:dyDescent="0.35">
      <c r="A8" s="36" t="s">
        <v>150</v>
      </c>
      <c r="B8" s="36">
        <v>254</v>
      </c>
      <c r="D8" s="34">
        <f t="shared" si="1"/>
        <v>5.8837209302325579</v>
      </c>
      <c r="E8" s="3">
        <f>COUNTIF(Vertices[Degree], "&gt;= " &amp; D8) - COUNTIF(Vertices[Degree], "&gt;=" &amp; D9)</f>
        <v>5</v>
      </c>
      <c r="F8" s="39">
        <f t="shared" si="2"/>
        <v>0</v>
      </c>
      <c r="G8" s="40">
        <f>COUNTIF(Vertices[In-Degree], "&gt;= " &amp; F8) - COUNTIF(Vertices[In-Degree], "&gt;=" &amp; F9)</f>
        <v>0</v>
      </c>
      <c r="H8" s="39">
        <f t="shared" si="3"/>
        <v>0</v>
      </c>
      <c r="I8" s="40">
        <f>COUNTIF(Vertices[Out-Degree], "&gt;= " &amp; H8) - COUNTIF(Vertices[Out-Degree], "&gt;=" &amp; H9)</f>
        <v>0</v>
      </c>
      <c r="J8" s="39">
        <f t="shared" si="4"/>
        <v>226.67006511627912</v>
      </c>
      <c r="K8" s="40">
        <f>COUNTIF(Vertices[Betweenness Centrality], "&gt;= " &amp; J8) - COUNTIF(Vertices[Betweenness Centrality], "&gt;=" &amp; J9)</f>
        <v>0</v>
      </c>
      <c r="L8" s="39">
        <f t="shared" si="5"/>
        <v>4.089209302325582E-3</v>
      </c>
      <c r="M8" s="40">
        <f>COUNTIF(Vertices[Closeness Centrality], "&gt;= " &amp; L8) - COUNTIF(Vertices[Closeness Centrality], "&gt;=" &amp; L9)</f>
        <v>2</v>
      </c>
      <c r="N8" s="39">
        <f t="shared" si="6"/>
        <v>7.6999069767441849E-3</v>
      </c>
      <c r="O8" s="40">
        <f>COUNTIF(Vertices[Eigenvector Centrality], "&gt;= " &amp; N8) - COUNTIF(Vertices[Eigenvector Centrality], "&gt;=" &amp; N9)</f>
        <v>3</v>
      </c>
      <c r="P8" s="39">
        <f t="shared" si="7"/>
        <v>1.0289820232558138</v>
      </c>
      <c r="Q8" s="40">
        <f>COUNTIF(Vertices[PageRank], "&gt;= " &amp; P8) - COUNTIF(Vertices[PageRank], "&gt;=" &amp; P9)</f>
        <v>2</v>
      </c>
      <c r="R8" s="39">
        <f t="shared" si="8"/>
        <v>0.13953488372093023</v>
      </c>
      <c r="S8" s="45">
        <f>COUNTIF(Vertices[Clustering Coefficient], "&gt;= " &amp; R8) - COUNTIF(Vertices[Clustering Coefficient], "&gt;=" &amp; R9)</f>
        <v>0</v>
      </c>
      <c r="T8" s="39" t="e">
        <f t="shared" ca="1" si="9"/>
        <v>#REF!</v>
      </c>
      <c r="U8" s="40" t="e">
        <f t="shared" ca="1" si="0"/>
        <v>#REF!</v>
      </c>
    </row>
    <row r="9" spans="1:24" x14ac:dyDescent="0.35">
      <c r="A9" s="102"/>
      <c r="B9" s="102"/>
      <c r="D9" s="34">
        <f t="shared" si="1"/>
        <v>6.6976744186046506</v>
      </c>
      <c r="E9" s="3">
        <f>COUNTIF(Vertices[Degree], "&gt;= " &amp; D9) - COUNTIF(Vertices[Degree], "&gt;=" &amp; D10)</f>
        <v>10</v>
      </c>
      <c r="F9" s="41">
        <f t="shared" si="2"/>
        <v>0</v>
      </c>
      <c r="G9" s="42">
        <f>COUNTIF(Vertices[In-Degree], "&gt;= " &amp; F9) - COUNTIF(Vertices[In-Degree], "&gt;=" &amp; F10)</f>
        <v>0</v>
      </c>
      <c r="H9" s="41">
        <f t="shared" si="3"/>
        <v>0</v>
      </c>
      <c r="I9" s="42">
        <f>COUNTIF(Vertices[Out-Degree], "&gt;= " &amp; H9) - COUNTIF(Vertices[Out-Degree], "&gt;=" &amp; H10)</f>
        <v>0</v>
      </c>
      <c r="J9" s="41">
        <f t="shared" si="4"/>
        <v>264.44840930232562</v>
      </c>
      <c r="K9" s="42">
        <f>COUNTIF(Vertices[Betweenness Centrality], "&gt;= " &amp; J9) - COUNTIF(Vertices[Betweenness Centrality], "&gt;=" &amp; J10)</f>
        <v>0</v>
      </c>
      <c r="L9" s="41">
        <f t="shared" si="5"/>
        <v>4.2077441860465126E-3</v>
      </c>
      <c r="M9" s="42">
        <f>COUNTIF(Vertices[Closeness Centrality], "&gt;= " &amp; L9) - COUNTIF(Vertices[Closeness Centrality], "&gt;=" &amp; L10)</f>
        <v>0</v>
      </c>
      <c r="N9" s="41">
        <f t="shared" si="6"/>
        <v>8.9215581395348832E-3</v>
      </c>
      <c r="O9" s="42">
        <f>COUNTIF(Vertices[Eigenvector Centrality], "&gt;= " &amp; N9) - COUNTIF(Vertices[Eigenvector Centrality], "&gt;=" &amp; N10)</f>
        <v>0</v>
      </c>
      <c r="P9" s="41">
        <f t="shared" si="7"/>
        <v>1.1581468604651162</v>
      </c>
      <c r="Q9" s="42">
        <f>COUNTIF(Vertices[PageRank], "&gt;= " &amp; P9) - COUNTIF(Vertices[PageRank], "&gt;=" &amp; P10)</f>
        <v>9</v>
      </c>
      <c r="R9" s="41">
        <f t="shared" si="8"/>
        <v>0.16279069767441862</v>
      </c>
      <c r="S9" s="46">
        <f>COUNTIF(Vertices[Clustering Coefficient], "&gt;= " &amp; R9) - COUNTIF(Vertices[Clustering Coefficient], "&gt;=" &amp; R10)</f>
        <v>0</v>
      </c>
      <c r="T9" s="41" t="e">
        <f t="shared" ca="1" si="9"/>
        <v>#REF!</v>
      </c>
      <c r="U9" s="42" t="e">
        <f t="shared" ca="1" si="0"/>
        <v>#REF!</v>
      </c>
    </row>
    <row r="10" spans="1:24" x14ac:dyDescent="0.35">
      <c r="A10" s="36" t="s">
        <v>151</v>
      </c>
      <c r="B10" s="36">
        <v>0</v>
      </c>
      <c r="D10" s="34">
        <f t="shared" si="1"/>
        <v>7.5116279069767433</v>
      </c>
      <c r="E10" s="3">
        <f>COUNTIF(Vertices[Degree], "&gt;= " &amp; D10) - COUNTIF(Vertices[Degree], "&gt;=" &amp; D11)</f>
        <v>1</v>
      </c>
      <c r="F10" s="39">
        <f t="shared" si="2"/>
        <v>0</v>
      </c>
      <c r="G10" s="40">
        <f>COUNTIF(Vertices[In-Degree], "&gt;= " &amp; F10) - COUNTIF(Vertices[In-Degree], "&gt;=" &amp; F11)</f>
        <v>0</v>
      </c>
      <c r="H10" s="39">
        <f t="shared" si="3"/>
        <v>0</v>
      </c>
      <c r="I10" s="40">
        <f>COUNTIF(Vertices[Out-Degree], "&gt;= " &amp; H10) - COUNTIF(Vertices[Out-Degree], "&gt;=" &amp; H11)</f>
        <v>0</v>
      </c>
      <c r="J10" s="39">
        <f t="shared" si="4"/>
        <v>302.22675348837214</v>
      </c>
      <c r="K10" s="40">
        <f>COUNTIF(Vertices[Betweenness Centrality], "&gt;= " &amp; J10) - COUNTIF(Vertices[Betweenness Centrality], "&gt;=" &amp; J11)</f>
        <v>0</v>
      </c>
      <c r="L10" s="39">
        <f t="shared" si="5"/>
        <v>4.3262790697674433E-3</v>
      </c>
      <c r="M10" s="40">
        <f>COUNTIF(Vertices[Closeness Centrality], "&gt;= " &amp; L10) - COUNTIF(Vertices[Closeness Centrality], "&gt;=" &amp; L11)</f>
        <v>1</v>
      </c>
      <c r="N10" s="39">
        <f t="shared" si="6"/>
        <v>1.0143209302325581E-2</v>
      </c>
      <c r="O10" s="40">
        <f>COUNTIF(Vertices[Eigenvector Centrality], "&gt;= " &amp; N10) - COUNTIF(Vertices[Eigenvector Centrality], "&gt;=" &amp; N11)</f>
        <v>3</v>
      </c>
      <c r="P10" s="39">
        <f t="shared" si="7"/>
        <v>1.2873116976744186</v>
      </c>
      <c r="Q10" s="40">
        <f>COUNTIF(Vertices[PageRank], "&gt;= " &amp; P10) - COUNTIF(Vertices[PageRank], "&gt;=" &amp; P11)</f>
        <v>4</v>
      </c>
      <c r="R10" s="39">
        <f t="shared" si="8"/>
        <v>0.18604651162790697</v>
      </c>
      <c r="S10" s="45">
        <f>COUNTIF(Vertices[Clustering Coefficient], "&gt;= " &amp; R10) - COUNTIF(Vertices[Clustering Coefficient], "&gt;=" &amp; R11)</f>
        <v>0</v>
      </c>
      <c r="T10" s="39" t="e">
        <f t="shared" ca="1" si="9"/>
        <v>#REF!</v>
      </c>
      <c r="U10" s="40" t="e">
        <f t="shared" ca="1" si="0"/>
        <v>#REF!</v>
      </c>
    </row>
    <row r="11" spans="1:24" x14ac:dyDescent="0.35">
      <c r="A11" s="102"/>
      <c r="B11" s="102"/>
      <c r="D11" s="34">
        <f t="shared" si="1"/>
        <v>8.325581395348836</v>
      </c>
      <c r="E11" s="3">
        <f>COUNTIF(Vertices[Degree], "&gt;= " &amp; D11) - COUNTIF(Vertices[Degree], "&gt;=" &amp; D12)</f>
        <v>3</v>
      </c>
      <c r="F11" s="41">
        <f t="shared" si="2"/>
        <v>0</v>
      </c>
      <c r="G11" s="42">
        <f>COUNTIF(Vertices[In-Degree], "&gt;= " &amp; F11) - COUNTIF(Vertices[In-Degree], "&gt;=" &amp; F12)</f>
        <v>0</v>
      </c>
      <c r="H11" s="41">
        <f t="shared" si="3"/>
        <v>0</v>
      </c>
      <c r="I11" s="42">
        <f>COUNTIF(Vertices[Out-Degree], "&gt;= " &amp; H11) - COUNTIF(Vertices[Out-Degree], "&gt;=" &amp; H12)</f>
        <v>0</v>
      </c>
      <c r="J11" s="41">
        <f t="shared" si="4"/>
        <v>340.00509767441866</v>
      </c>
      <c r="K11" s="42">
        <f>COUNTIF(Vertices[Betweenness Centrality], "&gt;= " &amp; J11) - COUNTIF(Vertices[Betweenness Centrality], "&gt;=" &amp; J12)</f>
        <v>2</v>
      </c>
      <c r="L11" s="41">
        <f t="shared" si="5"/>
        <v>4.4448139534883739E-3</v>
      </c>
      <c r="M11" s="42">
        <f>COUNTIF(Vertices[Closeness Centrality], "&gt;= " &amp; L11) - COUNTIF(Vertices[Closeness Centrality], "&gt;=" &amp; L12)</f>
        <v>10</v>
      </c>
      <c r="N11" s="41">
        <f t="shared" si="6"/>
        <v>1.136486046511628E-2</v>
      </c>
      <c r="O11" s="42">
        <f>COUNTIF(Vertices[Eigenvector Centrality], "&gt;= " &amp; N11) - COUNTIF(Vertices[Eigenvector Centrality], "&gt;=" &amp; N12)</f>
        <v>0</v>
      </c>
      <c r="P11" s="41">
        <f t="shared" si="7"/>
        <v>1.4164765348837209</v>
      </c>
      <c r="Q11" s="42">
        <f>COUNTIF(Vertices[PageRank], "&gt;= " &amp; P11) - COUNTIF(Vertices[PageRank], "&gt;=" &amp; P12)</f>
        <v>3</v>
      </c>
      <c r="R11" s="41">
        <f t="shared" si="8"/>
        <v>0.20930232558139533</v>
      </c>
      <c r="S11" s="46">
        <f>COUNTIF(Vertices[Clustering Coefficient], "&gt;= " &amp; R11) - COUNTIF(Vertices[Clustering Coefficient], "&gt;=" &amp; R12)</f>
        <v>0</v>
      </c>
      <c r="T11" s="41" t="e">
        <f t="shared" ca="1" si="9"/>
        <v>#REF!</v>
      </c>
      <c r="U11" s="42" t="e">
        <f t="shared" ca="1" si="0"/>
        <v>#REF!</v>
      </c>
    </row>
    <row r="12" spans="1:24" x14ac:dyDescent="0.35">
      <c r="A12" s="36" t="s">
        <v>170</v>
      </c>
      <c r="B12" s="36" t="s">
        <v>260</v>
      </c>
      <c r="D12" s="34">
        <f t="shared" si="1"/>
        <v>9.1395348837209287</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377.78344186046519</v>
      </c>
      <c r="K12" s="40">
        <f>COUNTIF(Vertices[Betweenness Centrality], "&gt;= " &amp; J12) - COUNTIF(Vertices[Betweenness Centrality], "&gt;=" &amp; J13)</f>
        <v>0</v>
      </c>
      <c r="L12" s="39">
        <f t="shared" si="5"/>
        <v>4.5633488372093045E-3</v>
      </c>
      <c r="M12" s="40">
        <f>COUNTIF(Vertices[Closeness Centrality], "&gt;= " &amp; L12) - COUNTIF(Vertices[Closeness Centrality], "&gt;=" &amp; L13)</f>
        <v>3</v>
      </c>
      <c r="N12" s="39">
        <f t="shared" si="6"/>
        <v>1.2586511627906978E-2</v>
      </c>
      <c r="O12" s="40">
        <f>COUNTIF(Vertices[Eigenvector Centrality], "&gt;= " &amp; N12) - COUNTIF(Vertices[Eigenvector Centrality], "&gt;=" &amp; N13)</f>
        <v>0</v>
      </c>
      <c r="P12" s="39">
        <f t="shared" si="7"/>
        <v>1.5456413720930233</v>
      </c>
      <c r="Q12" s="40">
        <f>COUNTIF(Vertices[PageRank], "&gt;= " &amp; P12) - COUNTIF(Vertices[PageRank], "&gt;=" &amp; P13)</f>
        <v>1</v>
      </c>
      <c r="R12" s="39">
        <f t="shared" si="8"/>
        <v>0.23255813953488369</v>
      </c>
      <c r="S12" s="45">
        <f>COUNTIF(Vertices[Clustering Coefficient], "&gt;= " &amp; R12) - COUNTIF(Vertices[Clustering Coefficient], "&gt;=" &amp; R13)</f>
        <v>0</v>
      </c>
      <c r="T12" s="39" t="e">
        <f t="shared" ca="1" si="9"/>
        <v>#REF!</v>
      </c>
      <c r="U12" s="40" t="e">
        <f t="shared" ca="1" si="0"/>
        <v>#REF!</v>
      </c>
    </row>
    <row r="13" spans="1:24" x14ac:dyDescent="0.35">
      <c r="A13" s="36" t="s">
        <v>171</v>
      </c>
      <c r="B13" s="36" t="s">
        <v>260</v>
      </c>
      <c r="D13" s="34">
        <f t="shared" si="1"/>
        <v>9.9534883720930214</v>
      </c>
      <c r="E13" s="3">
        <f>COUNTIF(Vertices[Degree], "&gt;= " &amp; D13) - COUNTIF(Vertices[Degree], "&gt;=" &amp; D14)</f>
        <v>5</v>
      </c>
      <c r="F13" s="41">
        <f t="shared" si="2"/>
        <v>0</v>
      </c>
      <c r="G13" s="42">
        <f>COUNTIF(Vertices[In-Degree], "&gt;= " &amp; F13) - COUNTIF(Vertices[In-Degree], "&gt;=" &amp; F14)</f>
        <v>0</v>
      </c>
      <c r="H13" s="41">
        <f t="shared" si="3"/>
        <v>0</v>
      </c>
      <c r="I13" s="42">
        <f>COUNTIF(Vertices[Out-Degree], "&gt;= " &amp; H13) - COUNTIF(Vertices[Out-Degree], "&gt;=" &amp; H14)</f>
        <v>0</v>
      </c>
      <c r="J13" s="41">
        <f t="shared" si="4"/>
        <v>415.56178604651171</v>
      </c>
      <c r="K13" s="42">
        <f>COUNTIF(Vertices[Betweenness Centrality], "&gt;= " &amp; J13) - COUNTIF(Vertices[Betweenness Centrality], "&gt;=" &amp; J14)</f>
        <v>0</v>
      </c>
      <c r="L13" s="41">
        <f t="shared" si="5"/>
        <v>4.6818837209302352E-3</v>
      </c>
      <c r="M13" s="42">
        <f>COUNTIF(Vertices[Closeness Centrality], "&gt;= " &amp; L13) - COUNTIF(Vertices[Closeness Centrality], "&gt;=" &amp; L14)</f>
        <v>2</v>
      </c>
      <c r="N13" s="41">
        <f t="shared" si="6"/>
        <v>1.3808162790697676E-2</v>
      </c>
      <c r="O13" s="42">
        <f>COUNTIF(Vertices[Eigenvector Centrality], "&gt;= " &amp; N13) - COUNTIF(Vertices[Eigenvector Centrality], "&gt;=" &amp; N14)</f>
        <v>1</v>
      </c>
      <c r="P13" s="41">
        <f t="shared" si="7"/>
        <v>1.6748062093023257</v>
      </c>
      <c r="Q13" s="42">
        <f>COUNTIF(Vertices[PageRank], "&gt;= " &amp; P13) - COUNTIF(Vertices[PageRank], "&gt;=" &amp; P14)</f>
        <v>1</v>
      </c>
      <c r="R13" s="41">
        <f t="shared" si="8"/>
        <v>0.25581395348837205</v>
      </c>
      <c r="S13" s="46">
        <f>COUNTIF(Vertices[Clustering Coefficient], "&gt;= " &amp; R13) - COUNTIF(Vertices[Clustering Coefficient], "&gt;=" &amp; R14)</f>
        <v>0</v>
      </c>
      <c r="T13" s="41" t="e">
        <f t="shared" ca="1" si="9"/>
        <v>#REF!</v>
      </c>
      <c r="U13" s="42" t="e">
        <f t="shared" ca="1" si="0"/>
        <v>#REF!</v>
      </c>
    </row>
    <row r="14" spans="1:24" x14ac:dyDescent="0.35">
      <c r="A14" s="102"/>
      <c r="B14" s="102"/>
      <c r="D14" s="34">
        <f t="shared" si="1"/>
        <v>10.767441860465114</v>
      </c>
      <c r="E14" s="3">
        <f>COUNTIF(Vertices[Degree], "&gt;= " &amp; D14) - COUNTIF(Vertices[Degree], "&gt;=" &amp; D15)</f>
        <v>6</v>
      </c>
      <c r="F14" s="39">
        <f t="shared" si="2"/>
        <v>0</v>
      </c>
      <c r="G14" s="40">
        <f>COUNTIF(Vertices[In-Degree], "&gt;= " &amp; F14) - COUNTIF(Vertices[In-Degree], "&gt;=" &amp; F15)</f>
        <v>0</v>
      </c>
      <c r="H14" s="39">
        <f t="shared" si="3"/>
        <v>0</v>
      </c>
      <c r="I14" s="40">
        <f>COUNTIF(Vertices[Out-Degree], "&gt;= " &amp; H14) - COUNTIF(Vertices[Out-Degree], "&gt;=" &amp; H15)</f>
        <v>0</v>
      </c>
      <c r="J14" s="39">
        <f t="shared" si="4"/>
        <v>453.34013023255824</v>
      </c>
      <c r="K14" s="40">
        <f>COUNTIF(Vertices[Betweenness Centrality], "&gt;= " &amp; J14) - COUNTIF(Vertices[Betweenness Centrality], "&gt;=" &amp; J15)</f>
        <v>1</v>
      </c>
      <c r="L14" s="39">
        <f t="shared" si="5"/>
        <v>4.8004186046511658E-3</v>
      </c>
      <c r="M14" s="40">
        <f>COUNTIF(Vertices[Closeness Centrality], "&gt;= " &amp; L14) - COUNTIF(Vertices[Closeness Centrality], "&gt;=" &amp; L15)</f>
        <v>2</v>
      </c>
      <c r="N14" s="39">
        <f t="shared" si="6"/>
        <v>1.5029813953488375E-2</v>
      </c>
      <c r="O14" s="40">
        <f>COUNTIF(Vertices[Eigenvector Centrality], "&gt;= " &amp; N14) - COUNTIF(Vertices[Eigenvector Centrality], "&gt;=" &amp; N15)</f>
        <v>0</v>
      </c>
      <c r="P14" s="39">
        <f t="shared" si="7"/>
        <v>1.8039710465116281</v>
      </c>
      <c r="Q14" s="40">
        <f>COUNTIF(Vertices[PageRank], "&gt;= " &amp; P14) - COUNTIF(Vertices[PageRank], "&gt;=" &amp; P15)</f>
        <v>0</v>
      </c>
      <c r="R14" s="39">
        <f t="shared" si="8"/>
        <v>0.27906976744186041</v>
      </c>
      <c r="S14" s="45">
        <f>COUNTIF(Vertices[Clustering Coefficient], "&gt;= " &amp; R14) - COUNTIF(Vertices[Clustering Coefficient], "&gt;=" &amp; R15)</f>
        <v>0</v>
      </c>
      <c r="T14" s="39" t="e">
        <f t="shared" ca="1" si="9"/>
        <v>#REF!</v>
      </c>
      <c r="U14" s="40" t="e">
        <f t="shared" ca="1" si="0"/>
        <v>#REF!</v>
      </c>
    </row>
    <row r="15" spans="1:24" x14ac:dyDescent="0.35">
      <c r="A15" s="36" t="s">
        <v>152</v>
      </c>
      <c r="B15" s="36">
        <v>1</v>
      </c>
      <c r="D15" s="34">
        <f t="shared" si="1"/>
        <v>11.581395348837207</v>
      </c>
      <c r="E15" s="3">
        <f>COUNTIF(Vertices[Degree], "&gt;= " &amp; D15) - COUNTIF(Vertices[Degree], "&gt;=" &amp; D16)</f>
        <v>2</v>
      </c>
      <c r="F15" s="41">
        <f t="shared" si="2"/>
        <v>0</v>
      </c>
      <c r="G15" s="42">
        <f>COUNTIF(Vertices[In-Degree], "&gt;= " &amp; F15) - COUNTIF(Vertices[In-Degree], "&gt;=" &amp; F16)</f>
        <v>0</v>
      </c>
      <c r="H15" s="41">
        <f t="shared" si="3"/>
        <v>0</v>
      </c>
      <c r="I15" s="42">
        <f>COUNTIF(Vertices[Out-Degree], "&gt;= " &amp; H15) - COUNTIF(Vertices[Out-Degree], "&gt;=" &amp; H16)</f>
        <v>0</v>
      </c>
      <c r="J15" s="41">
        <f t="shared" si="4"/>
        <v>491.11847441860476</v>
      </c>
      <c r="K15" s="42">
        <f>COUNTIF(Vertices[Betweenness Centrality], "&gt;= " &amp; J15) - COUNTIF(Vertices[Betweenness Centrality], "&gt;=" &amp; J16)</f>
        <v>1</v>
      </c>
      <c r="L15" s="41">
        <f t="shared" si="5"/>
        <v>4.9189534883720964E-3</v>
      </c>
      <c r="M15" s="42">
        <f>COUNTIF(Vertices[Closeness Centrality], "&gt;= " &amp; L15) - COUNTIF(Vertices[Closeness Centrality], "&gt;=" &amp; L16)</f>
        <v>1</v>
      </c>
      <c r="N15" s="41">
        <f t="shared" si="6"/>
        <v>1.6251465116279073E-2</v>
      </c>
      <c r="O15" s="42">
        <f>COUNTIF(Vertices[Eigenvector Centrality], "&gt;= " &amp; N15) - COUNTIF(Vertices[Eigenvector Centrality], "&gt;=" &amp; N16)</f>
        <v>1</v>
      </c>
      <c r="P15" s="41">
        <f t="shared" si="7"/>
        <v>1.9331358837209305</v>
      </c>
      <c r="Q15" s="42">
        <f>COUNTIF(Vertices[PageRank], "&gt;= " &amp; P15) - COUNTIF(Vertices[PageRank], "&gt;=" &amp; P16)</f>
        <v>0</v>
      </c>
      <c r="R15" s="41">
        <f t="shared" si="8"/>
        <v>0.30232558139534876</v>
      </c>
      <c r="S15" s="46">
        <f>COUNTIF(Vertices[Clustering Coefficient], "&gt;= " &amp; R15) - COUNTIF(Vertices[Clustering Coefficient], "&gt;=" &amp; R16)</f>
        <v>2</v>
      </c>
      <c r="T15" s="41" t="e">
        <f t="shared" ca="1" si="9"/>
        <v>#REF!</v>
      </c>
      <c r="U15" s="42" t="e">
        <f t="shared" ca="1" si="0"/>
        <v>#REF!</v>
      </c>
    </row>
    <row r="16" spans="1:24" x14ac:dyDescent="0.35">
      <c r="A16" s="36" t="s">
        <v>153</v>
      </c>
      <c r="B16" s="36">
        <v>0</v>
      </c>
      <c r="D16" s="34">
        <f t="shared" si="1"/>
        <v>12.395348837209299</v>
      </c>
      <c r="E16" s="3">
        <f>COUNTIF(Vertices[Degree], "&gt;= " &amp; D16) - COUNTIF(Vertices[Degree], "&gt;=" &amp; D17)</f>
        <v>2</v>
      </c>
      <c r="F16" s="39">
        <f t="shared" si="2"/>
        <v>0</v>
      </c>
      <c r="G16" s="40">
        <f>COUNTIF(Vertices[In-Degree], "&gt;= " &amp; F16) - COUNTIF(Vertices[In-Degree], "&gt;=" &amp; F17)</f>
        <v>0</v>
      </c>
      <c r="H16" s="39">
        <f t="shared" si="3"/>
        <v>0</v>
      </c>
      <c r="I16" s="40">
        <f>COUNTIF(Vertices[Out-Degree], "&gt;= " &amp; H16) - COUNTIF(Vertices[Out-Degree], "&gt;=" &amp; H17)</f>
        <v>0</v>
      </c>
      <c r="J16" s="39">
        <f t="shared" si="4"/>
        <v>528.89681860465123</v>
      </c>
      <c r="K16" s="40">
        <f>COUNTIF(Vertices[Betweenness Centrality], "&gt;= " &amp; J16) - COUNTIF(Vertices[Betweenness Centrality], "&gt;=" &amp; J17)</f>
        <v>0</v>
      </c>
      <c r="L16" s="39">
        <f t="shared" si="5"/>
        <v>5.0374883720930271E-3</v>
      </c>
      <c r="M16" s="40">
        <f>COUNTIF(Vertices[Closeness Centrality], "&gt;= " &amp; L16) - COUNTIF(Vertices[Closeness Centrality], "&gt;=" &amp; L17)</f>
        <v>3</v>
      </c>
      <c r="N16" s="39">
        <f t="shared" si="6"/>
        <v>1.7473116279069771E-2</v>
      </c>
      <c r="O16" s="40">
        <f>COUNTIF(Vertices[Eigenvector Centrality], "&gt;= " &amp; N16) - COUNTIF(Vertices[Eigenvector Centrality], "&gt;=" &amp; N17)</f>
        <v>1</v>
      </c>
      <c r="P16" s="39">
        <f t="shared" si="7"/>
        <v>2.0623007209302329</v>
      </c>
      <c r="Q16" s="40">
        <f>COUNTIF(Vertices[PageRank], "&gt;= " &amp; P16) - COUNTIF(Vertices[PageRank], "&gt;=" &amp; P17)</f>
        <v>2</v>
      </c>
      <c r="R16" s="39">
        <f t="shared" si="8"/>
        <v>0.32558139534883712</v>
      </c>
      <c r="S16" s="45">
        <f>COUNTIF(Vertices[Clustering Coefficient], "&gt;= " &amp; R16) - COUNTIF(Vertices[Clustering Coefficient], "&gt;=" &amp; R17)</f>
        <v>3</v>
      </c>
      <c r="T16" s="39" t="e">
        <f t="shared" ca="1" si="9"/>
        <v>#REF!</v>
      </c>
      <c r="U16" s="40" t="e">
        <f t="shared" ca="1" si="0"/>
        <v>#REF!</v>
      </c>
    </row>
    <row r="17" spans="1:21" x14ac:dyDescent="0.35">
      <c r="A17" s="36" t="s">
        <v>154</v>
      </c>
      <c r="B17" s="36">
        <v>77</v>
      </c>
      <c r="D17" s="34">
        <f t="shared" si="1"/>
        <v>13.209302325581392</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566.67516279069775</v>
      </c>
      <c r="K17" s="42">
        <f>COUNTIF(Vertices[Betweenness Centrality], "&gt;= " &amp; J17) - COUNTIF(Vertices[Betweenness Centrality], "&gt;=" &amp; J18)</f>
        <v>0</v>
      </c>
      <c r="L17" s="41">
        <f t="shared" si="5"/>
        <v>5.1560232558139577E-3</v>
      </c>
      <c r="M17" s="42">
        <f>COUNTIF(Vertices[Closeness Centrality], "&gt;= " &amp; L17) - COUNTIF(Vertices[Closeness Centrality], "&gt;=" &amp; L18)</f>
        <v>12</v>
      </c>
      <c r="N17" s="41">
        <f t="shared" si="6"/>
        <v>1.8694767441860469E-2</v>
      </c>
      <c r="O17" s="42">
        <f>COUNTIF(Vertices[Eigenvector Centrality], "&gt;= " &amp; N17) - COUNTIF(Vertices[Eigenvector Centrality], "&gt;=" &amp; N18)</f>
        <v>0</v>
      </c>
      <c r="P17" s="41">
        <f t="shared" si="7"/>
        <v>2.191465558139535</v>
      </c>
      <c r="Q17" s="42">
        <f>COUNTIF(Vertices[PageRank], "&gt;= " &amp; P17) - COUNTIF(Vertices[PageRank], "&gt;=" &amp; P18)</f>
        <v>0</v>
      </c>
      <c r="R17" s="41">
        <f t="shared" si="8"/>
        <v>0.34883720930232548</v>
      </c>
      <c r="S17" s="46">
        <f>COUNTIF(Vertices[Clustering Coefficient], "&gt;= " &amp; R17) - COUNTIF(Vertices[Clustering Coefficient], "&gt;=" &amp; R18)</f>
        <v>1</v>
      </c>
      <c r="T17" s="41" t="e">
        <f t="shared" ca="1" si="9"/>
        <v>#REF!</v>
      </c>
      <c r="U17" s="42" t="e">
        <f t="shared" ca="1" si="0"/>
        <v>#REF!</v>
      </c>
    </row>
    <row r="18" spans="1:21" x14ac:dyDescent="0.35">
      <c r="A18" s="36" t="s">
        <v>155</v>
      </c>
      <c r="B18" s="36">
        <v>254</v>
      </c>
      <c r="D18" s="34">
        <f t="shared" si="1"/>
        <v>14.023255813953485</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604.45350697674428</v>
      </c>
      <c r="K18" s="40">
        <f>COUNTIF(Vertices[Betweenness Centrality], "&gt;= " &amp; J18) - COUNTIF(Vertices[Betweenness Centrality], "&gt;=" &amp; J19)</f>
        <v>0</v>
      </c>
      <c r="L18" s="39">
        <f t="shared" si="5"/>
        <v>5.2745581395348884E-3</v>
      </c>
      <c r="M18" s="40">
        <f>COUNTIF(Vertices[Closeness Centrality], "&gt;= " &amp; L18) - COUNTIF(Vertices[Closeness Centrality], "&gt;=" &amp; L19)</f>
        <v>8</v>
      </c>
      <c r="N18" s="39">
        <f t="shared" si="6"/>
        <v>1.9916418604651168E-2</v>
      </c>
      <c r="O18" s="40">
        <f>COUNTIF(Vertices[Eigenvector Centrality], "&gt;= " &amp; N18) - COUNTIF(Vertices[Eigenvector Centrality], "&gt;=" &amp; N19)</f>
        <v>1</v>
      </c>
      <c r="P18" s="39">
        <f t="shared" si="7"/>
        <v>2.3206303953488372</v>
      </c>
      <c r="Q18" s="40">
        <f>COUNTIF(Vertices[PageRank], "&gt;= " &amp; P18) - COUNTIF(Vertices[PageRank], "&gt;=" &amp; P19)</f>
        <v>2</v>
      </c>
      <c r="R18" s="39">
        <f t="shared" si="8"/>
        <v>0.37209302325581384</v>
      </c>
      <c r="S18" s="45">
        <f>COUNTIF(Vertices[Clustering Coefficient], "&gt;= " &amp; R18) - COUNTIF(Vertices[Clustering Coefficient], "&gt;=" &amp; R19)</f>
        <v>1</v>
      </c>
      <c r="T18" s="39" t="e">
        <f t="shared" ca="1" si="9"/>
        <v>#REF!</v>
      </c>
      <c r="U18" s="40" t="e">
        <f t="shared" ca="1" si="0"/>
        <v>#REF!</v>
      </c>
    </row>
    <row r="19" spans="1:21" x14ac:dyDescent="0.35">
      <c r="A19" s="102"/>
      <c r="B19" s="102"/>
      <c r="D19" s="34">
        <f t="shared" si="1"/>
        <v>14.837209302325578</v>
      </c>
      <c r="E19" s="3">
        <f>COUNTIF(Vertices[Degree], "&gt;= " &amp; D19) - COUNTIF(Vertices[Degree], "&gt;=" &amp; D20)</f>
        <v>2</v>
      </c>
      <c r="F19" s="41">
        <f t="shared" si="2"/>
        <v>0</v>
      </c>
      <c r="G19" s="42">
        <f>COUNTIF(Vertices[In-Degree], "&gt;= " &amp; F19) - COUNTIF(Vertices[In-Degree], "&gt;=" &amp; F20)</f>
        <v>0</v>
      </c>
      <c r="H19" s="41">
        <f t="shared" si="3"/>
        <v>0</v>
      </c>
      <c r="I19" s="42">
        <f>COUNTIF(Vertices[Out-Degree], "&gt;= " &amp; H19) - COUNTIF(Vertices[Out-Degree], "&gt;=" &amp; H20)</f>
        <v>0</v>
      </c>
      <c r="J19" s="41">
        <f t="shared" si="4"/>
        <v>642.2318511627908</v>
      </c>
      <c r="K19" s="42">
        <f>COUNTIF(Vertices[Betweenness Centrality], "&gt;= " &amp; J19) - COUNTIF(Vertices[Betweenness Centrality], "&gt;=" &amp; J20)</f>
        <v>0</v>
      </c>
      <c r="L19" s="41">
        <f t="shared" si="5"/>
        <v>5.393093023255819E-3</v>
      </c>
      <c r="M19" s="42">
        <f>COUNTIF(Vertices[Closeness Centrality], "&gt;= " &amp; L19) - COUNTIF(Vertices[Closeness Centrality], "&gt;=" &amp; L20)</f>
        <v>4</v>
      </c>
      <c r="N19" s="41">
        <f t="shared" si="6"/>
        <v>2.1138069767441866E-2</v>
      </c>
      <c r="O19" s="42">
        <f>COUNTIF(Vertices[Eigenvector Centrality], "&gt;= " &amp; N19) - COUNTIF(Vertices[Eigenvector Centrality], "&gt;=" &amp; N20)</f>
        <v>0</v>
      </c>
      <c r="P19" s="41">
        <f t="shared" si="7"/>
        <v>2.4497952325581394</v>
      </c>
      <c r="Q19" s="42">
        <f>COUNTIF(Vertices[PageRank], "&gt;= " &amp; P19) - COUNTIF(Vertices[PageRank], "&gt;=" &amp; P20)</f>
        <v>0</v>
      </c>
      <c r="R19" s="41">
        <f t="shared" si="8"/>
        <v>0.3953488372093022</v>
      </c>
      <c r="S19" s="46">
        <f>COUNTIF(Vertices[Clustering Coefficient], "&gt;= " &amp; R19) - COUNTIF(Vertices[Clustering Coefficient], "&gt;=" &amp; R20)</f>
        <v>1</v>
      </c>
      <c r="T19" s="41" t="e">
        <f t="shared" ca="1" si="9"/>
        <v>#REF!</v>
      </c>
      <c r="U19" s="42" t="e">
        <f t="shared" ca="1" si="0"/>
        <v>#REF!</v>
      </c>
    </row>
    <row r="20" spans="1:21" x14ac:dyDescent="0.35">
      <c r="A20" s="36" t="s">
        <v>156</v>
      </c>
      <c r="B20" s="36">
        <v>5</v>
      </c>
      <c r="D20" s="34">
        <f t="shared" si="1"/>
        <v>15.65116279069767</v>
      </c>
      <c r="E20" s="3">
        <f>COUNTIF(Vertices[Degree], "&gt;= " &amp; D20) - COUNTIF(Vertices[Degree], "&gt;=" &amp; D21)</f>
        <v>1</v>
      </c>
      <c r="F20" s="39">
        <f t="shared" si="2"/>
        <v>0</v>
      </c>
      <c r="G20" s="40">
        <f>COUNTIF(Vertices[In-Degree], "&gt;= " &amp; F20) - COUNTIF(Vertices[In-Degree], "&gt;=" &amp; F21)</f>
        <v>0</v>
      </c>
      <c r="H20" s="39">
        <f t="shared" si="3"/>
        <v>0</v>
      </c>
      <c r="I20" s="40">
        <f>COUNTIF(Vertices[Out-Degree], "&gt;= " &amp; H20) - COUNTIF(Vertices[Out-Degree], "&gt;=" &amp; H21)</f>
        <v>0</v>
      </c>
      <c r="J20" s="39">
        <f t="shared" si="4"/>
        <v>680.01019534883733</v>
      </c>
      <c r="K20" s="40">
        <f>COUNTIF(Vertices[Betweenness Centrality], "&gt;= " &amp; J20) - COUNTIF(Vertices[Betweenness Centrality], "&gt;=" &amp; J21)</f>
        <v>0</v>
      </c>
      <c r="L20" s="39">
        <f t="shared" si="5"/>
        <v>5.5116279069767496E-3</v>
      </c>
      <c r="M20" s="40">
        <f>COUNTIF(Vertices[Closeness Centrality], "&gt;= " &amp; L20) - COUNTIF(Vertices[Closeness Centrality], "&gt;=" &amp; L21)</f>
        <v>1</v>
      </c>
      <c r="N20" s="39">
        <f t="shared" si="6"/>
        <v>2.2359720930232564E-2</v>
      </c>
      <c r="O20" s="40">
        <f>COUNTIF(Vertices[Eigenvector Centrality], "&gt;= " &amp; N20) - COUNTIF(Vertices[Eigenvector Centrality], "&gt;=" &amp; N21)</f>
        <v>3</v>
      </c>
      <c r="P20" s="39">
        <f t="shared" si="7"/>
        <v>2.5789600697674415</v>
      </c>
      <c r="Q20" s="40">
        <f>COUNTIF(Vertices[PageRank], "&gt;= " &amp; P20) - COUNTIF(Vertices[PageRank], "&gt;=" &amp; P21)</f>
        <v>0</v>
      </c>
      <c r="R20" s="39">
        <f t="shared" si="8"/>
        <v>0.41860465116279055</v>
      </c>
      <c r="S20" s="45">
        <f>COUNTIF(Vertices[Clustering Coefficient], "&gt;= " &amp; R20) - COUNTIF(Vertices[Clustering Coefficient], "&gt;=" &amp; R21)</f>
        <v>1</v>
      </c>
      <c r="T20" s="39" t="e">
        <f t="shared" ca="1" si="9"/>
        <v>#REF!</v>
      </c>
      <c r="U20" s="40" t="e">
        <f t="shared" ca="1" si="0"/>
        <v>#REF!</v>
      </c>
    </row>
    <row r="21" spans="1:21" x14ac:dyDescent="0.35">
      <c r="A21" s="36" t="s">
        <v>157</v>
      </c>
      <c r="B21" s="36">
        <v>2.6068479999999998</v>
      </c>
      <c r="D21" s="34">
        <f t="shared" si="1"/>
        <v>16.465116279069765</v>
      </c>
      <c r="E21" s="3">
        <f>COUNTIF(Vertices[Degree], "&gt;= " &amp; D21) - COUNTIF(Vertices[Degree], "&gt;=" &amp; D22)</f>
        <v>1</v>
      </c>
      <c r="F21" s="41">
        <f t="shared" si="2"/>
        <v>0</v>
      </c>
      <c r="G21" s="42">
        <f>COUNTIF(Vertices[In-Degree], "&gt;= " &amp; F21) - COUNTIF(Vertices[In-Degree], "&gt;=" &amp; F22)</f>
        <v>0</v>
      </c>
      <c r="H21" s="41">
        <f t="shared" si="3"/>
        <v>0</v>
      </c>
      <c r="I21" s="42">
        <f>COUNTIF(Vertices[Out-Degree], "&gt;= " &amp; H21) - COUNTIF(Vertices[Out-Degree], "&gt;=" &amp; H22)</f>
        <v>0</v>
      </c>
      <c r="J21" s="41">
        <f t="shared" si="4"/>
        <v>717.78853953488385</v>
      </c>
      <c r="K21" s="42">
        <f>COUNTIF(Vertices[Betweenness Centrality], "&gt;= " &amp; J21) - COUNTIF(Vertices[Betweenness Centrality], "&gt;=" &amp; J22)</f>
        <v>0</v>
      </c>
      <c r="L21" s="41">
        <f t="shared" si="5"/>
        <v>5.6301627906976803E-3</v>
      </c>
      <c r="M21" s="42">
        <f>COUNTIF(Vertices[Closeness Centrality], "&gt;= " &amp; L21) - COUNTIF(Vertices[Closeness Centrality], "&gt;=" &amp; L22)</f>
        <v>1</v>
      </c>
      <c r="N21" s="41">
        <f t="shared" si="6"/>
        <v>2.3581372093023262E-2</v>
      </c>
      <c r="O21" s="42">
        <f>COUNTIF(Vertices[Eigenvector Centrality], "&gt;= " &amp; N21) - COUNTIF(Vertices[Eigenvector Centrality], "&gt;=" &amp; N22)</f>
        <v>3</v>
      </c>
      <c r="P21" s="41">
        <f t="shared" si="7"/>
        <v>2.7081249069767437</v>
      </c>
      <c r="Q21" s="42">
        <f>COUNTIF(Vertices[PageRank], "&gt;= " &amp; P21) - COUNTIF(Vertices[PageRank], "&gt;=" &amp; P22)</f>
        <v>1</v>
      </c>
      <c r="R21" s="41">
        <f t="shared" si="8"/>
        <v>0.44186046511627891</v>
      </c>
      <c r="S21" s="46">
        <f>COUNTIF(Vertices[Clustering Coefficient], "&gt;= " &amp; R21) - COUNTIF(Vertices[Clustering Coefficient], "&gt;=" &amp; R22)</f>
        <v>1</v>
      </c>
      <c r="T21" s="41" t="e">
        <f t="shared" ca="1" si="9"/>
        <v>#REF!</v>
      </c>
      <c r="U21" s="42" t="e">
        <f t="shared" ca="1" si="0"/>
        <v>#REF!</v>
      </c>
    </row>
    <row r="22" spans="1:21" x14ac:dyDescent="0.35">
      <c r="A22" s="102"/>
      <c r="B22" s="102"/>
      <c r="D22" s="34">
        <f t="shared" si="1"/>
        <v>17.279069767441857</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755.56688372093038</v>
      </c>
      <c r="K22" s="40">
        <f>COUNTIF(Vertices[Betweenness Centrality], "&gt;= " &amp; J22) - COUNTIF(Vertices[Betweenness Centrality], "&gt;=" &amp; J23)</f>
        <v>0</v>
      </c>
      <c r="L22" s="39">
        <f t="shared" si="5"/>
        <v>5.7486976744186109E-3</v>
      </c>
      <c r="M22" s="40">
        <f>COUNTIF(Vertices[Closeness Centrality], "&gt;= " &amp; L22) - COUNTIF(Vertices[Closeness Centrality], "&gt;=" &amp; L23)</f>
        <v>2</v>
      </c>
      <c r="N22" s="39">
        <f t="shared" si="6"/>
        <v>2.4803023255813961E-2</v>
      </c>
      <c r="O22" s="40">
        <f>COUNTIF(Vertices[Eigenvector Centrality], "&gt;= " &amp; N22) - COUNTIF(Vertices[Eigenvector Centrality], "&gt;=" &amp; N23)</f>
        <v>0</v>
      </c>
      <c r="P22" s="39">
        <f t="shared" si="7"/>
        <v>2.8372897441860458</v>
      </c>
      <c r="Q22" s="40">
        <f>COUNTIF(Vertices[PageRank], "&gt;= " &amp; P22) - COUNTIF(Vertices[PageRank], "&gt;=" &amp; P23)</f>
        <v>0</v>
      </c>
      <c r="R22" s="39">
        <f t="shared" si="8"/>
        <v>0.46511627906976727</v>
      </c>
      <c r="S22" s="45">
        <f>COUNTIF(Vertices[Clustering Coefficient], "&gt;= " &amp; R22) - COUNTIF(Vertices[Clustering Coefficient], "&gt;=" &amp; R23)</f>
        <v>1</v>
      </c>
      <c r="T22" s="39" t="e">
        <f t="shared" ca="1" si="9"/>
        <v>#REF!</v>
      </c>
      <c r="U22" s="40" t="e">
        <f t="shared" ca="1" si="0"/>
        <v>#REF!</v>
      </c>
    </row>
    <row r="23" spans="1:21" x14ac:dyDescent="0.35">
      <c r="A23" s="36" t="s">
        <v>158</v>
      </c>
      <c r="B23" s="36">
        <v>8.680792891319207E-2</v>
      </c>
      <c r="D23" s="34">
        <f t="shared" si="1"/>
        <v>18.09302325581395</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793.3452279069769</v>
      </c>
      <c r="K23" s="42">
        <f>COUNTIF(Vertices[Betweenness Centrality], "&gt;= " &amp; J23) - COUNTIF(Vertices[Betweenness Centrality], "&gt;=" &amp; J24)</f>
        <v>0</v>
      </c>
      <c r="L23" s="41">
        <f t="shared" si="5"/>
        <v>5.8672325581395415E-3</v>
      </c>
      <c r="M23" s="42">
        <f>COUNTIF(Vertices[Closeness Centrality], "&gt;= " &amp; L23) - COUNTIF(Vertices[Closeness Centrality], "&gt;=" &amp; L24)</f>
        <v>1</v>
      </c>
      <c r="N23" s="41">
        <f t="shared" si="6"/>
        <v>2.6024674418604659E-2</v>
      </c>
      <c r="O23" s="42">
        <f>COUNTIF(Vertices[Eigenvector Centrality], "&gt;= " &amp; N23) - COUNTIF(Vertices[Eigenvector Centrality], "&gt;=" &amp; N24)</f>
        <v>0</v>
      </c>
      <c r="P23" s="41">
        <f t="shared" si="7"/>
        <v>2.966454581395348</v>
      </c>
      <c r="Q23" s="42">
        <f>COUNTIF(Vertices[PageRank], "&gt;= " &amp; P23) - COUNTIF(Vertices[PageRank], "&gt;=" &amp; P24)</f>
        <v>0</v>
      </c>
      <c r="R23" s="41">
        <f t="shared" si="8"/>
        <v>0.48837209302325563</v>
      </c>
      <c r="S23" s="46">
        <f>COUNTIF(Vertices[Clustering Coefficient], "&gt;= " &amp; R23) - COUNTIF(Vertices[Clustering Coefficient], "&gt;=" &amp; R24)</f>
        <v>1</v>
      </c>
      <c r="T23" s="41" t="e">
        <f t="shared" ca="1" si="9"/>
        <v>#REF!</v>
      </c>
      <c r="U23" s="42" t="e">
        <f t="shared" ca="1" si="0"/>
        <v>#REF!</v>
      </c>
    </row>
    <row r="24" spans="1:21" x14ac:dyDescent="0.35">
      <c r="A24" s="36" t="s">
        <v>258</v>
      </c>
      <c r="B24" s="36" t="s">
        <v>260</v>
      </c>
      <c r="D24" s="34">
        <f t="shared" si="1"/>
        <v>18.906976744186043</v>
      </c>
      <c r="E24" s="3">
        <f>COUNTIF(Vertices[Degree], "&gt;= " &amp; D24) - COUNTIF(Vertices[Degree], "&gt;=" &amp; D25)</f>
        <v>1</v>
      </c>
      <c r="F24" s="39">
        <f t="shared" si="2"/>
        <v>0</v>
      </c>
      <c r="G24" s="40">
        <f>COUNTIF(Vertices[In-Degree], "&gt;= " &amp; F24) - COUNTIF(Vertices[In-Degree], "&gt;=" &amp; F25)</f>
        <v>0</v>
      </c>
      <c r="H24" s="39">
        <f t="shared" si="3"/>
        <v>0</v>
      </c>
      <c r="I24" s="40">
        <f>COUNTIF(Vertices[Out-Degree], "&gt;= " &amp; H24) - COUNTIF(Vertices[Out-Degree], "&gt;=" &amp; H25)</f>
        <v>0</v>
      </c>
      <c r="J24" s="39">
        <f t="shared" si="4"/>
        <v>831.12357209302343</v>
      </c>
      <c r="K24" s="40">
        <f>COUNTIF(Vertices[Betweenness Centrality], "&gt;= " &amp; J24) - COUNTIF(Vertices[Betweenness Centrality], "&gt;=" &amp; J25)</f>
        <v>0</v>
      </c>
      <c r="L24" s="39">
        <f t="shared" si="5"/>
        <v>5.9857674418604722E-3</v>
      </c>
      <c r="M24" s="40">
        <f>COUNTIF(Vertices[Closeness Centrality], "&gt;= " &amp; L24) - COUNTIF(Vertices[Closeness Centrality], "&gt;=" &amp; L25)</f>
        <v>5</v>
      </c>
      <c r="N24" s="39">
        <f t="shared" si="6"/>
        <v>2.7246325581395357E-2</v>
      </c>
      <c r="O24" s="40">
        <f>COUNTIF(Vertices[Eigenvector Centrality], "&gt;= " &amp; N24) - COUNTIF(Vertices[Eigenvector Centrality], "&gt;=" &amp; N25)</f>
        <v>0</v>
      </c>
      <c r="P24" s="39">
        <f t="shared" si="7"/>
        <v>3.0956194186046502</v>
      </c>
      <c r="Q24" s="40">
        <f>COUNTIF(Vertices[PageRank], "&gt;= " &amp; P24) - COUNTIF(Vertices[PageRank], "&gt;=" &amp; P25)</f>
        <v>0</v>
      </c>
      <c r="R24" s="39">
        <f t="shared" si="8"/>
        <v>0.51162790697674398</v>
      </c>
      <c r="S24" s="45">
        <f>COUNTIF(Vertices[Clustering Coefficient], "&gt;= " &amp; R24) - COUNTIF(Vertices[Clustering Coefficient], "&gt;=" &amp; R25)</f>
        <v>0</v>
      </c>
      <c r="T24" s="39" t="e">
        <f t="shared" ca="1" si="9"/>
        <v>#REF!</v>
      </c>
      <c r="U24" s="40" t="e">
        <f t="shared" ca="1" si="0"/>
        <v>#REF!</v>
      </c>
    </row>
    <row r="25" spans="1:21" x14ac:dyDescent="0.35">
      <c r="A25" s="102"/>
      <c r="B25" s="102"/>
      <c r="D25" s="34">
        <f t="shared" si="1"/>
        <v>19.720930232558135</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868.90191627906995</v>
      </c>
      <c r="K25" s="42">
        <f>COUNTIF(Vertices[Betweenness Centrality], "&gt;= " &amp; J25) - COUNTIF(Vertices[Betweenness Centrality], "&gt;=" &amp; J26)</f>
        <v>0</v>
      </c>
      <c r="L25" s="41">
        <f t="shared" si="5"/>
        <v>6.1043023255814028E-3</v>
      </c>
      <c r="M25" s="42">
        <f>COUNTIF(Vertices[Closeness Centrality], "&gt;= " &amp; L25) - COUNTIF(Vertices[Closeness Centrality], "&gt;=" &amp; L26)</f>
        <v>0</v>
      </c>
      <c r="N25" s="41">
        <f t="shared" si="6"/>
        <v>2.8467976744186056E-2</v>
      </c>
      <c r="O25" s="42">
        <f>COUNTIF(Vertices[Eigenvector Centrality], "&gt;= " &amp; N25) - COUNTIF(Vertices[Eigenvector Centrality], "&gt;=" &amp; N26)</f>
        <v>1</v>
      </c>
      <c r="P25" s="41">
        <f t="shared" si="7"/>
        <v>3.2247842558139523</v>
      </c>
      <c r="Q25" s="42">
        <f>COUNTIF(Vertices[PageRank], "&gt;= " &amp; P25) - COUNTIF(Vertices[PageRank], "&gt;=" &amp; P26)</f>
        <v>1</v>
      </c>
      <c r="R25" s="41">
        <f t="shared" si="8"/>
        <v>0.5348837209302324</v>
      </c>
      <c r="S25" s="46">
        <f>COUNTIF(Vertices[Clustering Coefficient], "&gt;= " &amp; R25) - COUNTIF(Vertices[Clustering Coefficient], "&gt;=" &amp; R26)</f>
        <v>0</v>
      </c>
      <c r="T25" s="41" t="e">
        <f t="shared" ca="1" si="9"/>
        <v>#REF!</v>
      </c>
      <c r="U25" s="42" t="e">
        <f t="shared" ca="1" si="0"/>
        <v>#REF!</v>
      </c>
    </row>
    <row r="26" spans="1:21" x14ac:dyDescent="0.35">
      <c r="A26" s="36" t="s">
        <v>259</v>
      </c>
      <c r="B26" s="36" t="s">
        <v>261</v>
      </c>
      <c r="D26" s="34">
        <f t="shared" si="1"/>
        <v>20.534883720930228</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906.68026046511648</v>
      </c>
      <c r="K26" s="40">
        <f>COUNTIF(Vertices[Betweenness Centrality], "&gt;= " &amp; J26) - COUNTIF(Vertices[Betweenness Centrality], "&gt;=" &amp; J27)</f>
        <v>0</v>
      </c>
      <c r="L26" s="39">
        <f t="shared" si="5"/>
        <v>6.2228372093023334E-3</v>
      </c>
      <c r="M26" s="40">
        <f>COUNTIF(Vertices[Closeness Centrality], "&gt;= " &amp; L26) - COUNTIF(Vertices[Closeness Centrality], "&gt;=" &amp; L27)</f>
        <v>3</v>
      </c>
      <c r="N26" s="39">
        <f t="shared" si="6"/>
        <v>2.9689627906976754E-2</v>
      </c>
      <c r="O26" s="40">
        <f>COUNTIF(Vertices[Eigenvector Centrality], "&gt;= " &amp; N26) - COUNTIF(Vertices[Eigenvector Centrality], "&gt;=" &amp; N27)</f>
        <v>1</v>
      </c>
      <c r="P26" s="39">
        <f t="shared" si="7"/>
        <v>3.3539490930232545</v>
      </c>
      <c r="Q26" s="40">
        <f>COUNTIF(Vertices[PageRank], "&gt;= " &amp; P26) - COUNTIF(Vertices[PageRank], "&gt;=" &amp; P27)</f>
        <v>0</v>
      </c>
      <c r="R26" s="39">
        <f t="shared" si="8"/>
        <v>0.55813953488372081</v>
      </c>
      <c r="S26" s="45">
        <f>COUNTIF(Vertices[Clustering Coefficient], "&gt;= " &amp; R26) - COUNTIF(Vertices[Clustering Coefficient], "&gt;=" &amp; R27)</f>
        <v>0</v>
      </c>
      <c r="T26" s="39" t="e">
        <f t="shared" ca="1" si="9"/>
        <v>#REF!</v>
      </c>
      <c r="U26" s="40" t="e">
        <f t="shared" ca="1" si="0"/>
        <v>#REF!</v>
      </c>
    </row>
    <row r="27" spans="1:21" x14ac:dyDescent="0.35">
      <c r="D27" s="34">
        <f t="shared" si="1"/>
        <v>21.348837209302321</v>
      </c>
      <c r="E27" s="3">
        <f>COUNTIF(Vertices[Degree], "&gt;= " &amp; D27) - COUNTIF(Vertices[Degree], "&gt;=" &amp; D28)</f>
        <v>1</v>
      </c>
      <c r="F27" s="41">
        <f t="shared" si="2"/>
        <v>0</v>
      </c>
      <c r="G27" s="42">
        <f>COUNTIF(Vertices[In-Degree], "&gt;= " &amp; F27) - COUNTIF(Vertices[In-Degree], "&gt;=" &amp; F28)</f>
        <v>0</v>
      </c>
      <c r="H27" s="41">
        <f t="shared" si="3"/>
        <v>0</v>
      </c>
      <c r="I27" s="42">
        <f>COUNTIF(Vertices[Out-Degree], "&gt;= " &amp; H27) - COUNTIF(Vertices[Out-Degree], "&gt;=" &amp; H28)</f>
        <v>0</v>
      </c>
      <c r="J27" s="41">
        <f t="shared" si="4"/>
        <v>944.458604651163</v>
      </c>
      <c r="K27" s="42">
        <f>COUNTIF(Vertices[Betweenness Centrality], "&gt;= " &amp; J27) - COUNTIF(Vertices[Betweenness Centrality], "&gt;=" &amp; J28)</f>
        <v>0</v>
      </c>
      <c r="L27" s="41">
        <f t="shared" si="5"/>
        <v>6.3413720930232641E-3</v>
      </c>
      <c r="M27" s="42">
        <f>COUNTIF(Vertices[Closeness Centrality], "&gt;= " &amp; L27) - COUNTIF(Vertices[Closeness Centrality], "&gt;=" &amp; L28)</f>
        <v>0</v>
      </c>
      <c r="N27" s="41">
        <f t="shared" si="6"/>
        <v>3.0911279069767452E-2</v>
      </c>
      <c r="O27" s="42">
        <f>COUNTIF(Vertices[Eigenvector Centrality], "&gt;= " &amp; N27) - COUNTIF(Vertices[Eigenvector Centrality], "&gt;=" &amp; N28)</f>
        <v>2</v>
      </c>
      <c r="P27" s="41">
        <f t="shared" si="7"/>
        <v>3.4831139302325567</v>
      </c>
      <c r="Q27" s="42">
        <f>COUNTIF(Vertices[PageRank], "&gt;= " &amp; P27) - COUNTIF(Vertices[PageRank], "&gt;=" &amp; P28)</f>
        <v>0</v>
      </c>
      <c r="R27" s="41">
        <f t="shared" si="8"/>
        <v>0.58139534883720922</v>
      </c>
      <c r="S27" s="46">
        <f>COUNTIF(Vertices[Clustering Coefficient], "&gt;= " &amp; R27) - COUNTIF(Vertices[Clustering Coefficient], "&gt;=" &amp; R28)</f>
        <v>0</v>
      </c>
      <c r="T27" s="41" t="e">
        <f t="shared" ca="1" si="9"/>
        <v>#REF!</v>
      </c>
      <c r="U27" s="42" t="e">
        <f t="shared" ca="1" si="0"/>
        <v>#REF!</v>
      </c>
    </row>
    <row r="28" spans="1:21" x14ac:dyDescent="0.35">
      <c r="D28" s="34">
        <f t="shared" si="1"/>
        <v>22.162790697674414</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982.23694883720952</v>
      </c>
      <c r="K28" s="40">
        <f>COUNTIF(Vertices[Betweenness Centrality], "&gt;= " &amp; J28) - COUNTIF(Vertices[Betweenness Centrality], "&gt;=" &amp; J29)</f>
        <v>0</v>
      </c>
      <c r="L28" s="39">
        <f t="shared" si="5"/>
        <v>6.4599069767441947E-3</v>
      </c>
      <c r="M28" s="40">
        <f>COUNTIF(Vertices[Closeness Centrality], "&gt;= " &amp; L28) - COUNTIF(Vertices[Closeness Centrality], "&gt;=" &amp; L29)</f>
        <v>0</v>
      </c>
      <c r="N28" s="39">
        <f t="shared" si="6"/>
        <v>3.213293023255815E-2</v>
      </c>
      <c r="O28" s="40">
        <f>COUNTIF(Vertices[Eigenvector Centrality], "&gt;= " &amp; N28) - COUNTIF(Vertices[Eigenvector Centrality], "&gt;=" &amp; N29)</f>
        <v>1</v>
      </c>
      <c r="P28" s="39">
        <f t="shared" si="7"/>
        <v>3.6122787674418588</v>
      </c>
      <c r="Q28" s="40">
        <f>COUNTIF(Vertices[PageRank], "&gt;= " &amp; P28) - COUNTIF(Vertices[PageRank], "&gt;=" &amp; P29)</f>
        <v>0</v>
      </c>
      <c r="R28" s="39">
        <f t="shared" si="8"/>
        <v>0.60465116279069764</v>
      </c>
      <c r="S28" s="45">
        <f>COUNTIF(Vertices[Clustering Coefficient], "&gt;= " &amp; R28) - COUNTIF(Vertices[Clustering Coefficient], "&gt;=" &amp; R29)</f>
        <v>2</v>
      </c>
      <c r="T28" s="39" t="e">
        <f t="shared" ca="1" si="9"/>
        <v>#REF!</v>
      </c>
      <c r="U28" s="40" t="e">
        <f t="shared" ca="1" si="0"/>
        <v>#REF!</v>
      </c>
    </row>
    <row r="29" spans="1:21" x14ac:dyDescent="0.35">
      <c r="A29" t="s">
        <v>163</v>
      </c>
      <c r="B29" t="s">
        <v>17</v>
      </c>
      <c r="D29" s="34">
        <f t="shared" si="1"/>
        <v>22.976744186046506</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1020.015293023256</v>
      </c>
      <c r="K29" s="42">
        <f>COUNTIF(Vertices[Betweenness Centrality], "&gt;= " &amp; J29) - COUNTIF(Vertices[Betweenness Centrality], "&gt;=" &amp; J30)</f>
        <v>0</v>
      </c>
      <c r="L29" s="41">
        <f t="shared" si="5"/>
        <v>6.5784418604651253E-3</v>
      </c>
      <c r="M29" s="42">
        <f>COUNTIF(Vertices[Closeness Centrality], "&gt;= " &amp; L29) - COUNTIF(Vertices[Closeness Centrality], "&gt;=" &amp; L30)</f>
        <v>0</v>
      </c>
      <c r="N29" s="41">
        <f t="shared" si="6"/>
        <v>3.3354581395348845E-2</v>
      </c>
      <c r="O29" s="42">
        <f>COUNTIF(Vertices[Eigenvector Centrality], "&gt;= " &amp; N29) - COUNTIF(Vertices[Eigenvector Centrality], "&gt;=" &amp; N30)</f>
        <v>0</v>
      </c>
      <c r="P29" s="41">
        <f t="shared" si="7"/>
        <v>3.741443604651161</v>
      </c>
      <c r="Q29" s="42">
        <f>COUNTIF(Vertices[PageRank], "&gt;= " &amp; P29) - COUNTIF(Vertices[PageRank], "&gt;=" &amp; P30)</f>
        <v>0</v>
      </c>
      <c r="R29" s="41">
        <f t="shared" si="8"/>
        <v>0.62790697674418605</v>
      </c>
      <c r="S29" s="46">
        <f>COUNTIF(Vertices[Clustering Coefficient], "&gt;= " &amp; R29) - COUNTIF(Vertices[Clustering Coefficient], "&gt;=" &amp; R30)</f>
        <v>1</v>
      </c>
      <c r="T29" s="41" t="e">
        <f t="shared" ca="1" si="9"/>
        <v>#REF!</v>
      </c>
      <c r="U29" s="42" t="e">
        <f t="shared" ca="1" si="0"/>
        <v>#REF!</v>
      </c>
    </row>
    <row r="30" spans="1:21" x14ac:dyDescent="0.35">
      <c r="A30" s="35"/>
      <c r="B30" s="35"/>
      <c r="D30" s="34">
        <f t="shared" si="1"/>
        <v>23.790697674418599</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1057.7936372093025</v>
      </c>
      <c r="K30" s="40">
        <f>COUNTIF(Vertices[Betweenness Centrality], "&gt;= " &amp; J30) - COUNTIF(Vertices[Betweenness Centrality], "&gt;=" &amp; J31)</f>
        <v>0</v>
      </c>
      <c r="L30" s="39">
        <f t="shared" si="5"/>
        <v>6.696976744186056E-3</v>
      </c>
      <c r="M30" s="40">
        <f>COUNTIF(Vertices[Closeness Centrality], "&gt;= " &amp; L30) - COUNTIF(Vertices[Closeness Centrality], "&gt;=" &amp; L31)</f>
        <v>3</v>
      </c>
      <c r="N30" s="39">
        <f t="shared" si="6"/>
        <v>3.457623255813954E-2</v>
      </c>
      <c r="O30" s="40">
        <f>COUNTIF(Vertices[Eigenvector Centrality], "&gt;= " &amp; N30) - COUNTIF(Vertices[Eigenvector Centrality], "&gt;=" &amp; N31)</f>
        <v>2</v>
      </c>
      <c r="P30" s="39">
        <f t="shared" si="7"/>
        <v>3.8706084418604632</v>
      </c>
      <c r="Q30" s="40">
        <f>COUNTIF(Vertices[PageRank], "&gt;= " &amp; P30) - COUNTIF(Vertices[PageRank], "&gt;=" &amp; P31)</f>
        <v>0</v>
      </c>
      <c r="R30" s="39">
        <f t="shared" si="8"/>
        <v>0.65116279069767447</v>
      </c>
      <c r="S30" s="45">
        <f>COUNTIF(Vertices[Clustering Coefficient], "&gt;= " &amp; R30) - COUNTIF(Vertices[Clustering Coefficient], "&gt;=" &amp; R31)</f>
        <v>1</v>
      </c>
      <c r="T30" s="39" t="e">
        <f t="shared" ca="1" si="9"/>
        <v>#REF!</v>
      </c>
      <c r="U30" s="40" t="e">
        <f t="shared" ca="1" si="0"/>
        <v>#REF!</v>
      </c>
    </row>
    <row r="31" spans="1:21" x14ac:dyDescent="0.35">
      <c r="A31" s="35"/>
      <c r="B31" s="35"/>
      <c r="D31" s="34">
        <f t="shared" si="1"/>
        <v>24.604651162790692</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1095.571981395349</v>
      </c>
      <c r="K31" s="42">
        <f>COUNTIF(Vertices[Betweenness Centrality], "&gt;= " &amp; J31) - COUNTIF(Vertices[Betweenness Centrality], "&gt;=" &amp; J32)</f>
        <v>0</v>
      </c>
      <c r="L31" s="41">
        <f t="shared" si="5"/>
        <v>6.8155116279069866E-3</v>
      </c>
      <c r="M31" s="42">
        <f>COUNTIF(Vertices[Closeness Centrality], "&gt;= " &amp; L31) - COUNTIF(Vertices[Closeness Centrality], "&gt;=" &amp; L32)</f>
        <v>0</v>
      </c>
      <c r="N31" s="41">
        <f t="shared" si="6"/>
        <v>3.5797883720930235E-2</v>
      </c>
      <c r="O31" s="42">
        <f>COUNTIF(Vertices[Eigenvector Centrality], "&gt;= " &amp; N31) - COUNTIF(Vertices[Eigenvector Centrality], "&gt;=" &amp; N32)</f>
        <v>2</v>
      </c>
      <c r="P31" s="41">
        <f t="shared" si="7"/>
        <v>3.9997732790697653</v>
      </c>
      <c r="Q31" s="42">
        <f>COUNTIF(Vertices[PageRank], "&gt;= " &amp; P31) - COUNTIF(Vertices[PageRank], "&gt;=" &amp; P32)</f>
        <v>0</v>
      </c>
      <c r="R31" s="41">
        <f t="shared" si="8"/>
        <v>0.67441860465116288</v>
      </c>
      <c r="S31" s="46">
        <f>COUNTIF(Vertices[Clustering Coefficient], "&gt;= " &amp; R31) - COUNTIF(Vertices[Clustering Coefficient], "&gt;=" &amp; R32)</f>
        <v>1</v>
      </c>
      <c r="T31" s="41" t="e">
        <f t="shared" ca="1" si="9"/>
        <v>#REF!</v>
      </c>
      <c r="U31" s="42" t="e">
        <f t="shared" ca="1" si="0"/>
        <v>#REF!</v>
      </c>
    </row>
    <row r="32" spans="1:21" x14ac:dyDescent="0.35">
      <c r="A32" s="35"/>
      <c r="B32" s="35"/>
      <c r="D32" s="34">
        <f t="shared" si="1"/>
        <v>25.418604651162784</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1133.3503255813955</v>
      </c>
      <c r="K32" s="40">
        <f>COUNTIF(Vertices[Betweenness Centrality], "&gt;= " &amp; J32) - COUNTIF(Vertices[Betweenness Centrality], "&gt;=" &amp; J33)</f>
        <v>0</v>
      </c>
      <c r="L32" s="39">
        <f t="shared" si="5"/>
        <v>6.9340465116279172E-3</v>
      </c>
      <c r="M32" s="40">
        <f>COUNTIF(Vertices[Closeness Centrality], "&gt;= " &amp; L32) - COUNTIF(Vertices[Closeness Centrality], "&gt;=" &amp; L33)</f>
        <v>1</v>
      </c>
      <c r="N32" s="39">
        <f t="shared" si="6"/>
        <v>3.701953488372093E-2</v>
      </c>
      <c r="O32" s="40">
        <f>COUNTIF(Vertices[Eigenvector Centrality], "&gt;= " &amp; N32) - COUNTIF(Vertices[Eigenvector Centrality], "&gt;=" &amp; N33)</f>
        <v>0</v>
      </c>
      <c r="P32" s="39">
        <f t="shared" si="7"/>
        <v>4.1289381162790679</v>
      </c>
      <c r="Q32" s="40">
        <f>COUNTIF(Vertices[PageRank], "&gt;= " &amp; P32) - COUNTIF(Vertices[PageRank], "&gt;=" &amp; P33)</f>
        <v>0</v>
      </c>
      <c r="R32" s="39">
        <f t="shared" si="8"/>
        <v>0.69767441860465129</v>
      </c>
      <c r="S32" s="45">
        <f>COUNTIF(Vertices[Clustering Coefficient], "&gt;= " &amp; R32) - COUNTIF(Vertices[Clustering Coefficient], "&gt;=" &amp; R33)</f>
        <v>1</v>
      </c>
      <c r="T32" s="39" t="e">
        <f t="shared" ca="1" si="9"/>
        <v>#REF!</v>
      </c>
      <c r="U32" s="40" t="e">
        <f t="shared" ca="1" si="0"/>
        <v>#REF!</v>
      </c>
    </row>
    <row r="33" spans="1:21" x14ac:dyDescent="0.35">
      <c r="D33" s="34">
        <f t="shared" si="1"/>
        <v>26.232558139534877</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1171.128669767442</v>
      </c>
      <c r="K33" s="42">
        <f>COUNTIF(Vertices[Betweenness Centrality], "&gt;= " &amp; J33) - COUNTIF(Vertices[Betweenness Centrality], "&gt;=" &amp; J34)</f>
        <v>0</v>
      </c>
      <c r="L33" s="41">
        <f t="shared" si="5"/>
        <v>7.0525813953488479E-3</v>
      </c>
      <c r="M33" s="42">
        <f>COUNTIF(Vertices[Closeness Centrality], "&gt;= " &amp; L33) - COUNTIF(Vertices[Closeness Centrality], "&gt;=" &amp; L34)</f>
        <v>0</v>
      </c>
      <c r="N33" s="41">
        <f t="shared" si="6"/>
        <v>3.8241186046511624E-2</v>
      </c>
      <c r="O33" s="42">
        <f>COUNTIF(Vertices[Eigenvector Centrality], "&gt;= " &amp; N33) - COUNTIF(Vertices[Eigenvector Centrality], "&gt;=" &amp; N34)</f>
        <v>1</v>
      </c>
      <c r="P33" s="41">
        <f t="shared" si="7"/>
        <v>4.2581029534883701</v>
      </c>
      <c r="Q33" s="42">
        <f>COUNTIF(Vertices[PageRank], "&gt;= " &amp; P33) - COUNTIF(Vertices[PageRank], "&gt;=" &amp; P34)</f>
        <v>0</v>
      </c>
      <c r="R33" s="41">
        <f t="shared" si="8"/>
        <v>0.72093023255813971</v>
      </c>
      <c r="S33" s="46">
        <f>COUNTIF(Vertices[Clustering Coefficient], "&gt;= " &amp; R33) - COUNTIF(Vertices[Clustering Coefficient], "&gt;=" &amp; R34)</f>
        <v>0</v>
      </c>
      <c r="T33" s="41" t="e">
        <f t="shared" ca="1" si="9"/>
        <v>#REF!</v>
      </c>
      <c r="U33" s="42" t="e">
        <f t="shared" ca="1" si="0"/>
        <v>#REF!</v>
      </c>
    </row>
    <row r="34" spans="1:21" x14ac:dyDescent="0.35">
      <c r="D34" s="34">
        <f t="shared" si="1"/>
        <v>27.04651162790697</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1208.9070139534886</v>
      </c>
      <c r="K34" s="40">
        <f>COUNTIF(Vertices[Betweenness Centrality], "&gt;= " &amp; J34) - COUNTIF(Vertices[Betweenness Centrality], "&gt;=" &amp; J35)</f>
        <v>0</v>
      </c>
      <c r="L34" s="39">
        <f t="shared" si="5"/>
        <v>7.1711162790697785E-3</v>
      </c>
      <c r="M34" s="40">
        <f>COUNTIF(Vertices[Closeness Centrality], "&gt;= " &amp; L34) - COUNTIF(Vertices[Closeness Centrality], "&gt;=" &amp; L35)</f>
        <v>0</v>
      </c>
      <c r="N34" s="39">
        <f t="shared" si="6"/>
        <v>3.9462837209302319E-2</v>
      </c>
      <c r="O34" s="40">
        <f>COUNTIF(Vertices[Eigenvector Centrality], "&gt;= " &amp; N34) - COUNTIF(Vertices[Eigenvector Centrality], "&gt;=" &amp; N35)</f>
        <v>1</v>
      </c>
      <c r="P34" s="39">
        <f t="shared" si="7"/>
        <v>4.3872677906976723</v>
      </c>
      <c r="Q34" s="40">
        <f>COUNTIF(Vertices[PageRank], "&gt;= " &amp; P34) - COUNTIF(Vertices[PageRank], "&gt;=" &amp; P35)</f>
        <v>0</v>
      </c>
      <c r="R34" s="39">
        <f t="shared" si="8"/>
        <v>0.74418604651162812</v>
      </c>
      <c r="S34" s="45">
        <f>COUNTIF(Vertices[Clustering Coefficient], "&gt;= " &amp; R34) - COUNTIF(Vertices[Clustering Coefficient], "&gt;=" &amp; R35)</f>
        <v>1</v>
      </c>
      <c r="T34" s="39" t="e">
        <f t="shared" ca="1" si="9"/>
        <v>#REF!</v>
      </c>
      <c r="U34" s="40" t="e">
        <f t="shared" ca="1" si="0"/>
        <v>#REF!</v>
      </c>
    </row>
    <row r="35" spans="1:21" x14ac:dyDescent="0.35">
      <c r="D35" s="34">
        <f t="shared" si="1"/>
        <v>27.860465116279062</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1246.6853581395351</v>
      </c>
      <c r="K35" s="42">
        <f>COUNTIF(Vertices[Betweenness Centrality], "&gt;= " &amp; J35) - COUNTIF(Vertices[Betweenness Centrality], "&gt;=" &amp; J36)</f>
        <v>0</v>
      </c>
      <c r="L35" s="41">
        <f t="shared" si="5"/>
        <v>7.2896511627907092E-3</v>
      </c>
      <c r="M35" s="42">
        <f>COUNTIF(Vertices[Closeness Centrality], "&gt;= " &amp; L35) - COUNTIF(Vertices[Closeness Centrality], "&gt;=" &amp; L36)</f>
        <v>0</v>
      </c>
      <c r="N35" s="41">
        <f t="shared" si="6"/>
        <v>4.0684488372093014E-2</v>
      </c>
      <c r="O35" s="42">
        <f>COUNTIF(Vertices[Eigenvector Centrality], "&gt;= " &amp; N35) - COUNTIF(Vertices[Eigenvector Centrality], "&gt;=" &amp; N36)</f>
        <v>0</v>
      </c>
      <c r="P35" s="41">
        <f t="shared" si="7"/>
        <v>4.5164326279069744</v>
      </c>
      <c r="Q35" s="42">
        <f>COUNTIF(Vertices[PageRank], "&gt;= " &amp; P35) - COUNTIF(Vertices[PageRank], "&gt;=" &amp; P36)</f>
        <v>0</v>
      </c>
      <c r="R35" s="41">
        <f t="shared" si="8"/>
        <v>0.76744186046511653</v>
      </c>
      <c r="S35" s="46">
        <f>COUNTIF(Vertices[Clustering Coefficient], "&gt;= " &amp; R35) - COUNTIF(Vertices[Clustering Coefficient], "&gt;=" &amp; R36)</f>
        <v>1</v>
      </c>
      <c r="T35" s="41" t="e">
        <f t="shared" ca="1" si="9"/>
        <v>#REF!</v>
      </c>
      <c r="U35" s="42" t="e">
        <f t="shared" ca="1" si="0"/>
        <v>#REF!</v>
      </c>
    </row>
    <row r="36" spans="1:21" x14ac:dyDescent="0.35">
      <c r="D36" s="34">
        <f t="shared" si="1"/>
        <v>28.674418604651155</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1284.4637023255816</v>
      </c>
      <c r="K36" s="40">
        <f>COUNTIF(Vertices[Betweenness Centrality], "&gt;= " &amp; J36) - COUNTIF(Vertices[Betweenness Centrality], "&gt;=" &amp; J37)</f>
        <v>0</v>
      </c>
      <c r="L36" s="39">
        <f t="shared" si="5"/>
        <v>7.4081860465116398E-3</v>
      </c>
      <c r="M36" s="40">
        <f>COUNTIF(Vertices[Closeness Centrality], "&gt;= " &amp; L36) - COUNTIF(Vertices[Closeness Centrality], "&gt;=" &amp; L37)</f>
        <v>0</v>
      </c>
      <c r="N36" s="39">
        <f t="shared" si="6"/>
        <v>4.1906139534883709E-2</v>
      </c>
      <c r="O36" s="40">
        <f>COUNTIF(Vertices[Eigenvector Centrality], "&gt;= " &amp; N36) - COUNTIF(Vertices[Eigenvector Centrality], "&gt;=" &amp; N37)</f>
        <v>1</v>
      </c>
      <c r="P36" s="39">
        <f t="shared" si="7"/>
        <v>4.6455974651162766</v>
      </c>
      <c r="Q36" s="40">
        <f>COUNTIF(Vertices[PageRank], "&gt;= " &amp; P36) - COUNTIF(Vertices[PageRank], "&gt;=" &amp; P37)</f>
        <v>0</v>
      </c>
      <c r="R36" s="39">
        <f t="shared" si="8"/>
        <v>0.79069767441860495</v>
      </c>
      <c r="S36" s="45">
        <f>COUNTIF(Vertices[Clustering Coefficient], "&gt;= " &amp; R36) - COUNTIF(Vertices[Clustering Coefficient], "&gt;=" &amp; R37)</f>
        <v>2</v>
      </c>
      <c r="T36" s="39" t="e">
        <f t="shared" ca="1" si="9"/>
        <v>#REF!</v>
      </c>
      <c r="U36" s="40" t="e">
        <f t="shared" ca="1" si="0"/>
        <v>#REF!</v>
      </c>
    </row>
    <row r="37" spans="1:21" x14ac:dyDescent="0.35">
      <c r="D37" s="34">
        <f t="shared" si="1"/>
        <v>29.488372093023248</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1322.2420465116281</v>
      </c>
      <c r="K37" s="42">
        <f>COUNTIF(Vertices[Betweenness Centrality], "&gt;= " &amp; J37) - COUNTIF(Vertices[Betweenness Centrality], "&gt;=" &amp; J38)</f>
        <v>0</v>
      </c>
      <c r="L37" s="41">
        <f t="shared" si="5"/>
        <v>7.5267209302325704E-3</v>
      </c>
      <c r="M37" s="42">
        <f>COUNTIF(Vertices[Closeness Centrality], "&gt;= " &amp; L37) - COUNTIF(Vertices[Closeness Centrality], "&gt;=" &amp; L38)</f>
        <v>0</v>
      </c>
      <c r="N37" s="41">
        <f t="shared" si="6"/>
        <v>4.3127790697674404E-2</v>
      </c>
      <c r="O37" s="42">
        <f>COUNTIF(Vertices[Eigenvector Centrality], "&gt;= " &amp; N37) - COUNTIF(Vertices[Eigenvector Centrality], "&gt;=" &amp; N38)</f>
        <v>0</v>
      </c>
      <c r="P37" s="41">
        <f t="shared" si="7"/>
        <v>4.7747623023255787</v>
      </c>
      <c r="Q37" s="42">
        <f>COUNTIF(Vertices[PageRank], "&gt;= " &amp; P37) - COUNTIF(Vertices[PageRank], "&gt;=" &amp; P38)</f>
        <v>0</v>
      </c>
      <c r="R37" s="41">
        <f t="shared" si="8"/>
        <v>0.81395348837209336</v>
      </c>
      <c r="S37" s="46">
        <f>COUNTIF(Vertices[Clustering Coefficient], "&gt;= " &amp; R37) - COUNTIF(Vertices[Clustering Coefficient], "&gt;=" &amp; R38)</f>
        <v>1</v>
      </c>
      <c r="T37" s="41" t="e">
        <f t="shared" ca="1" si="9"/>
        <v>#REF!</v>
      </c>
      <c r="U37" s="42" t="e">
        <f t="shared" ca="1" si="0"/>
        <v>#REF!</v>
      </c>
    </row>
    <row r="38" spans="1:21" x14ac:dyDescent="0.35">
      <c r="D38" s="34">
        <f t="shared" si="1"/>
        <v>30.30232558139534</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1360.0203906976747</v>
      </c>
      <c r="K38" s="40">
        <f>COUNTIF(Vertices[Betweenness Centrality], "&gt;= " &amp; J38) - COUNTIF(Vertices[Betweenness Centrality], "&gt;=" &amp; J39)</f>
        <v>0</v>
      </c>
      <c r="L38" s="39">
        <f t="shared" si="5"/>
        <v>7.6452558139535011E-3</v>
      </c>
      <c r="M38" s="40">
        <f>COUNTIF(Vertices[Closeness Centrality], "&gt;= " &amp; L38) - COUNTIF(Vertices[Closeness Centrality], "&gt;=" &amp; L39)</f>
        <v>0</v>
      </c>
      <c r="N38" s="39">
        <f t="shared" si="6"/>
        <v>4.4349441860465098E-2</v>
      </c>
      <c r="O38" s="40">
        <f>COUNTIF(Vertices[Eigenvector Centrality], "&gt;= " &amp; N38) - COUNTIF(Vertices[Eigenvector Centrality], "&gt;=" &amp; N39)</f>
        <v>2</v>
      </c>
      <c r="P38" s="39">
        <f t="shared" si="7"/>
        <v>4.9039271395348809</v>
      </c>
      <c r="Q38" s="40">
        <f>COUNTIF(Vertices[PageRank], "&gt;= " &amp; P38) - COUNTIF(Vertices[PageRank], "&gt;=" &amp; P39)</f>
        <v>0</v>
      </c>
      <c r="R38" s="39">
        <f t="shared" si="8"/>
        <v>0.83720930232558177</v>
      </c>
      <c r="S38" s="45">
        <f>COUNTIF(Vertices[Clustering Coefficient], "&gt;= " &amp; R38) - COUNTIF(Vertices[Clustering Coefficient], "&gt;=" &amp; R39)</f>
        <v>0</v>
      </c>
      <c r="T38" s="39" t="e">
        <f t="shared" ca="1" si="9"/>
        <v>#REF!</v>
      </c>
      <c r="U38" s="40" t="e">
        <f t="shared" ca="1" si="0"/>
        <v>#REF!</v>
      </c>
    </row>
    <row r="39" spans="1:21" x14ac:dyDescent="0.35">
      <c r="D39" s="34">
        <f t="shared" si="1"/>
        <v>31.116279069767433</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1397.7987348837212</v>
      </c>
      <c r="K39" s="42">
        <f>COUNTIF(Vertices[Betweenness Centrality], "&gt;= " &amp; J39) - COUNTIF(Vertices[Betweenness Centrality], "&gt;=" &amp; J40)</f>
        <v>0</v>
      </c>
      <c r="L39" s="41">
        <f t="shared" si="5"/>
        <v>7.7637906976744317E-3</v>
      </c>
      <c r="M39" s="42">
        <f>COUNTIF(Vertices[Closeness Centrality], "&gt;= " &amp; L39) - COUNTIF(Vertices[Closeness Centrality], "&gt;=" &amp; L40)</f>
        <v>0</v>
      </c>
      <c r="N39" s="41">
        <f t="shared" si="6"/>
        <v>4.5571093023255793E-2</v>
      </c>
      <c r="O39" s="42">
        <f>COUNTIF(Vertices[Eigenvector Centrality], "&gt;= " &amp; N39) - COUNTIF(Vertices[Eigenvector Centrality], "&gt;=" &amp; N40)</f>
        <v>0</v>
      </c>
      <c r="P39" s="41">
        <f t="shared" si="7"/>
        <v>5.0330919767441831</v>
      </c>
      <c r="Q39" s="42">
        <f>COUNTIF(Vertices[PageRank], "&gt;= " &amp; P39) - COUNTIF(Vertices[PageRank], "&gt;=" &amp; P40)</f>
        <v>0</v>
      </c>
      <c r="R39" s="41">
        <f t="shared" si="8"/>
        <v>0.86046511627907019</v>
      </c>
      <c r="S39" s="46">
        <f>COUNTIF(Vertices[Clustering Coefficient], "&gt;= " &amp; R39) - COUNTIF(Vertices[Clustering Coefficient], "&gt;=" &amp; R40)</f>
        <v>2</v>
      </c>
      <c r="T39" s="41" t="e">
        <f t="shared" ca="1" si="9"/>
        <v>#REF!</v>
      </c>
      <c r="U39" s="42" t="e">
        <f t="shared" ca="1" si="0"/>
        <v>#REF!</v>
      </c>
    </row>
    <row r="40" spans="1:21" x14ac:dyDescent="0.35">
      <c r="D40" s="34">
        <f t="shared" si="1"/>
        <v>31.930232558139526</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1435.5770790697677</v>
      </c>
      <c r="K40" s="40">
        <f>COUNTIF(Vertices[Betweenness Centrality], "&gt;= " &amp; J40) - COUNTIF(Vertices[Betweenness Centrality], "&gt;=" &amp; J41)</f>
        <v>0</v>
      </c>
      <c r="L40" s="39">
        <f t="shared" si="5"/>
        <v>7.8823255813953615E-3</v>
      </c>
      <c r="M40" s="40">
        <f>COUNTIF(Vertices[Closeness Centrality], "&gt;= " &amp; L40) - COUNTIF(Vertices[Closeness Centrality], "&gt;=" &amp; L41)</f>
        <v>0</v>
      </c>
      <c r="N40" s="39">
        <f t="shared" si="6"/>
        <v>4.6792744186046488E-2</v>
      </c>
      <c r="O40" s="40">
        <f>COUNTIF(Vertices[Eigenvector Centrality], "&gt;= " &amp; N40) - COUNTIF(Vertices[Eigenvector Centrality], "&gt;=" &amp; N41)</f>
        <v>0</v>
      </c>
      <c r="P40" s="39">
        <f t="shared" si="7"/>
        <v>5.1622568139534852</v>
      </c>
      <c r="Q40" s="40">
        <f>COUNTIF(Vertices[PageRank], "&gt;= " &amp; P40) - COUNTIF(Vertices[PageRank], "&gt;=" &amp; P41)</f>
        <v>0</v>
      </c>
      <c r="R40" s="39">
        <f t="shared" si="8"/>
        <v>0.8837209302325586</v>
      </c>
      <c r="S40" s="45">
        <f>COUNTIF(Vertices[Clustering Coefficient], "&gt;= " &amp; R40) - COUNTIF(Vertices[Clustering Coefficient], "&gt;=" &amp; R41)</f>
        <v>1</v>
      </c>
      <c r="T40" s="39" t="e">
        <f t="shared" ca="1" si="9"/>
        <v>#REF!</v>
      </c>
      <c r="U40" s="40" t="e">
        <f t="shared" ca="1" si="0"/>
        <v>#REF!</v>
      </c>
    </row>
    <row r="41" spans="1:21" x14ac:dyDescent="0.35">
      <c r="D41" s="34">
        <f t="shared" si="1"/>
        <v>32.744186046511622</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1473.3554232558142</v>
      </c>
      <c r="K41" s="42">
        <f>COUNTIF(Vertices[Betweenness Centrality], "&gt;= " &amp; J41) - COUNTIF(Vertices[Betweenness Centrality], "&gt;=" &amp; J42)</f>
        <v>0</v>
      </c>
      <c r="L41" s="41">
        <f t="shared" si="5"/>
        <v>8.0008604651162912E-3</v>
      </c>
      <c r="M41" s="42">
        <f>COUNTIF(Vertices[Closeness Centrality], "&gt;= " &amp; L41) - COUNTIF(Vertices[Closeness Centrality], "&gt;=" &amp; L42)</f>
        <v>0</v>
      </c>
      <c r="N41" s="41">
        <f t="shared" si="6"/>
        <v>4.8014395348837183E-2</v>
      </c>
      <c r="O41" s="42">
        <f>COUNTIF(Vertices[Eigenvector Centrality], "&gt;= " &amp; N41) - COUNTIF(Vertices[Eigenvector Centrality], "&gt;=" &amp; N42)</f>
        <v>0</v>
      </c>
      <c r="P41" s="41">
        <f t="shared" si="7"/>
        <v>5.2914216511627874</v>
      </c>
      <c r="Q41" s="42">
        <f>COUNTIF(Vertices[PageRank], "&gt;= " &amp; P41) - COUNTIF(Vertices[PageRank], "&gt;=" &amp; P42)</f>
        <v>0</v>
      </c>
      <c r="R41" s="41">
        <f t="shared" si="8"/>
        <v>0.90697674418604701</v>
      </c>
      <c r="S41" s="46">
        <f>COUNTIF(Vertices[Clustering Coefficient], "&gt;= " &amp; R41) - COUNTIF(Vertices[Clustering Coefficient], "&gt;=" &amp; R42)</f>
        <v>2</v>
      </c>
      <c r="T41" s="41" t="e">
        <f t="shared" ca="1" si="9"/>
        <v>#REF!</v>
      </c>
      <c r="U41" s="42" t="e">
        <f t="shared" ca="1" si="0"/>
        <v>#REF!</v>
      </c>
    </row>
    <row r="42" spans="1:21" x14ac:dyDescent="0.35">
      <c r="D42" s="34">
        <f t="shared" si="1"/>
        <v>33.558139534883715</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1511.1337674418608</v>
      </c>
      <c r="K42" s="40">
        <f>COUNTIF(Vertices[Betweenness Centrality], "&gt;= " &amp; J42) - COUNTIF(Vertices[Betweenness Centrality], "&gt;=" &amp; J43)</f>
        <v>0</v>
      </c>
      <c r="L42" s="39">
        <f t="shared" si="5"/>
        <v>8.119395348837221E-3</v>
      </c>
      <c r="M42" s="40">
        <f>COUNTIF(Vertices[Closeness Centrality], "&gt;= " &amp; L42) - COUNTIF(Vertices[Closeness Centrality], "&gt;=" &amp; L43)</f>
        <v>0</v>
      </c>
      <c r="N42" s="39">
        <f t="shared" si="6"/>
        <v>4.9236046511627878E-2</v>
      </c>
      <c r="O42" s="40">
        <f>COUNTIF(Vertices[Eigenvector Centrality], "&gt;= " &amp; N42) - COUNTIF(Vertices[Eigenvector Centrality], "&gt;=" &amp; N43)</f>
        <v>0</v>
      </c>
      <c r="P42" s="39">
        <f t="shared" si="7"/>
        <v>5.4205864883720896</v>
      </c>
      <c r="Q42" s="40">
        <f>COUNTIF(Vertices[PageRank], "&gt;= " &amp; P42) - COUNTIF(Vertices[PageRank], "&gt;=" &amp; P43)</f>
        <v>0</v>
      </c>
      <c r="R42" s="39">
        <f t="shared" si="8"/>
        <v>0.93023255813953543</v>
      </c>
      <c r="S42" s="45">
        <f>COUNTIF(Vertices[Clustering Coefficient], "&gt;= " &amp; R42) - COUNTIF(Vertices[Clustering Coefficient], "&gt;=" &amp; R43)</f>
        <v>1</v>
      </c>
      <c r="T42" s="39" t="e">
        <f t="shared" ca="1" si="9"/>
        <v>#REF!</v>
      </c>
      <c r="U42" s="40" t="e">
        <f t="shared" ca="1" si="0"/>
        <v>#REF!</v>
      </c>
    </row>
    <row r="43" spans="1:21" x14ac:dyDescent="0.35">
      <c r="A43" s="35" t="s">
        <v>81</v>
      </c>
      <c r="B43" s="48">
        <f>IF(COUNT(Vertices[Degree])&gt;0, D2, NoMetricMessage)</f>
        <v>1</v>
      </c>
      <c r="D43" s="34">
        <f t="shared" si="1"/>
        <v>34.372093023255808</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1548.9121116279073</v>
      </c>
      <c r="K43" s="42">
        <f>COUNTIF(Vertices[Betweenness Centrality], "&gt;= " &amp; J43) - COUNTIF(Vertices[Betweenness Centrality], "&gt;=" &amp; J44)</f>
        <v>0</v>
      </c>
      <c r="L43" s="41">
        <f t="shared" si="5"/>
        <v>8.2379302325581508E-3</v>
      </c>
      <c r="M43" s="42">
        <f>COUNTIF(Vertices[Closeness Centrality], "&gt;= " &amp; L43) - COUNTIF(Vertices[Closeness Centrality], "&gt;=" &amp; L44)</f>
        <v>0</v>
      </c>
      <c r="N43" s="41">
        <f t="shared" si="6"/>
        <v>5.0457697674418572E-2</v>
      </c>
      <c r="O43" s="42">
        <f>COUNTIF(Vertices[Eigenvector Centrality], "&gt;= " &amp; N43) - COUNTIF(Vertices[Eigenvector Centrality], "&gt;=" &amp; N44)</f>
        <v>0</v>
      </c>
      <c r="P43" s="41">
        <f t="shared" si="7"/>
        <v>5.5497513255813917</v>
      </c>
      <c r="Q43" s="42">
        <f>COUNTIF(Vertices[PageRank], "&gt;= " &amp; P43) - COUNTIF(Vertices[PageRank], "&gt;=" &amp; P44)</f>
        <v>0</v>
      </c>
      <c r="R43" s="41">
        <f t="shared" si="8"/>
        <v>0.95348837209302384</v>
      </c>
      <c r="S43" s="46">
        <f>COUNTIF(Vertices[Clustering Coefficient], "&gt;= " &amp; R43) - COUNTIF(Vertices[Clustering Coefficient], "&gt;=" &amp; R44)</f>
        <v>0</v>
      </c>
      <c r="T43" s="41" t="e">
        <f t="shared" ca="1" si="9"/>
        <v>#REF!</v>
      </c>
      <c r="U43" s="42" t="e">
        <f t="shared" ca="1" si="0"/>
        <v>#REF!</v>
      </c>
    </row>
    <row r="44" spans="1:21" x14ac:dyDescent="0.35">
      <c r="A44" s="35" t="s">
        <v>82</v>
      </c>
      <c r="B44" s="48">
        <f>IF(COUNT(Vertices[Degree])&gt;0, D45, NoMetricMessage)</f>
        <v>36</v>
      </c>
      <c r="D44" s="34">
        <f t="shared" si="1"/>
        <v>35.1860465116279</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1586.6904558139538</v>
      </c>
      <c r="K44" s="40">
        <f>COUNTIF(Vertices[Betweenness Centrality], "&gt;= " &amp; J44) - COUNTIF(Vertices[Betweenness Centrality], "&gt;=" &amp; J45)</f>
        <v>0</v>
      </c>
      <c r="L44" s="39">
        <f t="shared" si="5"/>
        <v>8.3564651162790805E-3</v>
      </c>
      <c r="M44" s="40">
        <f>COUNTIF(Vertices[Closeness Centrality], "&gt;= " &amp; L44) - COUNTIF(Vertices[Closeness Centrality], "&gt;=" &amp; L45)</f>
        <v>0</v>
      </c>
      <c r="N44" s="39">
        <f t="shared" si="6"/>
        <v>5.1679348837209267E-2</v>
      </c>
      <c r="O44" s="40">
        <f>COUNTIF(Vertices[Eigenvector Centrality], "&gt;= " &amp; N44) - COUNTIF(Vertices[Eigenvector Centrality], "&gt;=" &amp; N45)</f>
        <v>0</v>
      </c>
      <c r="P44" s="39">
        <f t="shared" si="7"/>
        <v>5.6789161627906939</v>
      </c>
      <c r="Q44" s="40">
        <f>COUNTIF(Vertices[PageRank], "&gt;= " &amp; P44) - COUNTIF(Vertices[PageRank], "&gt;=" &amp; P45)</f>
        <v>0</v>
      </c>
      <c r="R44" s="39">
        <f t="shared" si="8"/>
        <v>0.97674418604651225</v>
      </c>
      <c r="S44" s="45">
        <f>COUNTIF(Vertices[Clustering Coefficient], "&gt;= " &amp; R44) - COUNTIF(Vertices[Clustering Coefficient], "&gt;=" &amp; R45)</f>
        <v>0</v>
      </c>
      <c r="T44" s="39" t="e">
        <f t="shared" ca="1" si="9"/>
        <v>#REF!</v>
      </c>
      <c r="U44" s="40" t="e">
        <f t="shared" ca="1" si="0"/>
        <v>#REF!</v>
      </c>
    </row>
    <row r="45" spans="1:21" x14ac:dyDescent="0.35">
      <c r="A45" s="35" t="s">
        <v>83</v>
      </c>
      <c r="B45" s="49">
        <f>IFERROR(AVERAGE(Vertices[Degree]),NoMetricMessage)</f>
        <v>6.5974025974025974</v>
      </c>
      <c r="D45" s="34">
        <f>MAX(Vertices[Degree])</f>
        <v>36</v>
      </c>
      <c r="E45" s="3">
        <f>COUNTIF(Vertices[Degree], "&gt;= " &amp; D45) - COUNTIF(Vertices[Degree], "&gt;=" &amp; D46)</f>
        <v>1</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1624.4688000000001</v>
      </c>
      <c r="K45" s="44">
        <f>COUNTIF(Vertices[Betweenness Centrality], "&gt;= " &amp; J45) - COUNTIF(Vertices[Betweenness Centrality], "&gt;=" &amp; J46)</f>
        <v>1</v>
      </c>
      <c r="L45" s="43">
        <f>MAX(Vertices[Closeness Centrality])</f>
        <v>8.4749999999999999E-3</v>
      </c>
      <c r="M45" s="44">
        <f>COUNTIF(Vertices[Closeness Centrality], "&gt;= " &amp; L45) - COUNTIF(Vertices[Closeness Centrality], "&gt;=" &amp; L46)</f>
        <v>1</v>
      </c>
      <c r="N45" s="43">
        <f>MAX(Vertices[Eigenvector Centrality])</f>
        <v>5.2900999999999997E-2</v>
      </c>
      <c r="O45" s="44">
        <f>COUNTIF(Vertices[Eigenvector Centrality], "&gt;= " &amp; N45) - COUNTIF(Vertices[Eigenvector Centrality], "&gt;=" &amp; N46)</f>
        <v>1</v>
      </c>
      <c r="P45" s="43">
        <f>MAX(Vertices[PageRank])</f>
        <v>5.8080809999999996</v>
      </c>
      <c r="Q45" s="44">
        <f>COUNTIF(Vertices[PageRank], "&gt;= " &amp; P45) - COUNTIF(Vertices[PageRank], "&gt;=" &amp; P46)</f>
        <v>1</v>
      </c>
      <c r="R45" s="43">
        <f>MAX(Vertices[Clustering Coefficient])</f>
        <v>1</v>
      </c>
      <c r="S45" s="47">
        <f>COUNTIF(Vertices[Clustering Coefficient], "&gt;= " &amp; R45) - COUNTIF(Vertices[Clustering Coefficient], "&gt;=" &amp; R46)</f>
        <v>26</v>
      </c>
      <c r="T45" s="43" t="e">
        <f ca="1">MAX(INDIRECT(DynamicFilterSourceColumnRange))</f>
        <v>#REF!</v>
      </c>
      <c r="U45" s="44" t="e">
        <f t="shared" ca="1" si="0"/>
        <v>#REF!</v>
      </c>
    </row>
    <row r="46" spans="1:21" x14ac:dyDescent="0.35">
      <c r="A46" s="35" t="s">
        <v>84</v>
      </c>
      <c r="B46" s="49">
        <f>IFERROR(MEDIAN(Vertices[Degree]),NoMetricMessage)</f>
        <v>6</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f>IF(COUNT(Vertices[Betweenness Centrality])&gt;0, J2, NoMetricMessage)</f>
        <v>0</v>
      </c>
    </row>
    <row r="86" spans="1:2" x14ac:dyDescent="0.35">
      <c r="A86" s="35" t="s">
        <v>101</v>
      </c>
      <c r="B86" s="49">
        <f>IF(COUNT(Vertices[Betweenness Centrality])&gt;0, J45, NoMetricMessage)</f>
        <v>1624.4688000000001</v>
      </c>
    </row>
    <row r="87" spans="1:2" x14ac:dyDescent="0.35">
      <c r="A87" s="35" t="s">
        <v>102</v>
      </c>
      <c r="B87" s="49">
        <f>IFERROR(AVERAGE(Vertices[Betweenness Centrality]),NoMetricMessage)</f>
        <v>62.363636363636374</v>
      </c>
    </row>
    <row r="88" spans="1:2" x14ac:dyDescent="0.35">
      <c r="A88" s="35" t="s">
        <v>103</v>
      </c>
      <c r="B88" s="49">
        <f>IFERROR(MEDIAN(Vertices[Betweenness Centrality]),NoMetricMessage)</f>
        <v>0</v>
      </c>
    </row>
    <row r="99" spans="1:2" x14ac:dyDescent="0.35">
      <c r="A99" s="35" t="s">
        <v>106</v>
      </c>
      <c r="B99" s="49">
        <f>IF(COUNT(Vertices[Closeness Centrality])&gt;0, L2, NoMetricMessage)</f>
        <v>3.3779999999999999E-3</v>
      </c>
    </row>
    <row r="100" spans="1:2" x14ac:dyDescent="0.35">
      <c r="A100" s="35" t="s">
        <v>107</v>
      </c>
      <c r="B100" s="49">
        <f>IF(COUNT(Vertices[Closeness Centrality])&gt;0, L45, NoMetricMessage)</f>
        <v>8.4749999999999999E-3</v>
      </c>
    </row>
    <row r="101" spans="1:2" x14ac:dyDescent="0.35">
      <c r="A101" s="35" t="s">
        <v>108</v>
      </c>
      <c r="B101" s="49">
        <f>IFERROR(AVERAGE(Vertices[Closeness Centrality]),NoMetricMessage)</f>
        <v>5.1228961038961053E-3</v>
      </c>
    </row>
    <row r="102" spans="1:2" x14ac:dyDescent="0.35">
      <c r="A102" s="35" t="s">
        <v>109</v>
      </c>
      <c r="B102" s="49">
        <f>IFERROR(MEDIAN(Vertices[Closeness Centrality]),NoMetricMessage)</f>
        <v>5.1809999999999998E-3</v>
      </c>
    </row>
    <row r="113" spans="1:2" x14ac:dyDescent="0.35">
      <c r="A113" s="35" t="s">
        <v>112</v>
      </c>
      <c r="B113" s="49">
        <f>IF(COUNT(Vertices[Eigenvector Centrality])&gt;0, N2, NoMetricMessage)</f>
        <v>3.6999999999999999E-4</v>
      </c>
    </row>
    <row r="114" spans="1:2" x14ac:dyDescent="0.35">
      <c r="A114" s="35" t="s">
        <v>113</v>
      </c>
      <c r="B114" s="49">
        <f>IF(COUNT(Vertices[Eigenvector Centrality])&gt;0, N45, NoMetricMessage)</f>
        <v>5.2900999999999997E-2</v>
      </c>
    </row>
    <row r="115" spans="1:2" x14ac:dyDescent="0.35">
      <c r="A115" s="35" t="s">
        <v>114</v>
      </c>
      <c r="B115" s="49">
        <f>IFERROR(AVERAGE(Vertices[Eigenvector Centrality]),NoMetricMessage)</f>
        <v>1.2986987012987011E-2</v>
      </c>
    </row>
    <row r="116" spans="1:2" x14ac:dyDescent="0.35">
      <c r="A116" s="35" t="s">
        <v>115</v>
      </c>
      <c r="B116" s="49">
        <f>IFERROR(MEDIAN(Vertices[Eigenvector Centrality]),NoMetricMessage)</f>
        <v>6.6649999999999999E-3</v>
      </c>
    </row>
    <row r="127" spans="1:2" x14ac:dyDescent="0.35">
      <c r="A127" s="35" t="s">
        <v>140</v>
      </c>
      <c r="B127" s="49">
        <f>IF(COUNT(Vertices[PageRank])&gt;0, P2, NoMetricMessage)</f>
        <v>0.25399300000000002</v>
      </c>
    </row>
    <row r="128" spans="1:2" x14ac:dyDescent="0.35">
      <c r="A128" s="35" t="s">
        <v>141</v>
      </c>
      <c r="B128" s="49">
        <f>IF(COUNT(Vertices[PageRank])&gt;0, P45, NoMetricMessage)</f>
        <v>5.8080809999999996</v>
      </c>
    </row>
    <row r="129" spans="1:2" x14ac:dyDescent="0.35">
      <c r="A129" s="35" t="s">
        <v>142</v>
      </c>
      <c r="B129" s="49">
        <f>IFERROR(AVERAGE(Vertices[PageRank]),NoMetricMessage)</f>
        <v>0.99999294805194938</v>
      </c>
    </row>
    <row r="130" spans="1:2" x14ac:dyDescent="0.35">
      <c r="A130" s="35" t="s">
        <v>143</v>
      </c>
      <c r="B130" s="49">
        <f>IFERROR(MEDIAN(Vertices[PageRank]),NoMetricMessage)</f>
        <v>0.95669199999999999</v>
      </c>
    </row>
    <row r="141" spans="1:2" x14ac:dyDescent="0.35">
      <c r="A141" s="35" t="s">
        <v>118</v>
      </c>
      <c r="B141" s="49">
        <f>IF(COUNT(Vertices[Clustering Coefficient])&gt;0, R2, NoMetricMessage)</f>
        <v>0</v>
      </c>
    </row>
    <row r="142" spans="1:2" x14ac:dyDescent="0.35">
      <c r="A142" s="35" t="s">
        <v>119</v>
      </c>
      <c r="B142" s="49">
        <f>IF(COUNT(Vertices[Clustering Coefficient])&gt;0, R45, NoMetricMessage)</f>
        <v>1</v>
      </c>
    </row>
    <row r="143" spans="1:2" x14ac:dyDescent="0.35">
      <c r="A143" s="35" t="s">
        <v>120</v>
      </c>
      <c r="B143" s="49">
        <f>IFERROR(AVERAGE(Vertices[Clustering Coefficient]),NoMetricMessage)</f>
        <v>0.57313674993201347</v>
      </c>
    </row>
    <row r="144" spans="1:2" x14ac:dyDescent="0.35">
      <c r="A144" s="35" t="s">
        <v>121</v>
      </c>
      <c r="B144" s="49">
        <f>IFERROR(MEDIAN(Vertices[Clustering Coefficient]),NoMetricMessage)</f>
        <v>0.69090909090909092</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104</v>
      </c>
    </row>
    <row r="3" spans="1:18" x14ac:dyDescent="0.35">
      <c r="A3" s="1" t="s">
        <v>52</v>
      </c>
      <c r="B3" s="1" t="s">
        <v>133</v>
      </c>
      <c r="C3" t="s">
        <v>52</v>
      </c>
      <c r="D3" t="s">
        <v>56</v>
      </c>
      <c r="E3" t="s">
        <v>56</v>
      </c>
      <c r="F3" s="1" t="s">
        <v>52</v>
      </c>
      <c r="G3" t="s">
        <v>66</v>
      </c>
      <c r="H3" t="s">
        <v>68</v>
      </c>
      <c r="J3" t="s">
        <v>30</v>
      </c>
      <c r="K3" t="s">
        <v>256</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297</v>
      </c>
    </row>
    <row r="6" spans="1:18" ht="409.5" x14ac:dyDescent="0.35">
      <c r="A6">
        <v>0</v>
      </c>
      <c r="B6" s="1" t="s">
        <v>136</v>
      </c>
      <c r="C6">
        <v>1</v>
      </c>
      <c r="D6" t="s">
        <v>59</v>
      </c>
      <c r="E6" t="s">
        <v>59</v>
      </c>
      <c r="F6">
        <v>0</v>
      </c>
      <c r="H6" t="s">
        <v>71</v>
      </c>
      <c r="J6" t="s">
        <v>173</v>
      </c>
      <c r="K6" s="13" t="s">
        <v>298</v>
      </c>
      <c r="R6" t="s">
        <v>129</v>
      </c>
    </row>
    <row r="7" spans="1:18" ht="409.5" x14ac:dyDescent="0.35">
      <c r="A7">
        <v>2</v>
      </c>
      <c r="B7">
        <v>1</v>
      </c>
      <c r="C7">
        <v>0</v>
      </c>
      <c r="D7" t="s">
        <v>60</v>
      </c>
      <c r="E7" t="s">
        <v>60</v>
      </c>
      <c r="F7">
        <v>2</v>
      </c>
      <c r="H7" t="s">
        <v>72</v>
      </c>
      <c r="J7" t="s">
        <v>174</v>
      </c>
      <c r="K7" s="13" t="s">
        <v>299</v>
      </c>
    </row>
    <row r="8" spans="1:18" x14ac:dyDescent="0.35">
      <c r="A8"/>
      <c r="B8">
        <v>2</v>
      </c>
      <c r="C8">
        <v>2</v>
      </c>
      <c r="D8" t="s">
        <v>61</v>
      </c>
      <c r="E8" t="s">
        <v>61</v>
      </c>
      <c r="H8" t="s">
        <v>73</v>
      </c>
      <c r="J8" t="s">
        <v>175</v>
      </c>
      <c r="K8">
        <v>3</v>
      </c>
    </row>
    <row r="9" spans="1:18" x14ac:dyDescent="0.35">
      <c r="A9"/>
      <c r="B9">
        <v>3</v>
      </c>
      <c r="C9">
        <v>4</v>
      </c>
      <c r="D9" t="s">
        <v>62</v>
      </c>
      <c r="E9" t="s">
        <v>62</v>
      </c>
      <c r="H9" t="s">
        <v>74</v>
      </c>
      <c r="J9" t="s">
        <v>254</v>
      </c>
      <c r="K9" t="s">
        <v>296</v>
      </c>
    </row>
    <row r="10" spans="1:18" x14ac:dyDescent="0.35">
      <c r="A10"/>
      <c r="B10">
        <v>4</v>
      </c>
      <c r="D10" t="s">
        <v>63</v>
      </c>
      <c r="E10" t="s">
        <v>63</v>
      </c>
      <c r="H10" t="s">
        <v>75</v>
      </c>
      <c r="J10" t="s">
        <v>255</v>
      </c>
      <c r="K10" t="s">
        <v>295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4.5" x14ac:dyDescent="0.35"/>
  <cols>
    <col min="1" max="1" width="39.81640625" customWidth="1"/>
    <col min="2" max="2" width="18.81640625" bestFit="1" customWidth="1"/>
  </cols>
  <sheetData>
    <row r="1" spans="1:2" ht="14.4" customHeight="1" x14ac:dyDescent="0.35">
      <c r="A1" s="13" t="s">
        <v>262</v>
      </c>
      <c r="B1" s="13" t="s">
        <v>263</v>
      </c>
    </row>
    <row r="2" spans="1:2" x14ac:dyDescent="0.35">
      <c r="A2" s="101"/>
      <c r="B2" s="101"/>
    </row>
    <row r="4" spans="1:2" ht="14.4" customHeight="1" x14ac:dyDescent="0.35">
      <c r="A4" s="13" t="s">
        <v>265</v>
      </c>
      <c r="B4" s="13" t="s">
        <v>263</v>
      </c>
    </row>
    <row r="5" spans="1:2" x14ac:dyDescent="0.35">
      <c r="A5" s="101"/>
      <c r="B5" s="101"/>
    </row>
    <row r="7" spans="1:2" ht="14.4" customHeight="1" x14ac:dyDescent="0.35">
      <c r="A7" s="13" t="s">
        <v>267</v>
      </c>
      <c r="B7" s="13" t="s">
        <v>263</v>
      </c>
    </row>
    <row r="8" spans="1:2" x14ac:dyDescent="0.35">
      <c r="A8" s="101"/>
      <c r="B8" s="101"/>
    </row>
    <row r="10" spans="1:2" ht="14.4" customHeight="1" x14ac:dyDescent="0.35">
      <c r="A10" s="13" t="s">
        <v>269</v>
      </c>
      <c r="B10" s="13" t="s">
        <v>263</v>
      </c>
    </row>
    <row r="11" spans="1:2" x14ac:dyDescent="0.35">
      <c r="A11" s="103" t="s">
        <v>270</v>
      </c>
      <c r="B11" s="103">
        <v>0</v>
      </c>
    </row>
    <row r="12" spans="1:2" x14ac:dyDescent="0.35">
      <c r="A12" s="103" t="s">
        <v>271</v>
      </c>
      <c r="B12" s="103">
        <v>0</v>
      </c>
    </row>
    <row r="13" spans="1:2" x14ac:dyDescent="0.35">
      <c r="A13" s="103" t="s">
        <v>272</v>
      </c>
      <c r="B13" s="103">
        <v>0</v>
      </c>
    </row>
    <row r="14" spans="1:2" x14ac:dyDescent="0.35">
      <c r="A14" s="103" t="s">
        <v>273</v>
      </c>
      <c r="B14" s="103">
        <v>0</v>
      </c>
    </row>
    <row r="15" spans="1:2" x14ac:dyDescent="0.35">
      <c r="A15" s="103" t="s">
        <v>274</v>
      </c>
      <c r="B15" s="103">
        <v>0</v>
      </c>
    </row>
    <row r="18" spans="1:2" ht="14.4" customHeight="1" x14ac:dyDescent="0.35">
      <c r="A18" s="13" t="s">
        <v>276</v>
      </c>
      <c r="B18" s="13" t="s">
        <v>263</v>
      </c>
    </row>
    <row r="19" spans="1:2" x14ac:dyDescent="0.35">
      <c r="A19" s="101"/>
      <c r="B19" s="101"/>
    </row>
    <row r="21" spans="1:2" ht="14.4" customHeight="1" x14ac:dyDescent="0.35">
      <c r="A21" s="13" t="s">
        <v>278</v>
      </c>
      <c r="B21" s="13" t="s">
        <v>263</v>
      </c>
    </row>
    <row r="22" spans="1:2" x14ac:dyDescent="0.35">
      <c r="A22" s="101"/>
      <c r="B22" s="101"/>
    </row>
    <row r="24" spans="1:2" ht="14.4" customHeight="1" x14ac:dyDescent="0.35">
      <c r="A24" s="13" t="s">
        <v>279</v>
      </c>
      <c r="B24" s="13" t="s">
        <v>263</v>
      </c>
    </row>
    <row r="25" spans="1:2" x14ac:dyDescent="0.35">
      <c r="A25" s="101"/>
      <c r="B25" s="101"/>
    </row>
    <row r="27" spans="1:2" ht="14.4" customHeight="1" x14ac:dyDescent="0.35">
      <c r="A27" s="13" t="s">
        <v>282</v>
      </c>
      <c r="B27" s="13" t="s">
        <v>263</v>
      </c>
    </row>
    <row r="28" spans="1:2" x14ac:dyDescent="0.35">
      <c r="A28" s="101"/>
      <c r="B28" s="101"/>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Aswathi</cp:lastModifiedBy>
  <dcterms:created xsi:type="dcterms:W3CDTF">2008-01-30T00:41:58Z</dcterms:created>
  <dcterms:modified xsi:type="dcterms:W3CDTF">2018-02-26T01:17:11Z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