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swathi\Dropbox\Spring 2018\SNA\"/>
    </mc:Choice>
  </mc:AlternateContent>
  <bookViews>
    <workbookView xWindow="0" yWindow="0" windowWidth="19180" windowHeight="715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6" i="7"/>
  <c r="B45" i="7"/>
  <c r="T2" i="7"/>
  <c r="T45" i="7"/>
  <c r="B114" i="7" l="1"/>
  <c r="B100" i="7"/>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C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D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0" shapeId="0">
      <text>
        <r>
          <rPr>
            <b/>
            <sz val="8"/>
            <color indexed="81"/>
            <rFont val="Tahoma"/>
            <family val="2"/>
          </rPr>
          <t xml:space="preserve">Vertex Size
</t>
        </r>
        <r>
          <rPr>
            <sz val="8"/>
            <color indexed="81"/>
            <rFont val="Tahoma"/>
            <family val="2"/>
          </rPr>
          <t xml:space="preserve">
Enter an optional vertex size between 1 and 100.</t>
        </r>
      </text>
    </comment>
    <comment ref="F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G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H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I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J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K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L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M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P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Q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R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S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T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X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Y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Z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AA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B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<sst xmlns="http://schemas.openxmlformats.org/spreadsheetml/2006/main" count="3268" uniqueCount="490">
  <si>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</si>
  <si>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</si>
  <si>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</si>
  <si>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</si>
  <si>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</si>
  <si>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</si>
  <si>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</si>
  <si>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</si>
  <si>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</si>
  <si>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</si>
  <si>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</si>
  <si>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</si>
  <si>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</si>
  <si>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</si>
  <si>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</si>
  <si>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</si>
  <si>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</si>
  <si>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</si>
  <si>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</si>
  <si>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</si>
  <si>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</si>
  <si>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</si>
  <si>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</si>
  <si>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</si>
  <si>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</si>
  <si>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</si>
  <si>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</si>
  <si>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</si>
  <si>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</si>
  <si>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</si>
  <si>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</si>
  <si>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</si>
  <si>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</si>
  <si>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</si>
  <si>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</si>
  <si>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</si>
  <si>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</si>
  <si>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</si>
  <si>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</si>
  <si>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</si>
  <si>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</si>
  <si>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</si>
  <si>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</si>
  <si>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</si>
  <si>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</si>
  <si>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</si>
  <si>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</si>
  <si>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</si>
  <si>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</si>
  <si>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</si>
  <si>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</si>
  <si>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</si>
  <si>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</si>
  <si>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</si>
  <si>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</si>
  <si>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</si>
  <si>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</si>
  <si>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</si>
  <si>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</si>
  <si>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</si>
  <si>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</si>
  <si>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</si>
  <si>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</si>
  <si>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</si>
  <si>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</si>
  <si>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</si>
  <si>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</si>
  <si>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</si>
  <si>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</si>
  <si>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</si>
  <si>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</si>
  <si>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</si>
  <si>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</si>
  <si>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</si>
  <si>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</si>
  <si>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</si>
  <si>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</si>
  <si>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</si>
  <si>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</si>
  <si>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</si>
  <si>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</si>
  <si>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</si>
  <si>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</si>
  <si>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</si>
  <si>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</si>
  <si>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</si>
  <si>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</si>
  <si>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</si>
  <si>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</si>
  <si>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</si>
  <si>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</si>
  <si>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</si>
  <si>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</si>
  <si>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</si>
  <si>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</si>
  <si>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</si>
  <si>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</si>
  <si>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</si>
  <si>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</si>
  <si>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</si>
  <si>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</si>
  <si>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</si>
  <si>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</si>
  <si>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</si>
  <si>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</si>
  <si>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</si>
  <si>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</si>
  <si>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</si>
  <si>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</si>
  <si>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</si>
  <si>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</si>
  <si>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</si>
  <si>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</si>
  <si>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</si>
  <si>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</si>
  <si>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</si>
  <si>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</si>
  <si>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</si>
  <si>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</si>
  <si>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</si>
  <si>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</si>
  <si>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</si>
  <si>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</si>
  <si>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</si>
  <si>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</si>
  <si>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</si>
  <si>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</si>
  <si>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</si>
  <si>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</si>
  <si>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</si>
  <si>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</si>
  <si>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</si>
  <si>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</si>
  <si>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</si>
  <si>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</si>
  <si>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</si>
  <si>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</si>
  <si>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</si>
  <si>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</si>
  <si>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</si>
  <si>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</si>
  <si>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</si>
  <si>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</si>
  <si>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</si>
  <si>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</si>
  <si>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</si>
  <si>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</si>
  <si>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</si>
  <si>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</si>
  <si>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</si>
  <si>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</si>
  <si>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</si>
  <si>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</si>
  <si>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</si>
  <si>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</si>
  <si>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</si>
  <si>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</si>
  <si>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</si>
  <si>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</si>
  <si>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</si>
  <si>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</si>
  <si>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</si>
  <si>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</si>
  <si>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</si>
  <si>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</si>
  <si>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</si>
  <si>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</si>
  <si>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</si>
  <si>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</si>
  <si>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</si>
  <si>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</si>
  <si>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</si>
  <si>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</si>
  <si>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</si>
  <si>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</si>
  <si>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</si>
  <si>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gastronomeg</t>
  </si>
  <si>
    <t>B_MisoSoup</t>
  </si>
  <si>
    <t>Tenbucc2</t>
  </si>
  <si>
    <t>ChoitotheWorld</t>
  </si>
  <si>
    <t>piccola</t>
  </si>
  <si>
    <t>bionicgrrrl</t>
  </si>
  <si>
    <t>hmw0029</t>
  </si>
  <si>
    <t>sophia kitchencaravan</t>
  </si>
  <si>
    <t>Floodgate11</t>
  </si>
  <si>
    <t>cakespy</t>
  </si>
  <si>
    <t>B_FoodGlossies</t>
  </si>
  <si>
    <t>cooklocal</t>
  </si>
  <si>
    <t xml:space="preserve">deadhead22 </t>
  </si>
  <si>
    <t>B_GroceryNinja</t>
  </si>
  <si>
    <t>July</t>
  </si>
  <si>
    <t>cucumberpandan</t>
  </si>
  <si>
    <t>onedaylingers</t>
  </si>
  <si>
    <t>painaxl</t>
  </si>
  <si>
    <t>B_InVideos</t>
  </si>
  <si>
    <t>rockandroller</t>
  </si>
  <si>
    <t>Adam Kuban</t>
  </si>
  <si>
    <t>dlayphoto</t>
  </si>
  <si>
    <t>NotAmerican</t>
  </si>
  <si>
    <t>B_Quote</t>
  </si>
  <si>
    <t>pooch</t>
  </si>
  <si>
    <t>B_Starbucks Launching</t>
  </si>
  <si>
    <t>KidPresentable</t>
  </si>
  <si>
    <t>finsbigfan</t>
  </si>
  <si>
    <t>shandygirl</t>
  </si>
  <si>
    <t>orchidgirl</t>
  </si>
  <si>
    <t>onalark</t>
  </si>
  <si>
    <t>misha</t>
  </si>
  <si>
    <t>B_SupposedTop10</t>
  </si>
  <si>
    <t>sadiepix</t>
  </si>
  <si>
    <t>StripeyChef</t>
  </si>
  <si>
    <t>kaszeta</t>
  </si>
  <si>
    <t>RegrettableFoodie</t>
  </si>
  <si>
    <t>gaucholoco</t>
  </si>
  <si>
    <t>sailordave</t>
  </si>
  <si>
    <t>minstrel</t>
  </si>
  <si>
    <t>Tombolo</t>
  </si>
  <si>
    <t>Markbb</t>
  </si>
  <si>
    <t>Laurel E</t>
  </si>
  <si>
    <t>omglawdork</t>
  </si>
  <si>
    <t>Carnal</t>
  </si>
  <si>
    <t>mrsegg</t>
  </si>
  <si>
    <t>Martini Me</t>
  </si>
  <si>
    <t>sloppy</t>
  </si>
  <si>
    <t xml:space="preserve">lo82070 </t>
  </si>
  <si>
    <t>Kerosena</t>
  </si>
  <si>
    <t>lambowner</t>
  </si>
  <si>
    <t>watchforbears</t>
  </si>
  <si>
    <t>buffy</t>
  </si>
  <si>
    <t>NaturallyRecommended</t>
  </si>
  <si>
    <t>B_TJ'sOrganicRounds</t>
  </si>
  <si>
    <t>JudgeFudge</t>
  </si>
  <si>
    <t>TeriN</t>
  </si>
  <si>
    <t>Chew on That</t>
  </si>
  <si>
    <t>B_WomanFindsCell</t>
  </si>
  <si>
    <t>wunami</t>
  </si>
  <si>
    <t>DanielJ</t>
  </si>
  <si>
    <t>chanterelle</t>
  </si>
  <si>
    <t>tinytim</t>
  </si>
  <si>
    <t>ProfessorChaos</t>
  </si>
  <si>
    <t>ShortStack</t>
  </si>
  <si>
    <t>atom12</t>
  </si>
  <si>
    <t>BrianPrestonCampbell</t>
  </si>
  <si>
    <t>czeledon</t>
  </si>
  <si>
    <t>F_BreadBaking</t>
  </si>
  <si>
    <t>JerzeeTomato</t>
  </si>
  <si>
    <t>pielady</t>
  </si>
  <si>
    <t>mizzlee</t>
  </si>
  <si>
    <t>dsquare</t>
  </si>
  <si>
    <t>lawofmurphy</t>
  </si>
  <si>
    <t>ExpatChef</t>
  </si>
  <si>
    <t>dmcavanagh</t>
  </si>
  <si>
    <t>lefteyeislazy</t>
  </si>
  <si>
    <t>pourgirl</t>
  </si>
  <si>
    <t>fenebabe</t>
  </si>
  <si>
    <t>jbeach</t>
  </si>
  <si>
    <t>steamsoldier</t>
  </si>
  <si>
    <t>F_Carnitas</t>
  </si>
  <si>
    <t>pearl</t>
  </si>
  <si>
    <t>ocarol</t>
  </si>
  <si>
    <t>inothernews</t>
  </si>
  <si>
    <t>renzata</t>
  </si>
  <si>
    <t>brickh</t>
  </si>
  <si>
    <t>Embackus</t>
  </si>
  <si>
    <t>PumpkinBear</t>
  </si>
  <si>
    <t>semarr</t>
  </si>
  <si>
    <t>F_FearBroiling</t>
  </si>
  <si>
    <t>simon</t>
  </si>
  <si>
    <t>Barbieri13</t>
  </si>
  <si>
    <t>laurelie</t>
  </si>
  <si>
    <t>rlwycoff</t>
  </si>
  <si>
    <t>NYCEater</t>
  </si>
  <si>
    <t>bessfour</t>
  </si>
  <si>
    <t>Maureen</t>
  </si>
  <si>
    <t>juliec</t>
  </si>
  <si>
    <t>juliebugsmama</t>
  </si>
  <si>
    <t>lemons</t>
  </si>
  <si>
    <t>mhurst826</t>
  </si>
  <si>
    <t>AuntJone</t>
  </si>
  <si>
    <t>PerkyMac</t>
  </si>
  <si>
    <t>erancili</t>
  </si>
  <si>
    <t>F_GirlScoutCookie</t>
  </si>
  <si>
    <t>poke87</t>
  </si>
  <si>
    <t>brooke29</t>
  </si>
  <si>
    <t>MMinNYC</t>
  </si>
  <si>
    <t>fozziebayer</t>
  </si>
  <si>
    <t>F_StewartCastIron</t>
  </si>
  <si>
    <t>meg3j</t>
  </si>
  <si>
    <t>therealchiffonade</t>
  </si>
  <si>
    <t>suthungirl</t>
  </si>
  <si>
    <t xml:space="preserve">fozziebayer </t>
  </si>
  <si>
    <t>dbcurrie</t>
  </si>
  <si>
    <t>bobcatsteph3</t>
  </si>
  <si>
    <t>salty_sticky</t>
  </si>
  <si>
    <t>Boswell</t>
  </si>
  <si>
    <t>foodbuff</t>
  </si>
  <si>
    <t>F_SundriedTomatoes</t>
  </si>
  <si>
    <t>bebes</t>
  </si>
  <si>
    <t>gingercookiewithlime</t>
  </si>
  <si>
    <t>MadelynRodriguez</t>
  </si>
  <si>
    <t>missjess</t>
  </si>
  <si>
    <t>terabithia</t>
  </si>
  <si>
    <t>avryan</t>
  </si>
  <si>
    <t>WSLunch</t>
  </si>
  <si>
    <t>annatr</t>
  </si>
  <si>
    <t>LunaPierCook</t>
  </si>
  <si>
    <t>F_WeirdIngredients</t>
  </si>
  <si>
    <t>Cassaendra</t>
  </si>
  <si>
    <t>onepercent99</t>
  </si>
  <si>
    <t>cookieyi</t>
  </si>
  <si>
    <t>HeartofGlass</t>
  </si>
  <si>
    <t>ghc630</t>
  </si>
  <si>
    <t>pjracz10</t>
  </si>
  <si>
    <t>redhead</t>
  </si>
  <si>
    <t>zucchini</t>
  </si>
  <si>
    <t>F_CheffTell</t>
  </si>
  <si>
    <t>gourmetgal</t>
  </si>
  <si>
    <t>BangieB</t>
  </si>
  <si>
    <t>Ribster</t>
  </si>
  <si>
    <t>Pavlov</t>
  </si>
  <si>
    <t>radley24</t>
  </si>
  <si>
    <t>thegoch</t>
  </si>
  <si>
    <t>Fluffnik</t>
  </si>
  <si>
    <t>LadyMarmalade</t>
  </si>
  <si>
    <t>labcab</t>
  </si>
  <si>
    <t>Tokyorosa</t>
  </si>
  <si>
    <t>WickedGoodDinner</t>
  </si>
  <si>
    <t>annien</t>
  </si>
  <si>
    <t>F_ChezLaurence</t>
  </si>
  <si>
    <t>Ed Levine</t>
  </si>
  <si>
    <t>gutreactions</t>
  </si>
  <si>
    <t>F_DoubleParked</t>
  </si>
  <si>
    <t>AliceBlue</t>
  </si>
  <si>
    <t>nyinct</t>
  </si>
  <si>
    <t>F_Vietnamese</t>
  </si>
  <si>
    <t>pickle</t>
  </si>
  <si>
    <t>casadelun</t>
  </si>
  <si>
    <t>alliect</t>
  </si>
  <si>
    <t>foodinmouth</t>
  </si>
  <si>
    <t>Big B</t>
  </si>
  <si>
    <t>Koreanita</t>
  </si>
  <si>
    <t>EatingInTranslation</t>
  </si>
  <si>
    <t>TrashedOut</t>
  </si>
  <si>
    <t>prunesaregood</t>
  </si>
  <si>
    <t>midnightsnack</t>
  </si>
  <si>
    <t>Juman23</t>
  </si>
  <si>
    <t>justcook</t>
  </si>
  <si>
    <t>smokey07</t>
  </si>
  <si>
    <t>F_Boise</t>
  </si>
  <si>
    <t>F_BestFarmers</t>
  </si>
  <si>
    <t xml:space="preserve">arm1970 </t>
  </si>
  <si>
    <t>eleeb</t>
  </si>
  <si>
    <t xml:space="preserve">juliebugsmama </t>
  </si>
  <si>
    <t>Alm25</t>
  </si>
  <si>
    <t>carvedinmarble</t>
  </si>
  <si>
    <t>butterscotchsq</t>
  </si>
  <si>
    <t>goldie725</t>
  </si>
  <si>
    <t>Susquehanna</t>
  </si>
  <si>
    <t>BananaMonkey</t>
  </si>
  <si>
    <t>littlestcapy</t>
  </si>
  <si>
    <t xml:space="preserve">redhead </t>
  </si>
  <si>
    <t>cybercita</t>
  </si>
  <si>
    <t>momobotx2</t>
  </si>
  <si>
    <t>witch</t>
  </si>
  <si>
    <t>ChefJeffSD</t>
  </si>
  <si>
    <t>mikemcl55</t>
  </si>
  <si>
    <t>juliemiller1972</t>
  </si>
  <si>
    <t>F_BrokenRice</t>
  </si>
  <si>
    <t>chisai</t>
  </si>
  <si>
    <t>chlamers</t>
  </si>
  <si>
    <t>blacksabbath</t>
  </si>
  <si>
    <t>F_ButtermilkPancakes</t>
  </si>
  <si>
    <t>LearP</t>
  </si>
  <si>
    <t>clemon79</t>
  </si>
  <si>
    <t xml:space="preserve">jackalan </t>
  </si>
  <si>
    <t>F_CuttingMelon</t>
  </si>
  <si>
    <t>jackalan</t>
  </si>
  <si>
    <t>kfarrel3</t>
  </si>
  <si>
    <t>shaogo</t>
  </si>
  <si>
    <t>twoojoe</t>
  </si>
  <si>
    <t>ag3208</t>
  </si>
  <si>
    <t>cowprintrabbit</t>
  </si>
  <si>
    <t>Amandarama</t>
  </si>
  <si>
    <t>hungrychristel</t>
  </si>
  <si>
    <t>F_DoubleDevon</t>
  </si>
  <si>
    <t>dhorst</t>
  </si>
  <si>
    <t>F_FoodJokes</t>
  </si>
  <si>
    <t>cycorider</t>
  </si>
  <si>
    <t>floridagirl</t>
  </si>
  <si>
    <t>gentlyferal</t>
  </si>
  <si>
    <t>meleyna</t>
  </si>
  <si>
    <t>Smokey</t>
  </si>
  <si>
    <t>F_HowLongThaw</t>
  </si>
  <si>
    <t>F_IveNeverTasted</t>
  </si>
  <si>
    <t>mikaque</t>
  </si>
  <si>
    <t>mandoopandoo</t>
  </si>
  <si>
    <t>sweethunibabi</t>
  </si>
  <si>
    <t>anniedra</t>
  </si>
  <si>
    <t>lakeloverhh</t>
  </si>
  <si>
    <t>Lorenzo</t>
  </si>
  <si>
    <t>Knitter</t>
  </si>
  <si>
    <t>Junie</t>
  </si>
  <si>
    <t>Mizbee</t>
  </si>
  <si>
    <t>FoodieSearching</t>
  </si>
  <si>
    <t>CanadianFoodieGirl</t>
  </si>
  <si>
    <t>runnereater</t>
  </si>
  <si>
    <t>fuuchan</t>
  </si>
  <si>
    <t>nadia</t>
  </si>
  <si>
    <t>F_ManhattanMilk</t>
  </si>
  <si>
    <t>Rheves</t>
  </si>
  <si>
    <t>F_OldTomato</t>
  </si>
  <si>
    <t>Michele Humes</t>
  </si>
  <si>
    <t>susanworld</t>
  </si>
  <si>
    <t>F_PerfectFood</t>
  </si>
  <si>
    <t>grampart</t>
  </si>
  <si>
    <t>nightowl</t>
  </si>
  <si>
    <t>Pointy</t>
  </si>
  <si>
    <t>TheCheapChick</t>
  </si>
  <si>
    <t>producestories</t>
  </si>
  <si>
    <t>kimberlymac</t>
  </si>
  <si>
    <t>FrostyGhost</t>
  </si>
  <si>
    <t>tatianak</t>
  </si>
  <si>
    <t>F_Portions</t>
  </si>
  <si>
    <t>greenkitchen</t>
  </si>
  <si>
    <t>moibec</t>
  </si>
  <si>
    <t>valser</t>
  </si>
  <si>
    <t>joyyy</t>
  </si>
  <si>
    <t>megannesta</t>
  </si>
  <si>
    <t>cyberroo</t>
  </si>
  <si>
    <t>F_Portland</t>
  </si>
  <si>
    <t>Kim Nyland</t>
  </si>
  <si>
    <t>bobbob</t>
  </si>
  <si>
    <t>F_WowABuck</t>
  </si>
  <si>
    <t xml:space="preserve">nightowl </t>
  </si>
  <si>
    <t>mayoxqueen</t>
  </si>
  <si>
    <t>machellebelle</t>
  </si>
  <si>
    <t>ErikaWaz</t>
  </si>
  <si>
    <t>ChelleyD01</t>
  </si>
  <si>
    <t>deadhead22</t>
  </si>
  <si>
    <t>lo82070</t>
  </si>
  <si>
    <t>arm1970</t>
  </si>
  <si>
    <t>Graph History</t>
  </si>
  <si>
    <t>Graph Type</t>
  </si>
  <si>
    <t>Modularity</t>
  </si>
  <si>
    <t>NodeXL Version</t>
  </si>
  <si>
    <t>Not Applicable</t>
  </si>
  <si>
    <t>1.0.1.381</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</si>
  <si>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</si>
  <si>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</si>
  <si>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</si>
  <si>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</si>
  <si>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</si>
  <si>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</si>
  <si>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</si>
  <si>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</si>
  <si>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</si>
  <si>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</si>
  <si>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</si>
  <si>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</si>
  <si>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</si>
  <si>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</si>
  <si>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</si>
  <si>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</si>
  <si>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</si>
  <si>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</si>
  <si>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</si>
  <si>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</si>
  <si>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</si>
  <si>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</si>
  <si>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</si>
  <si>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</si>
  <si>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</si>
  <si>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</si>
  <si>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</si>
  <si>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</si>
  <si>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</si>
  <si>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</si>
  <si>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</si>
  <si>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</si>
  <si>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</si>
  <si>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Undirected</t>
  </si>
  <si>
    <t>LayoutAlgorithm░The graph was laid out using the Harel-Koren Fast Multiscale layout algorithm.▓GraphDirectedness░The graph is undirected.</t>
  </si>
  <si>
    <t>Autofill Workbook Results</t>
  </si>
  <si>
    <t>▓0▓0▓0▓True▓Black▓Black▓▓▓0▓0▓0▓0▓0▓False▓▓0▓0▓0▓0▓0▓False▓▓0▓0▓0▓True▓Black▓Black▓▓Betweenness Centrality▓443.475917▓3400.447635▓3▓1.5▓10▓False▓▓0▓0▓0▓0▓0▓False▓▓0▓0▓0▓0▓0▓False▓▓0▓0▓0▓0▓0▓False</t>
  </si>
  <si>
    <t>Blue</t>
  </si>
  <si>
    <t>255, 128, 64</t>
  </si>
  <si>
    <t>rtexPolarAngleDetails"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0	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&lt;value&gt;Vertex&lt;/value&gt;_x000D_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&lt;value&gt;Undirected&lt;/value&gt;_x000D_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t>
  </si>
  <si>
    <t>&gt;_x000D_
      &lt;/setting&gt;_x000D_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&lt;value&gt;Bezier&lt;/value&gt;_x000D_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</si>
  <si>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&lt;value&gt;0.27&lt;/value&gt;_x000D_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t>
  </si>
  <si>
    <t>Subgraph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</si>
</sst>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1" fillId="2" borderId="1" xfId="1" applyNumberFormat="1" applyFont="1" applyAlignment="1">
      <alignment wrapText="1"/>
    </xf>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2" borderId="1" xfId="1"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48">
    <dxf>
      <font>
        <b val="0"/>
        <i val="0"/>
        <strike val="0"/>
        <condense val="0"/>
        <extend val="0"/>
        <outline val="0"/>
        <shadow val="0"/>
        <u val="none"/>
        <vertAlign val="baseline"/>
        <sz val="11"/>
        <color theme="1"/>
        <name val="Calibri"/>
        <scheme val="minor"/>
      </font>
      <numFmt numFmtId="30" formatCode="@"/>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left style="thin">
          <color theme="0"/>
        </left>
        <right style="thin">
          <color theme="0"/>
        </right>
      </border>
    </dxf>
    <dxf>
      <numFmt numFmtId="166" formatCode="#,##0.00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155</c:v>
                </c:pt>
              </c:strCache>
            </c:strRef>
          </c:tx>
          <c:spPr>
            <a:solidFill>
              <a:schemeClr val="accent1"/>
            </a:solidFill>
          </c:spPr>
          <c:invertIfNegative val="0"/>
          <c:cat>
            <c:numRef>
              <c:f>'Overall Metrics'!$D$2:$D$45</c:f>
              <c:numCache>
                <c:formatCode>#,##0.00</c:formatCode>
                <c:ptCount val="44"/>
                <c:pt idx="0">
                  <c:v>1</c:v>
                </c:pt>
                <c:pt idx="1">
                  <c:v>1.6976744186046511</c:v>
                </c:pt>
                <c:pt idx="2">
                  <c:v>2.3953488372093021</c:v>
                </c:pt>
                <c:pt idx="3">
                  <c:v>3.0930232558139532</c:v>
                </c:pt>
                <c:pt idx="4">
                  <c:v>3.7906976744186043</c:v>
                </c:pt>
                <c:pt idx="5">
                  <c:v>4.4883720930232558</c:v>
                </c:pt>
                <c:pt idx="6">
                  <c:v>5.1860465116279073</c:v>
                </c:pt>
                <c:pt idx="7">
                  <c:v>5.8837209302325588</c:v>
                </c:pt>
                <c:pt idx="8">
                  <c:v>6.5813953488372103</c:v>
                </c:pt>
                <c:pt idx="9">
                  <c:v>7.2790697674418618</c:v>
                </c:pt>
                <c:pt idx="10">
                  <c:v>7.9767441860465134</c:v>
                </c:pt>
                <c:pt idx="11">
                  <c:v>8.674418604651164</c:v>
                </c:pt>
                <c:pt idx="12">
                  <c:v>9.3720930232558146</c:v>
                </c:pt>
                <c:pt idx="13">
                  <c:v>10.069767441860465</c:v>
                </c:pt>
                <c:pt idx="14">
                  <c:v>10.767441860465116</c:v>
                </c:pt>
                <c:pt idx="15">
                  <c:v>11.465116279069766</c:v>
                </c:pt>
                <c:pt idx="16">
                  <c:v>12.162790697674417</c:v>
                </c:pt>
                <c:pt idx="17">
                  <c:v>12.860465116279068</c:v>
                </c:pt>
                <c:pt idx="18">
                  <c:v>13.558139534883718</c:v>
                </c:pt>
                <c:pt idx="19">
                  <c:v>14.255813953488369</c:v>
                </c:pt>
                <c:pt idx="20">
                  <c:v>14.95348837209302</c:v>
                </c:pt>
                <c:pt idx="21">
                  <c:v>15.65116279069767</c:v>
                </c:pt>
                <c:pt idx="22">
                  <c:v>16.348837209302321</c:v>
                </c:pt>
                <c:pt idx="23">
                  <c:v>17.046511627906973</c:v>
                </c:pt>
                <c:pt idx="24">
                  <c:v>17.744186046511626</c:v>
                </c:pt>
                <c:pt idx="25">
                  <c:v>18.441860465116278</c:v>
                </c:pt>
                <c:pt idx="26">
                  <c:v>19.13953488372093</c:v>
                </c:pt>
                <c:pt idx="27">
                  <c:v>19.837209302325583</c:v>
                </c:pt>
                <c:pt idx="28">
                  <c:v>20.534883720930235</c:v>
                </c:pt>
                <c:pt idx="29">
                  <c:v>21.232558139534888</c:v>
                </c:pt>
                <c:pt idx="30">
                  <c:v>21.93023255813954</c:v>
                </c:pt>
                <c:pt idx="31">
                  <c:v>22.627906976744192</c:v>
                </c:pt>
                <c:pt idx="32">
                  <c:v>23.325581395348845</c:v>
                </c:pt>
                <c:pt idx="33">
                  <c:v>24.023255813953497</c:v>
                </c:pt>
                <c:pt idx="34">
                  <c:v>24.72093023255815</c:v>
                </c:pt>
                <c:pt idx="35">
                  <c:v>25.418604651162802</c:v>
                </c:pt>
                <c:pt idx="36">
                  <c:v>26.116279069767455</c:v>
                </c:pt>
                <c:pt idx="37">
                  <c:v>26.813953488372107</c:v>
                </c:pt>
                <c:pt idx="38">
                  <c:v>27.511627906976759</c:v>
                </c:pt>
                <c:pt idx="39">
                  <c:v>28.209302325581412</c:v>
                </c:pt>
                <c:pt idx="40">
                  <c:v>28.906976744186064</c:v>
                </c:pt>
                <c:pt idx="41">
                  <c:v>29.604651162790717</c:v>
                </c:pt>
                <c:pt idx="42">
                  <c:v>30.302325581395369</c:v>
                </c:pt>
                <c:pt idx="43">
                  <c:v>31</c:v>
                </c:pt>
              </c:numCache>
            </c:numRef>
          </c:cat>
          <c:val>
            <c:numRef>
              <c:f>'Overall Metrics'!$E$2:$E$45</c:f>
              <c:numCache>
                <c:formatCode>General</c:formatCode>
                <c:ptCount val="44"/>
                <c:pt idx="0">
                  <c:v>155</c:v>
                </c:pt>
                <c:pt idx="1">
                  <c:v>37</c:v>
                </c:pt>
                <c:pt idx="2">
                  <c:v>22</c:v>
                </c:pt>
                <c:pt idx="3">
                  <c:v>0</c:v>
                </c:pt>
                <c:pt idx="4">
                  <c:v>9</c:v>
                </c:pt>
                <c:pt idx="5">
                  <c:v>5</c:v>
                </c:pt>
                <c:pt idx="6">
                  <c:v>0</c:v>
                </c:pt>
                <c:pt idx="7">
                  <c:v>7</c:v>
                </c:pt>
                <c:pt idx="8">
                  <c:v>1</c:v>
                </c:pt>
                <c:pt idx="9">
                  <c:v>0</c:v>
                </c:pt>
                <c:pt idx="10">
                  <c:v>2</c:v>
                </c:pt>
                <c:pt idx="11">
                  <c:v>2</c:v>
                </c:pt>
                <c:pt idx="12">
                  <c:v>2</c:v>
                </c:pt>
                <c:pt idx="13">
                  <c:v>0</c:v>
                </c:pt>
                <c:pt idx="14">
                  <c:v>3</c:v>
                </c:pt>
                <c:pt idx="15">
                  <c:v>0</c:v>
                </c:pt>
                <c:pt idx="16">
                  <c:v>0</c:v>
                </c:pt>
                <c:pt idx="17">
                  <c:v>1</c:v>
                </c:pt>
                <c:pt idx="18">
                  <c:v>3</c:v>
                </c:pt>
                <c:pt idx="19">
                  <c:v>0</c:v>
                </c:pt>
                <c:pt idx="20">
                  <c:v>2</c:v>
                </c:pt>
                <c:pt idx="21">
                  <c:v>0</c:v>
                </c:pt>
                <c:pt idx="22">
                  <c:v>1</c:v>
                </c:pt>
                <c:pt idx="23">
                  <c:v>0</c:v>
                </c:pt>
                <c:pt idx="24">
                  <c:v>0</c:v>
                </c:pt>
                <c:pt idx="25">
                  <c:v>0</c:v>
                </c:pt>
                <c:pt idx="26">
                  <c:v>0</c:v>
                </c:pt>
                <c:pt idx="27">
                  <c:v>0</c:v>
                </c:pt>
                <c:pt idx="28">
                  <c:v>0</c:v>
                </c:pt>
                <c:pt idx="29">
                  <c:v>0</c:v>
                </c:pt>
                <c:pt idx="30">
                  <c:v>1</c:v>
                </c:pt>
                <c:pt idx="31">
                  <c:v>1</c:v>
                </c:pt>
                <c:pt idx="32">
                  <c:v>1</c:v>
                </c:pt>
                <c:pt idx="33">
                  <c:v>0</c:v>
                </c:pt>
                <c:pt idx="34">
                  <c:v>0</c:v>
                </c:pt>
                <c:pt idx="35">
                  <c:v>0</c:v>
                </c:pt>
                <c:pt idx="36">
                  <c:v>0</c:v>
                </c:pt>
                <c:pt idx="37">
                  <c:v>0</c:v>
                </c:pt>
                <c:pt idx="38">
                  <c:v>0</c:v>
                </c:pt>
                <c:pt idx="39">
                  <c:v>0</c:v>
                </c:pt>
                <c:pt idx="40">
                  <c:v>0</c:v>
                </c:pt>
                <c:pt idx="41">
                  <c:v>1</c:v>
                </c:pt>
                <c:pt idx="42">
                  <c:v>0</c:v>
                </c:pt>
                <c:pt idx="43">
                  <c:v>1</c:v>
                </c:pt>
              </c:numCache>
            </c:numRef>
          </c:val>
          <c:extLst>
            <c:ext xmlns:c16="http://schemas.microsoft.com/office/drawing/2014/chart" uri="{C3380CC4-5D6E-409C-BE32-E72D297353CC}">
              <c16:uniqueId val="{00000000-F429-4821-B407-F62A2E47188C}"/>
            </c:ext>
          </c:extLst>
        </c:ser>
        <c:dLbls>
          <c:showLegendKey val="0"/>
          <c:showVal val="0"/>
          <c:showCatName val="0"/>
          <c:showSerName val="0"/>
          <c:showPercent val="0"/>
          <c:showBubbleSize val="0"/>
        </c:dLbls>
        <c:gapWidth val="0"/>
        <c:axId val="91640192"/>
        <c:axId val="91642112"/>
      </c:barChart>
      <c:catAx>
        <c:axId val="9164019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91642112"/>
        <c:crosses val="autoZero"/>
        <c:auto val="1"/>
        <c:lblAlgn val="ctr"/>
        <c:lblOffset val="100"/>
        <c:noMultiLvlLbl val="0"/>
      </c:catAx>
      <c:valAx>
        <c:axId val="91642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16401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222</c:v>
                </c:pt>
              </c:strCache>
            </c:strRef>
          </c:tx>
          <c:spPr>
            <a:solidFill>
              <a:schemeClr val="accent1"/>
            </a:solidFill>
          </c:spPr>
          <c:invertIfNegative val="0"/>
          <c:cat>
            <c:numRef>
              <c:f>'Overall Metrics'!$F$2:$F$45</c:f>
              <c:numCache>
                <c:formatCode>#,##0.00</c:formatCode>
                <c:ptCount val="44"/>
                <c:pt idx="0">
                  <c:v>0</c:v>
                </c:pt>
                <c:pt idx="1">
                  <c:v>0.72093023255813948</c:v>
                </c:pt>
                <c:pt idx="2">
                  <c:v>1.441860465116279</c:v>
                </c:pt>
                <c:pt idx="3">
                  <c:v>2.1627906976744184</c:v>
                </c:pt>
                <c:pt idx="4">
                  <c:v>2.8837209302325579</c:v>
                </c:pt>
                <c:pt idx="5">
                  <c:v>3.6046511627906974</c:v>
                </c:pt>
                <c:pt idx="6">
                  <c:v>4.3255813953488369</c:v>
                </c:pt>
                <c:pt idx="7">
                  <c:v>5.0465116279069768</c:v>
                </c:pt>
                <c:pt idx="8">
                  <c:v>5.7674418604651159</c:v>
                </c:pt>
                <c:pt idx="9">
                  <c:v>6.4883720930232549</c:v>
                </c:pt>
                <c:pt idx="10">
                  <c:v>7.2093023255813939</c:v>
                </c:pt>
                <c:pt idx="11">
                  <c:v>7.930232558139533</c:v>
                </c:pt>
                <c:pt idx="12">
                  <c:v>8.651162790697672</c:v>
                </c:pt>
                <c:pt idx="13">
                  <c:v>9.3720930232558111</c:v>
                </c:pt>
                <c:pt idx="14">
                  <c:v>10.09302325581395</c:v>
                </c:pt>
                <c:pt idx="15">
                  <c:v>10.813953488372089</c:v>
                </c:pt>
                <c:pt idx="16">
                  <c:v>11.534883720930228</c:v>
                </c:pt>
                <c:pt idx="17">
                  <c:v>12.255813953488367</c:v>
                </c:pt>
                <c:pt idx="18">
                  <c:v>12.976744186046506</c:v>
                </c:pt>
                <c:pt idx="19">
                  <c:v>13.697674418604645</c:v>
                </c:pt>
                <c:pt idx="20">
                  <c:v>14.418604651162784</c:v>
                </c:pt>
                <c:pt idx="21">
                  <c:v>15.139534883720923</c:v>
                </c:pt>
                <c:pt idx="22">
                  <c:v>15.860465116279062</c:v>
                </c:pt>
                <c:pt idx="23">
                  <c:v>16.581395348837201</c:v>
                </c:pt>
                <c:pt idx="24">
                  <c:v>17.30232558139534</c:v>
                </c:pt>
                <c:pt idx="25">
                  <c:v>18.02325581395348</c:v>
                </c:pt>
                <c:pt idx="26">
                  <c:v>18.744186046511619</c:v>
                </c:pt>
                <c:pt idx="27">
                  <c:v>19.465116279069758</c:v>
                </c:pt>
                <c:pt idx="28">
                  <c:v>20.186046511627897</c:v>
                </c:pt>
                <c:pt idx="29">
                  <c:v>20.906976744186036</c:v>
                </c:pt>
                <c:pt idx="30">
                  <c:v>21.627906976744175</c:v>
                </c:pt>
                <c:pt idx="31">
                  <c:v>22.348837209302314</c:v>
                </c:pt>
                <c:pt idx="32">
                  <c:v>23.069767441860453</c:v>
                </c:pt>
                <c:pt idx="33">
                  <c:v>23.790697674418592</c:v>
                </c:pt>
                <c:pt idx="34">
                  <c:v>24.511627906976731</c:v>
                </c:pt>
                <c:pt idx="35">
                  <c:v>25.23255813953487</c:v>
                </c:pt>
                <c:pt idx="36">
                  <c:v>25.953488372093009</c:v>
                </c:pt>
                <c:pt idx="37">
                  <c:v>26.674418604651148</c:v>
                </c:pt>
                <c:pt idx="38">
                  <c:v>27.395348837209287</c:v>
                </c:pt>
                <c:pt idx="39">
                  <c:v>28.116279069767426</c:v>
                </c:pt>
                <c:pt idx="40">
                  <c:v>28.837209302325565</c:v>
                </c:pt>
                <c:pt idx="41">
                  <c:v>29.558139534883704</c:v>
                </c:pt>
                <c:pt idx="42">
                  <c:v>30.279069767441843</c:v>
                </c:pt>
                <c:pt idx="43">
                  <c:v>31</c:v>
                </c:pt>
              </c:numCache>
            </c:numRef>
          </c:cat>
          <c:val>
            <c:numRef>
              <c:f>'Overall Metrics'!$G$2:$G$45</c:f>
              <c:numCache>
                <c:formatCode>General</c:formatCode>
                <c:ptCount val="44"/>
                <c:pt idx="0">
                  <c:v>222</c:v>
                </c:pt>
                <c:pt idx="1">
                  <c:v>3</c:v>
                </c:pt>
                <c:pt idx="2">
                  <c:v>0</c:v>
                </c:pt>
                <c:pt idx="3">
                  <c:v>0</c:v>
                </c:pt>
                <c:pt idx="4">
                  <c:v>3</c:v>
                </c:pt>
                <c:pt idx="5">
                  <c:v>5</c:v>
                </c:pt>
                <c:pt idx="6">
                  <c:v>2</c:v>
                </c:pt>
                <c:pt idx="7">
                  <c:v>0</c:v>
                </c:pt>
                <c:pt idx="8">
                  <c:v>2</c:v>
                </c:pt>
                <c:pt idx="9">
                  <c:v>0</c:v>
                </c:pt>
                <c:pt idx="10">
                  <c:v>0</c:v>
                </c:pt>
                <c:pt idx="11">
                  <c:v>2</c:v>
                </c:pt>
                <c:pt idx="12">
                  <c:v>2</c:v>
                </c:pt>
                <c:pt idx="13">
                  <c:v>2</c:v>
                </c:pt>
                <c:pt idx="14">
                  <c:v>0</c:v>
                </c:pt>
                <c:pt idx="15">
                  <c:v>2</c:v>
                </c:pt>
                <c:pt idx="16">
                  <c:v>0</c:v>
                </c:pt>
                <c:pt idx="17">
                  <c:v>0</c:v>
                </c:pt>
                <c:pt idx="18">
                  <c:v>1</c:v>
                </c:pt>
                <c:pt idx="19">
                  <c:v>3</c:v>
                </c:pt>
                <c:pt idx="20">
                  <c:v>2</c:v>
                </c:pt>
                <c:pt idx="21">
                  <c:v>0</c:v>
                </c:pt>
                <c:pt idx="22">
                  <c:v>0</c:v>
                </c:pt>
                <c:pt idx="23">
                  <c:v>1</c:v>
                </c:pt>
                <c:pt idx="24">
                  <c:v>0</c:v>
                </c:pt>
                <c:pt idx="25">
                  <c:v>0</c:v>
                </c:pt>
                <c:pt idx="26">
                  <c:v>0</c:v>
                </c:pt>
                <c:pt idx="27">
                  <c:v>0</c:v>
                </c:pt>
                <c:pt idx="28">
                  <c:v>0</c:v>
                </c:pt>
                <c:pt idx="29">
                  <c:v>0</c:v>
                </c:pt>
                <c:pt idx="30">
                  <c:v>1</c:v>
                </c:pt>
                <c:pt idx="31">
                  <c:v>1</c:v>
                </c:pt>
                <c:pt idx="32">
                  <c:v>0</c:v>
                </c:pt>
                <c:pt idx="33">
                  <c:v>1</c:v>
                </c:pt>
                <c:pt idx="34">
                  <c:v>0</c:v>
                </c:pt>
                <c:pt idx="35">
                  <c:v>0</c:v>
                </c:pt>
                <c:pt idx="36">
                  <c:v>0</c:v>
                </c:pt>
                <c:pt idx="37">
                  <c:v>0</c:v>
                </c:pt>
                <c:pt idx="38">
                  <c:v>0</c:v>
                </c:pt>
                <c:pt idx="39">
                  <c:v>0</c:v>
                </c:pt>
                <c:pt idx="40">
                  <c:v>0</c:v>
                </c:pt>
                <c:pt idx="41">
                  <c:v>1</c:v>
                </c:pt>
                <c:pt idx="42">
                  <c:v>0</c:v>
                </c:pt>
                <c:pt idx="43">
                  <c:v>1</c:v>
                </c:pt>
              </c:numCache>
            </c:numRef>
          </c:val>
          <c:extLst>
            <c:ext xmlns:c16="http://schemas.microsoft.com/office/drawing/2014/chart" uri="{C3380CC4-5D6E-409C-BE32-E72D297353CC}">
              <c16:uniqueId val="{00000000-3F54-4D1B-A22F-C88407BE72A7}"/>
            </c:ext>
          </c:extLst>
        </c:ser>
        <c:dLbls>
          <c:showLegendKey val="0"/>
          <c:showVal val="0"/>
          <c:showCatName val="0"/>
          <c:showSerName val="0"/>
          <c:showPercent val="0"/>
          <c:showBubbleSize val="0"/>
        </c:dLbls>
        <c:gapWidth val="0"/>
        <c:axId val="91667072"/>
        <c:axId val="91673344"/>
      </c:barChart>
      <c:catAx>
        <c:axId val="9166707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91673344"/>
        <c:crosses val="autoZero"/>
        <c:auto val="1"/>
        <c:lblAlgn val="ctr"/>
        <c:lblOffset val="100"/>
        <c:noMultiLvlLbl val="0"/>
      </c:catAx>
      <c:valAx>
        <c:axId val="916733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1667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35</c:v>
                </c:pt>
              </c:strCache>
            </c:strRef>
          </c:tx>
          <c:spPr>
            <a:solidFill>
              <a:schemeClr val="accent1"/>
            </a:solidFill>
          </c:spPr>
          <c:invertIfNegative val="0"/>
          <c:cat>
            <c:numRef>
              <c:f>'Overall Metrics'!$H$2:$H$45</c:f>
              <c:numCache>
                <c:formatCode>#,##0.00</c:formatCode>
                <c:ptCount val="44"/>
                <c:pt idx="0">
                  <c:v>0</c:v>
                </c:pt>
                <c:pt idx="1">
                  <c:v>0.2558139534883721</c:v>
                </c:pt>
                <c:pt idx="2">
                  <c:v>0.51162790697674421</c:v>
                </c:pt>
                <c:pt idx="3">
                  <c:v>0.76744186046511631</c:v>
                </c:pt>
                <c:pt idx="4">
                  <c:v>1.0232558139534884</c:v>
                </c:pt>
                <c:pt idx="5">
                  <c:v>1.2790697674418605</c:v>
                </c:pt>
                <c:pt idx="6">
                  <c:v>1.5348837209302326</c:v>
                </c:pt>
                <c:pt idx="7">
                  <c:v>1.7906976744186047</c:v>
                </c:pt>
                <c:pt idx="8">
                  <c:v>2.0465116279069768</c:v>
                </c:pt>
                <c:pt idx="9">
                  <c:v>2.3023255813953489</c:v>
                </c:pt>
                <c:pt idx="10">
                  <c:v>2.558139534883721</c:v>
                </c:pt>
                <c:pt idx="11">
                  <c:v>2.8139534883720931</c:v>
                </c:pt>
                <c:pt idx="12">
                  <c:v>3.0697674418604652</c:v>
                </c:pt>
                <c:pt idx="13">
                  <c:v>3.3255813953488373</c:v>
                </c:pt>
                <c:pt idx="14">
                  <c:v>3.5813953488372094</c:v>
                </c:pt>
                <c:pt idx="15">
                  <c:v>3.8372093023255816</c:v>
                </c:pt>
                <c:pt idx="16">
                  <c:v>4.0930232558139537</c:v>
                </c:pt>
                <c:pt idx="17">
                  <c:v>4.3488372093023262</c:v>
                </c:pt>
                <c:pt idx="18">
                  <c:v>4.6046511627906987</c:v>
                </c:pt>
                <c:pt idx="19">
                  <c:v>4.8604651162790713</c:v>
                </c:pt>
                <c:pt idx="20">
                  <c:v>5.1162790697674438</c:v>
                </c:pt>
                <c:pt idx="21">
                  <c:v>5.3720930232558164</c:v>
                </c:pt>
                <c:pt idx="22">
                  <c:v>5.6279069767441889</c:v>
                </c:pt>
                <c:pt idx="23">
                  <c:v>5.8837209302325615</c:v>
                </c:pt>
                <c:pt idx="24">
                  <c:v>6.139534883720934</c:v>
                </c:pt>
                <c:pt idx="25">
                  <c:v>6.3953488372093066</c:v>
                </c:pt>
                <c:pt idx="26">
                  <c:v>6.6511627906976791</c:v>
                </c:pt>
                <c:pt idx="27">
                  <c:v>6.9069767441860517</c:v>
                </c:pt>
                <c:pt idx="28">
                  <c:v>7.1627906976744242</c:v>
                </c:pt>
                <c:pt idx="29">
                  <c:v>7.4186046511627968</c:v>
                </c:pt>
                <c:pt idx="30">
                  <c:v>7.6744186046511693</c:v>
                </c:pt>
                <c:pt idx="31">
                  <c:v>7.9302325581395419</c:v>
                </c:pt>
                <c:pt idx="32">
                  <c:v>8.1860465116279144</c:v>
                </c:pt>
                <c:pt idx="33">
                  <c:v>8.441860465116287</c:v>
                </c:pt>
                <c:pt idx="34">
                  <c:v>8.6976744186046595</c:v>
                </c:pt>
                <c:pt idx="35">
                  <c:v>8.9534883720930321</c:v>
                </c:pt>
                <c:pt idx="36">
                  <c:v>9.2093023255814046</c:v>
                </c:pt>
                <c:pt idx="37">
                  <c:v>9.4651162790697771</c:v>
                </c:pt>
                <c:pt idx="38">
                  <c:v>9.7209302325581497</c:v>
                </c:pt>
                <c:pt idx="39">
                  <c:v>9.9767441860465222</c:v>
                </c:pt>
                <c:pt idx="40">
                  <c:v>10.232558139534895</c:v>
                </c:pt>
                <c:pt idx="41">
                  <c:v>10.488372093023267</c:v>
                </c:pt>
                <c:pt idx="42">
                  <c:v>10.74418604651164</c:v>
                </c:pt>
                <c:pt idx="43">
                  <c:v>11</c:v>
                </c:pt>
              </c:numCache>
            </c:numRef>
          </c:cat>
          <c:val>
            <c:numRef>
              <c:f>'Overall Metrics'!$I$2:$I$45</c:f>
              <c:numCache>
                <c:formatCode>General</c:formatCode>
                <c:ptCount val="44"/>
                <c:pt idx="0">
                  <c:v>35</c:v>
                </c:pt>
                <c:pt idx="1">
                  <c:v>0</c:v>
                </c:pt>
                <c:pt idx="2">
                  <c:v>0</c:v>
                </c:pt>
                <c:pt idx="3">
                  <c:v>152</c:v>
                </c:pt>
                <c:pt idx="4">
                  <c:v>0</c:v>
                </c:pt>
                <c:pt idx="5">
                  <c:v>0</c:v>
                </c:pt>
                <c:pt idx="6">
                  <c:v>0</c:v>
                </c:pt>
                <c:pt idx="7">
                  <c:v>37</c:v>
                </c:pt>
                <c:pt idx="8">
                  <c:v>0</c:v>
                </c:pt>
                <c:pt idx="9">
                  <c:v>0</c:v>
                </c:pt>
                <c:pt idx="10">
                  <c:v>0</c:v>
                </c:pt>
                <c:pt idx="11">
                  <c:v>19</c:v>
                </c:pt>
                <c:pt idx="12">
                  <c:v>0</c:v>
                </c:pt>
                <c:pt idx="13">
                  <c:v>0</c:v>
                </c:pt>
                <c:pt idx="14">
                  <c:v>0</c:v>
                </c:pt>
                <c:pt idx="15">
                  <c:v>4</c:v>
                </c:pt>
                <c:pt idx="16">
                  <c:v>0</c:v>
                </c:pt>
                <c:pt idx="17">
                  <c:v>0</c:v>
                </c:pt>
                <c:pt idx="18">
                  <c:v>0</c:v>
                </c:pt>
                <c:pt idx="19">
                  <c:v>3</c:v>
                </c:pt>
                <c:pt idx="20">
                  <c:v>0</c:v>
                </c:pt>
                <c:pt idx="21">
                  <c:v>0</c:v>
                </c:pt>
                <c:pt idx="22">
                  <c:v>0</c:v>
                </c:pt>
                <c:pt idx="23">
                  <c:v>5</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7713-4943-BD94-AA353242DF5F}"/>
            </c:ext>
          </c:extLst>
        </c:ser>
        <c:dLbls>
          <c:showLegendKey val="0"/>
          <c:showVal val="0"/>
          <c:showCatName val="0"/>
          <c:showSerName val="0"/>
          <c:showPercent val="0"/>
          <c:showBubbleSize val="0"/>
        </c:dLbls>
        <c:gapWidth val="0"/>
        <c:axId val="80331904"/>
        <c:axId val="80333824"/>
      </c:barChart>
      <c:catAx>
        <c:axId val="803319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80333824"/>
        <c:crosses val="autoZero"/>
        <c:auto val="1"/>
        <c:lblAlgn val="ctr"/>
        <c:lblOffset val="100"/>
        <c:noMultiLvlLbl val="0"/>
      </c:catAx>
      <c:valAx>
        <c:axId val="80333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03319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178</c:v>
                </c:pt>
              </c:strCache>
            </c:strRef>
          </c:tx>
          <c:spPr>
            <a:solidFill>
              <a:schemeClr val="accent1"/>
            </a:solidFill>
          </c:spPr>
          <c:invertIfNegative val="0"/>
          <c:cat>
            <c:numRef>
              <c:f>'Overall Metrics'!$J$2:$J$45</c:f>
              <c:numCache>
                <c:formatCode>#,##0.00</c:formatCode>
                <c:ptCount val="44"/>
                <c:pt idx="0">
                  <c:v>0</c:v>
                </c:pt>
                <c:pt idx="1">
                  <c:v>153.81798004651162</c:v>
                </c:pt>
                <c:pt idx="2">
                  <c:v>307.63596009302324</c:v>
                </c:pt>
                <c:pt idx="3">
                  <c:v>461.45394013953489</c:v>
                </c:pt>
                <c:pt idx="4">
                  <c:v>615.27192018604649</c:v>
                </c:pt>
                <c:pt idx="5">
                  <c:v>769.08990023255808</c:v>
                </c:pt>
                <c:pt idx="6">
                  <c:v>922.90788027906967</c:v>
                </c:pt>
                <c:pt idx="7">
                  <c:v>1076.7258603255814</c:v>
                </c:pt>
                <c:pt idx="8">
                  <c:v>1230.543840372093</c:v>
                </c:pt>
                <c:pt idx="9">
                  <c:v>1384.3618204186046</c:v>
                </c:pt>
                <c:pt idx="10">
                  <c:v>1538.1798004651162</c:v>
                </c:pt>
                <c:pt idx="11">
                  <c:v>1691.9977805116278</c:v>
                </c:pt>
                <c:pt idx="12">
                  <c:v>1845.8157605581393</c:v>
                </c:pt>
                <c:pt idx="13">
                  <c:v>1999.6337406046509</c:v>
                </c:pt>
                <c:pt idx="14">
                  <c:v>2153.4517206511628</c:v>
                </c:pt>
                <c:pt idx="15">
                  <c:v>2307.2697006976746</c:v>
                </c:pt>
                <c:pt idx="16">
                  <c:v>2461.0876807441864</c:v>
                </c:pt>
                <c:pt idx="17">
                  <c:v>2614.9056607906982</c:v>
                </c:pt>
                <c:pt idx="18">
                  <c:v>2768.72364083721</c:v>
                </c:pt>
                <c:pt idx="19">
                  <c:v>2922.5416208837219</c:v>
                </c:pt>
                <c:pt idx="20">
                  <c:v>3076.3596009302337</c:v>
                </c:pt>
                <c:pt idx="21">
                  <c:v>3230.1775809767455</c:v>
                </c:pt>
                <c:pt idx="22">
                  <c:v>3383.9955610232573</c:v>
                </c:pt>
                <c:pt idx="23">
                  <c:v>3537.8135410697691</c:v>
                </c:pt>
                <c:pt idx="24">
                  <c:v>3691.631521116281</c:v>
                </c:pt>
                <c:pt idx="25">
                  <c:v>3845.4495011627928</c:v>
                </c:pt>
                <c:pt idx="26">
                  <c:v>3999.2674812093046</c:v>
                </c:pt>
                <c:pt idx="27">
                  <c:v>4153.085461255816</c:v>
                </c:pt>
                <c:pt idx="28">
                  <c:v>4306.9034413023273</c:v>
                </c:pt>
                <c:pt idx="29">
                  <c:v>4460.7214213488387</c:v>
                </c:pt>
                <c:pt idx="30">
                  <c:v>4614.5394013953501</c:v>
                </c:pt>
                <c:pt idx="31">
                  <c:v>4768.3573814418614</c:v>
                </c:pt>
                <c:pt idx="32">
                  <c:v>4922.1753614883728</c:v>
                </c:pt>
                <c:pt idx="33">
                  <c:v>5075.9933415348842</c:v>
                </c:pt>
                <c:pt idx="34">
                  <c:v>5229.8113215813955</c:v>
                </c:pt>
                <c:pt idx="35">
                  <c:v>5383.6293016279069</c:v>
                </c:pt>
                <c:pt idx="36">
                  <c:v>5537.4472816744183</c:v>
                </c:pt>
                <c:pt idx="37">
                  <c:v>5691.2652617209296</c:v>
                </c:pt>
                <c:pt idx="38">
                  <c:v>5845.083241767441</c:v>
                </c:pt>
                <c:pt idx="39">
                  <c:v>5998.9012218139524</c:v>
                </c:pt>
                <c:pt idx="40">
                  <c:v>6152.7192018604637</c:v>
                </c:pt>
                <c:pt idx="41">
                  <c:v>6306.5371819069751</c:v>
                </c:pt>
                <c:pt idx="42">
                  <c:v>6460.3551619534865</c:v>
                </c:pt>
                <c:pt idx="43">
                  <c:v>6614.1731419999996</c:v>
                </c:pt>
              </c:numCache>
            </c:numRef>
          </c:cat>
          <c:val>
            <c:numRef>
              <c:f>'Overall Metrics'!$K$2:$K$45</c:f>
              <c:numCache>
                <c:formatCode>General</c:formatCode>
                <c:ptCount val="44"/>
                <c:pt idx="0">
                  <c:v>178</c:v>
                </c:pt>
                <c:pt idx="1">
                  <c:v>22</c:v>
                </c:pt>
                <c:pt idx="2">
                  <c:v>7</c:v>
                </c:pt>
                <c:pt idx="3">
                  <c:v>5</c:v>
                </c:pt>
                <c:pt idx="4">
                  <c:v>3</c:v>
                </c:pt>
                <c:pt idx="5">
                  <c:v>3</c:v>
                </c:pt>
                <c:pt idx="6">
                  <c:v>5</c:v>
                </c:pt>
                <c:pt idx="7">
                  <c:v>1</c:v>
                </c:pt>
                <c:pt idx="8">
                  <c:v>3</c:v>
                </c:pt>
                <c:pt idx="9">
                  <c:v>2</c:v>
                </c:pt>
                <c:pt idx="10">
                  <c:v>7</c:v>
                </c:pt>
                <c:pt idx="11">
                  <c:v>1</c:v>
                </c:pt>
                <c:pt idx="12">
                  <c:v>4</c:v>
                </c:pt>
                <c:pt idx="13">
                  <c:v>1</c:v>
                </c:pt>
                <c:pt idx="14">
                  <c:v>2</c:v>
                </c:pt>
                <c:pt idx="15">
                  <c:v>1</c:v>
                </c:pt>
                <c:pt idx="16">
                  <c:v>0</c:v>
                </c:pt>
                <c:pt idx="17">
                  <c:v>0</c:v>
                </c:pt>
                <c:pt idx="18">
                  <c:v>3</c:v>
                </c:pt>
                <c:pt idx="19">
                  <c:v>1</c:v>
                </c:pt>
                <c:pt idx="20">
                  <c:v>1</c:v>
                </c:pt>
                <c:pt idx="21">
                  <c:v>0</c:v>
                </c:pt>
                <c:pt idx="22">
                  <c:v>1</c:v>
                </c:pt>
                <c:pt idx="23">
                  <c:v>0</c:v>
                </c:pt>
                <c:pt idx="24">
                  <c:v>0</c:v>
                </c:pt>
                <c:pt idx="25">
                  <c:v>1</c:v>
                </c:pt>
                <c:pt idx="26">
                  <c:v>0</c:v>
                </c:pt>
                <c:pt idx="27">
                  <c:v>2</c:v>
                </c:pt>
                <c:pt idx="28">
                  <c:v>0</c:v>
                </c:pt>
                <c:pt idx="29">
                  <c:v>0</c:v>
                </c:pt>
                <c:pt idx="30">
                  <c:v>0</c:v>
                </c:pt>
                <c:pt idx="31">
                  <c:v>0</c:v>
                </c:pt>
                <c:pt idx="32">
                  <c:v>0</c:v>
                </c:pt>
                <c:pt idx="33">
                  <c:v>0</c:v>
                </c:pt>
                <c:pt idx="34">
                  <c:v>1</c:v>
                </c:pt>
                <c:pt idx="35">
                  <c:v>0</c:v>
                </c:pt>
                <c:pt idx="36">
                  <c:v>1</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21E3-4D8E-BCC3-03A31E6EC95A}"/>
            </c:ext>
          </c:extLst>
        </c:ser>
        <c:dLbls>
          <c:showLegendKey val="0"/>
          <c:showVal val="0"/>
          <c:showCatName val="0"/>
          <c:showSerName val="0"/>
          <c:showPercent val="0"/>
          <c:showBubbleSize val="0"/>
        </c:dLbls>
        <c:gapWidth val="0"/>
        <c:axId val="91434368"/>
        <c:axId val="91461120"/>
      </c:barChart>
      <c:catAx>
        <c:axId val="914343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1461120"/>
        <c:crosses val="autoZero"/>
        <c:auto val="1"/>
        <c:lblAlgn val="ctr"/>
        <c:lblOffset val="100"/>
        <c:noMultiLvlLbl val="0"/>
      </c:catAx>
      <c:valAx>
        <c:axId val="914611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1434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250</c:v>
                </c:pt>
              </c:strCache>
            </c:strRef>
          </c:tx>
          <c:spPr>
            <a:solidFill>
              <a:schemeClr val="accent1"/>
            </a:solidFill>
          </c:spPr>
          <c:invertIfNegative val="0"/>
          <c:cat>
            <c:numRef>
              <c:f>'Overall Metrics'!$L$2:$L$45</c:f>
              <c:numCache>
                <c:formatCode>#,##0.00</c:formatCode>
                <c:ptCount val="44"/>
                <c:pt idx="0">
                  <c:v>5.9199999999999997E-4</c:v>
                </c:pt>
                <c:pt idx="1">
                  <c:v>2.3834046511627904E-2</c:v>
                </c:pt>
                <c:pt idx="2">
                  <c:v>4.7076093023255813E-2</c:v>
                </c:pt>
                <c:pt idx="3">
                  <c:v>7.0318139534883722E-2</c:v>
                </c:pt>
                <c:pt idx="4">
                  <c:v>9.3560186046511631E-2</c:v>
                </c:pt>
                <c:pt idx="5">
                  <c:v>0.11680223255813954</c:v>
                </c:pt>
                <c:pt idx="6">
                  <c:v>0.14004427906976744</c:v>
                </c:pt>
                <c:pt idx="7">
                  <c:v>0.16328632558139533</c:v>
                </c:pt>
                <c:pt idx="8">
                  <c:v>0.18652837209302323</c:v>
                </c:pt>
                <c:pt idx="9">
                  <c:v>0.20977041860465112</c:v>
                </c:pt>
                <c:pt idx="10">
                  <c:v>0.23301246511627902</c:v>
                </c:pt>
                <c:pt idx="11">
                  <c:v>0.25625451162790691</c:v>
                </c:pt>
                <c:pt idx="12">
                  <c:v>0.27949655813953483</c:v>
                </c:pt>
                <c:pt idx="13">
                  <c:v>0.30273860465116276</c:v>
                </c:pt>
                <c:pt idx="14">
                  <c:v>0.32598065116279068</c:v>
                </c:pt>
                <c:pt idx="15">
                  <c:v>0.3492226976744186</c:v>
                </c:pt>
                <c:pt idx="16">
                  <c:v>0.37246474418604653</c:v>
                </c:pt>
                <c:pt idx="17">
                  <c:v>0.39570679069767445</c:v>
                </c:pt>
                <c:pt idx="18">
                  <c:v>0.41894883720930237</c:v>
                </c:pt>
                <c:pt idx="19">
                  <c:v>0.44219088372093029</c:v>
                </c:pt>
                <c:pt idx="20">
                  <c:v>0.46543293023255822</c:v>
                </c:pt>
                <c:pt idx="21">
                  <c:v>0.48867497674418614</c:v>
                </c:pt>
                <c:pt idx="22">
                  <c:v>0.51191702325581401</c:v>
                </c:pt>
                <c:pt idx="23">
                  <c:v>0.53515906976744188</c:v>
                </c:pt>
                <c:pt idx="24">
                  <c:v>0.55840111627906974</c:v>
                </c:pt>
                <c:pt idx="25">
                  <c:v>0.58164316279069761</c:v>
                </c:pt>
                <c:pt idx="26">
                  <c:v>0.60488520930232548</c:v>
                </c:pt>
                <c:pt idx="27">
                  <c:v>0.62812725581395334</c:v>
                </c:pt>
                <c:pt idx="28">
                  <c:v>0.65136930232558121</c:v>
                </c:pt>
                <c:pt idx="29">
                  <c:v>0.67461134883720908</c:v>
                </c:pt>
                <c:pt idx="30">
                  <c:v>0.69785339534883695</c:v>
                </c:pt>
                <c:pt idx="31">
                  <c:v>0.72109544186046481</c:v>
                </c:pt>
                <c:pt idx="32">
                  <c:v>0.74433748837209268</c:v>
                </c:pt>
                <c:pt idx="33">
                  <c:v>0.76757953488372055</c:v>
                </c:pt>
                <c:pt idx="34">
                  <c:v>0.79082158139534842</c:v>
                </c:pt>
                <c:pt idx="35">
                  <c:v>0.81406362790697628</c:v>
                </c:pt>
                <c:pt idx="36">
                  <c:v>0.83730567441860415</c:v>
                </c:pt>
                <c:pt idx="37">
                  <c:v>0.86054772093023202</c:v>
                </c:pt>
                <c:pt idx="38">
                  <c:v>0.88378976744185989</c:v>
                </c:pt>
                <c:pt idx="39">
                  <c:v>0.90703181395348775</c:v>
                </c:pt>
                <c:pt idx="40">
                  <c:v>0.93027386046511562</c:v>
                </c:pt>
                <c:pt idx="41">
                  <c:v>0.95351590697674349</c:v>
                </c:pt>
                <c:pt idx="42">
                  <c:v>0.97675795348837136</c:v>
                </c:pt>
                <c:pt idx="43">
                  <c:v>1</c:v>
                </c:pt>
              </c:numCache>
            </c:numRef>
          </c:cat>
          <c:val>
            <c:numRef>
              <c:f>'Overall Metrics'!$M$2:$M$45</c:f>
              <c:numCache>
                <c:formatCode>General</c:formatCode>
                <c:ptCount val="44"/>
                <c:pt idx="0">
                  <c:v>250</c:v>
                </c:pt>
                <c:pt idx="1">
                  <c:v>0</c:v>
                </c:pt>
                <c:pt idx="2">
                  <c:v>0</c:v>
                </c:pt>
                <c:pt idx="3">
                  <c:v>0</c:v>
                </c:pt>
                <c:pt idx="4">
                  <c:v>0</c:v>
                </c:pt>
                <c:pt idx="5">
                  <c:v>0</c:v>
                </c:pt>
                <c:pt idx="6">
                  <c:v>4</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numCache>
            </c:numRef>
          </c:val>
          <c:extLst>
            <c:ext xmlns:c16="http://schemas.microsoft.com/office/drawing/2014/chart" uri="{C3380CC4-5D6E-409C-BE32-E72D297353CC}">
              <c16:uniqueId val="{00000000-EB4E-4D9A-9443-07464B15C3B7}"/>
            </c:ext>
          </c:extLst>
        </c:ser>
        <c:dLbls>
          <c:showLegendKey val="0"/>
          <c:showVal val="0"/>
          <c:showCatName val="0"/>
          <c:showSerName val="0"/>
          <c:showPercent val="0"/>
          <c:showBubbleSize val="0"/>
        </c:dLbls>
        <c:gapWidth val="0"/>
        <c:axId val="92478848"/>
        <c:axId val="92493312"/>
      </c:barChart>
      <c:catAx>
        <c:axId val="92478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92493312"/>
        <c:crosses val="autoZero"/>
        <c:auto val="1"/>
        <c:lblAlgn val="ctr"/>
        <c:lblOffset val="100"/>
        <c:noMultiLvlLbl val="0"/>
      </c:catAx>
      <c:valAx>
        <c:axId val="92493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478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54</c:v>
                </c:pt>
              </c:strCache>
            </c:strRef>
          </c:tx>
          <c:spPr>
            <a:solidFill>
              <a:schemeClr val="accent1"/>
            </a:solidFill>
          </c:spPr>
          <c:invertIfNegative val="0"/>
          <c:cat>
            <c:numRef>
              <c:f>'Overall Metrics'!$N$2:$N$45</c:f>
              <c:numCache>
                <c:formatCode>#,##0.00</c:formatCode>
                <c:ptCount val="44"/>
                <c:pt idx="0">
                  <c:v>0</c:v>
                </c:pt>
                <c:pt idx="1">
                  <c:v>6.0941860465116282E-4</c:v>
                </c:pt>
                <c:pt idx="2">
                  <c:v>1.2188372093023256E-3</c:v>
                </c:pt>
                <c:pt idx="3">
                  <c:v>1.8282558139534884E-3</c:v>
                </c:pt>
                <c:pt idx="4">
                  <c:v>2.4376744186046513E-3</c:v>
                </c:pt>
                <c:pt idx="5">
                  <c:v>3.0470930232558142E-3</c:v>
                </c:pt>
                <c:pt idx="6">
                  <c:v>3.6565116279069772E-3</c:v>
                </c:pt>
                <c:pt idx="7">
                  <c:v>4.2659302325581397E-3</c:v>
                </c:pt>
                <c:pt idx="8">
                  <c:v>4.8753488372093026E-3</c:v>
                </c:pt>
                <c:pt idx="9">
                  <c:v>5.4847674418604655E-3</c:v>
                </c:pt>
                <c:pt idx="10">
                  <c:v>6.0941860465116285E-3</c:v>
                </c:pt>
                <c:pt idx="11">
                  <c:v>6.7036046511627914E-3</c:v>
                </c:pt>
                <c:pt idx="12">
                  <c:v>7.3130232558139543E-3</c:v>
                </c:pt>
                <c:pt idx="13">
                  <c:v>7.9224418604651164E-3</c:v>
                </c:pt>
                <c:pt idx="14">
                  <c:v>8.5318604651162793E-3</c:v>
                </c:pt>
                <c:pt idx="15">
                  <c:v>9.1412790697674422E-3</c:v>
                </c:pt>
                <c:pt idx="16">
                  <c:v>9.7506976744186052E-3</c:v>
                </c:pt>
                <c:pt idx="17">
                  <c:v>1.0360116279069768E-2</c:v>
                </c:pt>
                <c:pt idx="18">
                  <c:v>1.0969534883720931E-2</c:v>
                </c:pt>
                <c:pt idx="19">
                  <c:v>1.1578953488372094E-2</c:v>
                </c:pt>
                <c:pt idx="20">
                  <c:v>1.2188372093023257E-2</c:v>
                </c:pt>
                <c:pt idx="21">
                  <c:v>1.279779069767442E-2</c:v>
                </c:pt>
                <c:pt idx="22">
                  <c:v>1.3407209302325583E-2</c:v>
                </c:pt>
                <c:pt idx="23">
                  <c:v>1.4016627906976746E-2</c:v>
                </c:pt>
                <c:pt idx="24">
                  <c:v>1.4626046511627909E-2</c:v>
                </c:pt>
                <c:pt idx="25">
                  <c:v>1.5235465116279072E-2</c:v>
                </c:pt>
                <c:pt idx="26">
                  <c:v>1.5844883720930233E-2</c:v>
                </c:pt>
                <c:pt idx="27">
                  <c:v>1.6454302325581396E-2</c:v>
                </c:pt>
                <c:pt idx="28">
                  <c:v>1.7063720930232559E-2</c:v>
                </c:pt>
                <c:pt idx="29">
                  <c:v>1.7673139534883722E-2</c:v>
                </c:pt>
                <c:pt idx="30">
                  <c:v>1.8282558139534884E-2</c:v>
                </c:pt>
                <c:pt idx="31">
                  <c:v>1.8891976744186047E-2</c:v>
                </c:pt>
                <c:pt idx="32">
                  <c:v>1.950139534883721E-2</c:v>
                </c:pt>
                <c:pt idx="33">
                  <c:v>2.0110813953488373E-2</c:v>
                </c:pt>
                <c:pt idx="34">
                  <c:v>2.0720232558139536E-2</c:v>
                </c:pt>
                <c:pt idx="35">
                  <c:v>2.1329651162790699E-2</c:v>
                </c:pt>
                <c:pt idx="36">
                  <c:v>2.1939069767441862E-2</c:v>
                </c:pt>
                <c:pt idx="37">
                  <c:v>2.2548488372093025E-2</c:v>
                </c:pt>
                <c:pt idx="38">
                  <c:v>2.3157906976744188E-2</c:v>
                </c:pt>
                <c:pt idx="39">
                  <c:v>2.3767325581395351E-2</c:v>
                </c:pt>
                <c:pt idx="40">
                  <c:v>2.4376744186046514E-2</c:v>
                </c:pt>
                <c:pt idx="41">
                  <c:v>2.4986162790697677E-2</c:v>
                </c:pt>
                <c:pt idx="42">
                  <c:v>2.559558139534884E-2</c:v>
                </c:pt>
                <c:pt idx="43">
                  <c:v>2.6204999999999999E-2</c:v>
                </c:pt>
              </c:numCache>
            </c:numRef>
          </c:cat>
          <c:val>
            <c:numRef>
              <c:f>'Overall Metrics'!$O$2:$O$45</c:f>
              <c:numCache>
                <c:formatCode>General</c:formatCode>
                <c:ptCount val="44"/>
                <c:pt idx="0">
                  <c:v>54</c:v>
                </c:pt>
                <c:pt idx="1">
                  <c:v>39</c:v>
                </c:pt>
                <c:pt idx="2">
                  <c:v>27</c:v>
                </c:pt>
                <c:pt idx="3">
                  <c:v>23</c:v>
                </c:pt>
                <c:pt idx="4">
                  <c:v>10</c:v>
                </c:pt>
                <c:pt idx="5">
                  <c:v>6</c:v>
                </c:pt>
                <c:pt idx="6">
                  <c:v>10</c:v>
                </c:pt>
                <c:pt idx="7">
                  <c:v>9</c:v>
                </c:pt>
                <c:pt idx="8">
                  <c:v>1</c:v>
                </c:pt>
                <c:pt idx="9">
                  <c:v>16</c:v>
                </c:pt>
                <c:pt idx="10">
                  <c:v>17</c:v>
                </c:pt>
                <c:pt idx="11">
                  <c:v>6</c:v>
                </c:pt>
                <c:pt idx="12">
                  <c:v>4</c:v>
                </c:pt>
                <c:pt idx="13">
                  <c:v>5</c:v>
                </c:pt>
                <c:pt idx="14">
                  <c:v>5</c:v>
                </c:pt>
                <c:pt idx="15">
                  <c:v>1</c:v>
                </c:pt>
                <c:pt idx="16">
                  <c:v>3</c:v>
                </c:pt>
                <c:pt idx="17">
                  <c:v>2</c:v>
                </c:pt>
                <c:pt idx="18">
                  <c:v>3</c:v>
                </c:pt>
                <c:pt idx="19">
                  <c:v>1</c:v>
                </c:pt>
                <c:pt idx="20">
                  <c:v>1</c:v>
                </c:pt>
                <c:pt idx="21">
                  <c:v>1</c:v>
                </c:pt>
                <c:pt idx="22">
                  <c:v>1</c:v>
                </c:pt>
                <c:pt idx="23">
                  <c:v>1</c:v>
                </c:pt>
                <c:pt idx="24">
                  <c:v>0</c:v>
                </c:pt>
                <c:pt idx="25">
                  <c:v>2</c:v>
                </c:pt>
                <c:pt idx="26">
                  <c:v>1</c:v>
                </c:pt>
                <c:pt idx="27">
                  <c:v>1</c:v>
                </c:pt>
                <c:pt idx="28">
                  <c:v>0</c:v>
                </c:pt>
                <c:pt idx="29">
                  <c:v>1</c:v>
                </c:pt>
                <c:pt idx="30">
                  <c:v>2</c:v>
                </c:pt>
                <c:pt idx="31">
                  <c:v>0</c:v>
                </c:pt>
                <c:pt idx="32">
                  <c:v>1</c:v>
                </c:pt>
                <c:pt idx="33">
                  <c:v>0</c:v>
                </c:pt>
                <c:pt idx="34">
                  <c:v>0</c:v>
                </c:pt>
                <c:pt idx="35">
                  <c:v>0</c:v>
                </c:pt>
                <c:pt idx="36">
                  <c:v>0</c:v>
                </c:pt>
                <c:pt idx="37">
                  <c:v>1</c:v>
                </c:pt>
                <c:pt idx="38">
                  <c:v>0</c:v>
                </c:pt>
                <c:pt idx="39">
                  <c:v>0</c:v>
                </c:pt>
                <c:pt idx="40">
                  <c:v>0</c:v>
                </c:pt>
                <c:pt idx="41">
                  <c:v>0</c:v>
                </c:pt>
                <c:pt idx="42">
                  <c:v>1</c:v>
                </c:pt>
                <c:pt idx="43">
                  <c:v>1</c:v>
                </c:pt>
              </c:numCache>
            </c:numRef>
          </c:val>
          <c:extLst>
            <c:ext xmlns:c16="http://schemas.microsoft.com/office/drawing/2014/chart" uri="{C3380CC4-5D6E-409C-BE32-E72D297353CC}">
              <c16:uniqueId val="{00000000-6E3B-48F3-904E-FD266DB421A6}"/>
            </c:ext>
          </c:extLst>
        </c:ser>
        <c:dLbls>
          <c:showLegendKey val="0"/>
          <c:showVal val="0"/>
          <c:showCatName val="0"/>
          <c:showSerName val="0"/>
          <c:showPercent val="0"/>
          <c:showBubbleSize val="0"/>
        </c:dLbls>
        <c:gapWidth val="0"/>
        <c:axId val="92518656"/>
        <c:axId val="92524928"/>
      </c:barChart>
      <c:catAx>
        <c:axId val="9251865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92524928"/>
        <c:crosses val="autoZero"/>
        <c:auto val="1"/>
        <c:lblAlgn val="ctr"/>
        <c:lblOffset val="100"/>
        <c:noMultiLvlLbl val="0"/>
      </c:catAx>
      <c:valAx>
        <c:axId val="92524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5186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257</c:v>
                </c:pt>
              </c:numCache>
            </c:numRef>
          </c:val>
          <c:extLst>
            <c:ext xmlns:c16="http://schemas.microsoft.com/office/drawing/2014/chart" uri="{C3380CC4-5D6E-409C-BE32-E72D297353CC}">
              <c16:uniqueId val="{00000000-F1F2-4DEA-B16C-1020E8668B89}"/>
            </c:ext>
          </c:extLst>
        </c:ser>
        <c:dLbls>
          <c:showLegendKey val="0"/>
          <c:showVal val="0"/>
          <c:showCatName val="0"/>
          <c:showSerName val="0"/>
          <c:showPercent val="0"/>
          <c:showBubbleSize val="0"/>
        </c:dLbls>
        <c:gapWidth val="0"/>
        <c:axId val="92824320"/>
        <c:axId val="92826240"/>
      </c:barChart>
      <c:catAx>
        <c:axId val="9282432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92826240"/>
        <c:crosses val="autoZero"/>
        <c:auto val="1"/>
        <c:lblAlgn val="ctr"/>
        <c:lblOffset val="100"/>
        <c:noMultiLvlLbl val="0"/>
      </c:catAx>
      <c:valAx>
        <c:axId val="92826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82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149</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149</c:v>
                </c:pt>
                <c:pt idx="1">
                  <c:v>38</c:v>
                </c:pt>
                <c:pt idx="2">
                  <c:v>22</c:v>
                </c:pt>
                <c:pt idx="3">
                  <c:v>3</c:v>
                </c:pt>
                <c:pt idx="4">
                  <c:v>4</c:v>
                </c:pt>
                <c:pt idx="5">
                  <c:v>8</c:v>
                </c:pt>
                <c:pt idx="6">
                  <c:v>6</c:v>
                </c:pt>
                <c:pt idx="7">
                  <c:v>4</c:v>
                </c:pt>
                <c:pt idx="8">
                  <c:v>0</c:v>
                </c:pt>
                <c:pt idx="9">
                  <c:v>3</c:v>
                </c:pt>
                <c:pt idx="10">
                  <c:v>0</c:v>
                </c:pt>
                <c:pt idx="11">
                  <c:v>1</c:v>
                </c:pt>
                <c:pt idx="12">
                  <c:v>0</c:v>
                </c:pt>
                <c:pt idx="13">
                  <c:v>4</c:v>
                </c:pt>
                <c:pt idx="14">
                  <c:v>0</c:v>
                </c:pt>
                <c:pt idx="15">
                  <c:v>2</c:v>
                </c:pt>
                <c:pt idx="16">
                  <c:v>0</c:v>
                </c:pt>
                <c:pt idx="17">
                  <c:v>1</c:v>
                </c:pt>
                <c:pt idx="18">
                  <c:v>1</c:v>
                </c:pt>
                <c:pt idx="19">
                  <c:v>2</c:v>
                </c:pt>
                <c:pt idx="20">
                  <c:v>2</c:v>
                </c:pt>
                <c:pt idx="21">
                  <c:v>0</c:v>
                </c:pt>
                <c:pt idx="22">
                  <c:v>0</c:v>
                </c:pt>
                <c:pt idx="23">
                  <c:v>1</c:v>
                </c:pt>
                <c:pt idx="24">
                  <c:v>0</c:v>
                </c:pt>
                <c:pt idx="25">
                  <c:v>0</c:v>
                </c:pt>
                <c:pt idx="26">
                  <c:v>0</c:v>
                </c:pt>
                <c:pt idx="27">
                  <c:v>0</c:v>
                </c:pt>
                <c:pt idx="28">
                  <c:v>1</c:v>
                </c:pt>
                <c:pt idx="29">
                  <c:v>1</c:v>
                </c:pt>
                <c:pt idx="30">
                  <c:v>1</c:v>
                </c:pt>
                <c:pt idx="31">
                  <c:v>0</c:v>
                </c:pt>
                <c:pt idx="32">
                  <c:v>0</c:v>
                </c:pt>
                <c:pt idx="33">
                  <c:v>0</c:v>
                </c:pt>
                <c:pt idx="34">
                  <c:v>0</c:v>
                </c:pt>
                <c:pt idx="35">
                  <c:v>0</c:v>
                </c:pt>
                <c:pt idx="36">
                  <c:v>0</c:v>
                </c:pt>
                <c:pt idx="37">
                  <c:v>1</c:v>
                </c:pt>
                <c:pt idx="38">
                  <c:v>0</c:v>
                </c:pt>
                <c:pt idx="39">
                  <c:v>0</c:v>
                </c:pt>
                <c:pt idx="40">
                  <c:v>0</c:v>
                </c:pt>
                <c:pt idx="41">
                  <c:v>0</c:v>
                </c:pt>
                <c:pt idx="42">
                  <c:v>1</c:v>
                </c:pt>
                <c:pt idx="43">
                  <c:v>1</c:v>
                </c:pt>
              </c:numCache>
            </c:numRef>
          </c:val>
          <c:extLst>
            <c:ext xmlns:c16="http://schemas.microsoft.com/office/drawing/2014/chart" uri="{C3380CC4-5D6E-409C-BE32-E72D297353CC}">
              <c16:uniqueId val="{00000000-469E-4F0B-B2FB-92AC78C1AF42}"/>
            </c:ext>
          </c:extLst>
        </c:ser>
        <c:dLbls>
          <c:showLegendKey val="0"/>
          <c:showVal val="0"/>
          <c:showCatName val="0"/>
          <c:showSerName val="0"/>
          <c:showPercent val="0"/>
          <c:showBubbleSize val="0"/>
        </c:dLbls>
        <c:gapWidth val="0"/>
        <c:axId val="92834816"/>
        <c:axId val="92853376"/>
      </c:barChart>
      <c:catAx>
        <c:axId val="9283481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2853376"/>
        <c:crosses val="autoZero"/>
        <c:auto val="1"/>
        <c:lblAlgn val="ctr"/>
        <c:lblOffset val="100"/>
        <c:noMultiLvlLbl val="0"/>
      </c:catAx>
      <c:valAx>
        <c:axId val="928533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8348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90C-4EE5-A61B-69898B159EE2}"/>
            </c:ext>
          </c:extLst>
        </c:ser>
        <c:dLbls>
          <c:showLegendKey val="0"/>
          <c:showVal val="0"/>
          <c:showCatName val="0"/>
          <c:showSerName val="0"/>
          <c:showPercent val="0"/>
          <c:showBubbleSize val="0"/>
        </c:dLbls>
        <c:gapWidth val="0"/>
        <c:axId val="92554368"/>
        <c:axId val="92555904"/>
      </c:barChart>
      <c:catAx>
        <c:axId val="92554368"/>
        <c:scaling>
          <c:orientation val="minMax"/>
        </c:scaling>
        <c:delete val="1"/>
        <c:axPos val="b"/>
        <c:numFmt formatCode="#,##0.00" sourceLinked="1"/>
        <c:majorTickMark val="out"/>
        <c:minorTickMark val="none"/>
        <c:tickLblPos val="none"/>
        <c:crossAx val="92555904"/>
        <c:crosses val="autoZero"/>
        <c:auto val="1"/>
        <c:lblAlgn val="ctr"/>
        <c:lblOffset val="100"/>
        <c:noMultiLvlLbl val="0"/>
      </c:catAx>
      <c:valAx>
        <c:axId val="92555904"/>
        <c:scaling>
          <c:orientation val="minMax"/>
        </c:scaling>
        <c:delete val="1"/>
        <c:axPos val="l"/>
        <c:numFmt formatCode="General" sourceLinked="1"/>
        <c:majorTickMark val="out"/>
        <c:minorTickMark val="none"/>
        <c:tickLblPos val="none"/>
        <c:crossAx val="9255436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3</xdr:row>
      <xdr:rowOff>25400</xdr:rowOff>
    </xdr:from>
    <xdr:to>
      <xdr:col>1</xdr:col>
      <xdr:colOff>977900</xdr:colOff>
      <xdr:row>3</xdr:row>
      <xdr:rowOff>660400</xdr:rowOff>
    </xdr:to>
    <xdr:pic>
      <xdr:nvPicPr>
        <xdr:cNvPr id="2" name="Subgraph-B_MisoSoup"/>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1300" y="590550"/>
          <a:ext cx="952500" cy="635000"/>
        </a:xfrm>
        <a:prstGeom prst="rect">
          <a:avLst/>
        </a:prstGeom>
      </xdr:spPr>
    </xdr:pic>
    <xdr:clientData/>
  </xdr:twoCellAnchor>
  <xdr:twoCellAnchor editAs="oneCell">
    <xdr:from>
      <xdr:col>1</xdr:col>
      <xdr:colOff>25400</xdr:colOff>
      <xdr:row>12</xdr:row>
      <xdr:rowOff>25400</xdr:rowOff>
    </xdr:from>
    <xdr:to>
      <xdr:col>1</xdr:col>
      <xdr:colOff>977900</xdr:colOff>
      <xdr:row>12</xdr:row>
      <xdr:rowOff>660400</xdr:rowOff>
    </xdr:to>
    <xdr:pic>
      <xdr:nvPicPr>
        <xdr:cNvPr id="3" name="Subgraph-B_FoodGlossies"/>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1300" y="1276350"/>
          <a:ext cx="952500" cy="635000"/>
        </a:xfrm>
        <a:prstGeom prst="rect">
          <a:avLst/>
        </a:prstGeom>
      </xdr:spPr>
    </xdr:pic>
    <xdr:clientData/>
  </xdr:twoCellAnchor>
  <xdr:twoCellAnchor editAs="oneCell">
    <xdr:from>
      <xdr:col>1</xdr:col>
      <xdr:colOff>25400</xdr:colOff>
      <xdr:row>15</xdr:row>
      <xdr:rowOff>25400</xdr:rowOff>
    </xdr:from>
    <xdr:to>
      <xdr:col>1</xdr:col>
      <xdr:colOff>977900</xdr:colOff>
      <xdr:row>15</xdr:row>
      <xdr:rowOff>660400</xdr:rowOff>
    </xdr:to>
    <xdr:pic>
      <xdr:nvPicPr>
        <xdr:cNvPr id="4" name="Subgraph-B_GroceryNinja"/>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300" y="1962150"/>
          <a:ext cx="952500" cy="635000"/>
        </a:xfrm>
        <a:prstGeom prst="rect">
          <a:avLst/>
        </a:prstGeom>
      </xdr:spPr>
    </xdr:pic>
    <xdr:clientData/>
  </xdr:twoCellAnchor>
  <xdr:twoCellAnchor editAs="oneCell">
    <xdr:from>
      <xdr:col>1</xdr:col>
      <xdr:colOff>25400</xdr:colOff>
      <xdr:row>20</xdr:row>
      <xdr:rowOff>25400</xdr:rowOff>
    </xdr:from>
    <xdr:to>
      <xdr:col>1</xdr:col>
      <xdr:colOff>977900</xdr:colOff>
      <xdr:row>20</xdr:row>
      <xdr:rowOff>660400</xdr:rowOff>
    </xdr:to>
    <xdr:pic>
      <xdr:nvPicPr>
        <xdr:cNvPr id="5" name="Subgraph-B_InVideos"/>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11300" y="2647950"/>
          <a:ext cx="952500" cy="635000"/>
        </a:xfrm>
        <a:prstGeom prst="rect">
          <a:avLst/>
        </a:prstGeom>
      </xdr:spPr>
    </xdr:pic>
    <xdr:clientData/>
  </xdr:twoCellAnchor>
  <xdr:twoCellAnchor editAs="oneCell">
    <xdr:from>
      <xdr:col>1</xdr:col>
      <xdr:colOff>25400</xdr:colOff>
      <xdr:row>25</xdr:row>
      <xdr:rowOff>25400</xdr:rowOff>
    </xdr:from>
    <xdr:to>
      <xdr:col>1</xdr:col>
      <xdr:colOff>977900</xdr:colOff>
      <xdr:row>25</xdr:row>
      <xdr:rowOff>660400</xdr:rowOff>
    </xdr:to>
    <xdr:pic>
      <xdr:nvPicPr>
        <xdr:cNvPr id="6" name="Subgraph-B_Quote"/>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11300" y="3333750"/>
          <a:ext cx="952500" cy="635000"/>
        </a:xfrm>
        <a:prstGeom prst="rect">
          <a:avLst/>
        </a:prstGeom>
      </xdr:spPr>
    </xdr:pic>
    <xdr:clientData/>
  </xdr:twoCellAnchor>
  <xdr:twoCellAnchor editAs="oneCell">
    <xdr:from>
      <xdr:col>1</xdr:col>
      <xdr:colOff>25400</xdr:colOff>
      <xdr:row>27</xdr:row>
      <xdr:rowOff>25400</xdr:rowOff>
    </xdr:from>
    <xdr:to>
      <xdr:col>1</xdr:col>
      <xdr:colOff>977900</xdr:colOff>
      <xdr:row>27</xdr:row>
      <xdr:rowOff>660400</xdr:rowOff>
    </xdr:to>
    <xdr:pic>
      <xdr:nvPicPr>
        <xdr:cNvPr id="7" name="Subgraph-B_Starbucks Launching"/>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11300" y="4019550"/>
          <a:ext cx="952500" cy="635000"/>
        </a:xfrm>
        <a:prstGeom prst="rect">
          <a:avLst/>
        </a:prstGeom>
      </xdr:spPr>
    </xdr:pic>
    <xdr:clientData/>
  </xdr:twoCellAnchor>
  <xdr:twoCellAnchor editAs="oneCell">
    <xdr:from>
      <xdr:col>1</xdr:col>
      <xdr:colOff>25400</xdr:colOff>
      <xdr:row>34</xdr:row>
      <xdr:rowOff>25400</xdr:rowOff>
    </xdr:from>
    <xdr:to>
      <xdr:col>1</xdr:col>
      <xdr:colOff>977900</xdr:colOff>
      <xdr:row>34</xdr:row>
      <xdr:rowOff>660400</xdr:rowOff>
    </xdr:to>
    <xdr:pic>
      <xdr:nvPicPr>
        <xdr:cNvPr id="8" name="Subgraph-B_SupposedTop10"/>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11300" y="4705350"/>
          <a:ext cx="952500" cy="635000"/>
        </a:xfrm>
        <a:prstGeom prst="rect">
          <a:avLst/>
        </a:prstGeom>
      </xdr:spPr>
    </xdr:pic>
    <xdr:clientData/>
  </xdr:twoCellAnchor>
  <xdr:twoCellAnchor editAs="oneCell">
    <xdr:from>
      <xdr:col>1</xdr:col>
      <xdr:colOff>25400</xdr:colOff>
      <xdr:row>56</xdr:row>
      <xdr:rowOff>25400</xdr:rowOff>
    </xdr:from>
    <xdr:to>
      <xdr:col>1</xdr:col>
      <xdr:colOff>977900</xdr:colOff>
      <xdr:row>56</xdr:row>
      <xdr:rowOff>660400</xdr:rowOff>
    </xdr:to>
    <xdr:pic>
      <xdr:nvPicPr>
        <xdr:cNvPr id="9" name="Subgraph-B_TJ'sOrganicRounds"/>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11300" y="5391150"/>
          <a:ext cx="952500" cy="635000"/>
        </a:xfrm>
        <a:prstGeom prst="rect">
          <a:avLst/>
        </a:prstGeom>
      </xdr:spPr>
    </xdr:pic>
    <xdr:clientData/>
  </xdr:twoCellAnchor>
  <xdr:twoCellAnchor editAs="oneCell">
    <xdr:from>
      <xdr:col>1</xdr:col>
      <xdr:colOff>25400</xdr:colOff>
      <xdr:row>60</xdr:row>
      <xdr:rowOff>25400</xdr:rowOff>
    </xdr:from>
    <xdr:to>
      <xdr:col>1</xdr:col>
      <xdr:colOff>977900</xdr:colOff>
      <xdr:row>60</xdr:row>
      <xdr:rowOff>660400</xdr:rowOff>
    </xdr:to>
    <xdr:pic>
      <xdr:nvPicPr>
        <xdr:cNvPr id="10" name="Subgraph-B_WomanFindsCell"/>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11300" y="6076950"/>
          <a:ext cx="952500" cy="635000"/>
        </a:xfrm>
        <a:prstGeom prst="rect">
          <a:avLst/>
        </a:prstGeom>
      </xdr:spPr>
    </xdr:pic>
    <xdr:clientData/>
  </xdr:twoCellAnchor>
  <xdr:twoCellAnchor editAs="oneCell">
    <xdr:from>
      <xdr:col>1</xdr:col>
      <xdr:colOff>25400</xdr:colOff>
      <xdr:row>70</xdr:row>
      <xdr:rowOff>25400</xdr:rowOff>
    </xdr:from>
    <xdr:to>
      <xdr:col>1</xdr:col>
      <xdr:colOff>977900</xdr:colOff>
      <xdr:row>70</xdr:row>
      <xdr:rowOff>660400</xdr:rowOff>
    </xdr:to>
    <xdr:pic>
      <xdr:nvPicPr>
        <xdr:cNvPr id="11" name="Subgraph-F_BreadBaking"/>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11300" y="6762750"/>
          <a:ext cx="952500" cy="635000"/>
        </a:xfrm>
        <a:prstGeom prst="rect">
          <a:avLst/>
        </a:prstGeom>
      </xdr:spPr>
    </xdr:pic>
    <xdr:clientData/>
  </xdr:twoCellAnchor>
  <xdr:twoCellAnchor editAs="oneCell">
    <xdr:from>
      <xdr:col>1</xdr:col>
      <xdr:colOff>25400</xdr:colOff>
      <xdr:row>83</xdr:row>
      <xdr:rowOff>25400</xdr:rowOff>
    </xdr:from>
    <xdr:to>
      <xdr:col>1</xdr:col>
      <xdr:colOff>977900</xdr:colOff>
      <xdr:row>83</xdr:row>
      <xdr:rowOff>660400</xdr:rowOff>
    </xdr:to>
    <xdr:pic>
      <xdr:nvPicPr>
        <xdr:cNvPr id="12" name="Subgraph-F_Carnitas"/>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11300" y="7448550"/>
          <a:ext cx="952500" cy="635000"/>
        </a:xfrm>
        <a:prstGeom prst="rect">
          <a:avLst/>
        </a:prstGeom>
      </xdr:spPr>
    </xdr:pic>
    <xdr:clientData/>
  </xdr:twoCellAnchor>
  <xdr:twoCellAnchor editAs="oneCell">
    <xdr:from>
      <xdr:col>1</xdr:col>
      <xdr:colOff>25400</xdr:colOff>
      <xdr:row>92</xdr:row>
      <xdr:rowOff>25400</xdr:rowOff>
    </xdr:from>
    <xdr:to>
      <xdr:col>1</xdr:col>
      <xdr:colOff>977900</xdr:colOff>
      <xdr:row>92</xdr:row>
      <xdr:rowOff>660400</xdr:rowOff>
    </xdr:to>
    <xdr:pic>
      <xdr:nvPicPr>
        <xdr:cNvPr id="13" name="Subgraph-F_FearBroiling"/>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11300" y="8134350"/>
          <a:ext cx="952500" cy="635000"/>
        </a:xfrm>
        <a:prstGeom prst="rect">
          <a:avLst/>
        </a:prstGeom>
      </xdr:spPr>
    </xdr:pic>
    <xdr:clientData/>
  </xdr:twoCellAnchor>
  <xdr:twoCellAnchor editAs="oneCell">
    <xdr:from>
      <xdr:col>1</xdr:col>
      <xdr:colOff>25400</xdr:colOff>
      <xdr:row>107</xdr:row>
      <xdr:rowOff>25400</xdr:rowOff>
    </xdr:from>
    <xdr:to>
      <xdr:col>1</xdr:col>
      <xdr:colOff>977900</xdr:colOff>
      <xdr:row>107</xdr:row>
      <xdr:rowOff>660400</xdr:rowOff>
    </xdr:to>
    <xdr:pic>
      <xdr:nvPicPr>
        <xdr:cNvPr id="14" name="Subgraph-F_GirlScoutCookie"/>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511300" y="8820150"/>
          <a:ext cx="952500" cy="635000"/>
        </a:xfrm>
        <a:prstGeom prst="rect">
          <a:avLst/>
        </a:prstGeom>
      </xdr:spPr>
    </xdr:pic>
    <xdr:clientData/>
  </xdr:twoCellAnchor>
  <xdr:twoCellAnchor editAs="oneCell">
    <xdr:from>
      <xdr:col>1</xdr:col>
      <xdr:colOff>25400</xdr:colOff>
      <xdr:row>112</xdr:row>
      <xdr:rowOff>25400</xdr:rowOff>
    </xdr:from>
    <xdr:to>
      <xdr:col>1</xdr:col>
      <xdr:colOff>977900</xdr:colOff>
      <xdr:row>112</xdr:row>
      <xdr:rowOff>660400</xdr:rowOff>
    </xdr:to>
    <xdr:pic>
      <xdr:nvPicPr>
        <xdr:cNvPr id="15" name="Subgraph-F_StewartCastIron"/>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11300" y="9505950"/>
          <a:ext cx="952500" cy="635000"/>
        </a:xfrm>
        <a:prstGeom prst="rect">
          <a:avLst/>
        </a:prstGeom>
      </xdr:spPr>
    </xdr:pic>
    <xdr:clientData/>
  </xdr:twoCellAnchor>
  <xdr:twoCellAnchor editAs="oneCell">
    <xdr:from>
      <xdr:col>1</xdr:col>
      <xdr:colOff>25400</xdr:colOff>
      <xdr:row>121</xdr:row>
      <xdr:rowOff>25400</xdr:rowOff>
    </xdr:from>
    <xdr:to>
      <xdr:col>1</xdr:col>
      <xdr:colOff>977900</xdr:colOff>
      <xdr:row>121</xdr:row>
      <xdr:rowOff>660400</xdr:rowOff>
    </xdr:to>
    <xdr:pic>
      <xdr:nvPicPr>
        <xdr:cNvPr id="16" name="Subgraph-F_SundriedTomatoes"/>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511300" y="10191750"/>
          <a:ext cx="952500" cy="635000"/>
        </a:xfrm>
        <a:prstGeom prst="rect">
          <a:avLst/>
        </a:prstGeom>
      </xdr:spPr>
    </xdr:pic>
    <xdr:clientData/>
  </xdr:twoCellAnchor>
  <xdr:twoCellAnchor editAs="oneCell">
    <xdr:from>
      <xdr:col>1</xdr:col>
      <xdr:colOff>25400</xdr:colOff>
      <xdr:row>131</xdr:row>
      <xdr:rowOff>25400</xdr:rowOff>
    </xdr:from>
    <xdr:to>
      <xdr:col>1</xdr:col>
      <xdr:colOff>977900</xdr:colOff>
      <xdr:row>131</xdr:row>
      <xdr:rowOff>660400</xdr:rowOff>
    </xdr:to>
    <xdr:pic>
      <xdr:nvPicPr>
        <xdr:cNvPr id="17" name="Subgraph-F_WeirdIngredients"/>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11300" y="10877550"/>
          <a:ext cx="952500" cy="635000"/>
        </a:xfrm>
        <a:prstGeom prst="rect">
          <a:avLst/>
        </a:prstGeom>
      </xdr:spPr>
    </xdr:pic>
    <xdr:clientData/>
  </xdr:twoCellAnchor>
  <xdr:twoCellAnchor editAs="oneCell">
    <xdr:from>
      <xdr:col>1</xdr:col>
      <xdr:colOff>25400</xdr:colOff>
      <xdr:row>140</xdr:row>
      <xdr:rowOff>25400</xdr:rowOff>
    </xdr:from>
    <xdr:to>
      <xdr:col>1</xdr:col>
      <xdr:colOff>977900</xdr:colOff>
      <xdr:row>140</xdr:row>
      <xdr:rowOff>660400</xdr:rowOff>
    </xdr:to>
    <xdr:pic>
      <xdr:nvPicPr>
        <xdr:cNvPr id="18" name="Subgraph-F_CheffTell"/>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511300" y="11563350"/>
          <a:ext cx="952500" cy="635000"/>
        </a:xfrm>
        <a:prstGeom prst="rect">
          <a:avLst/>
        </a:prstGeom>
      </xdr:spPr>
    </xdr:pic>
    <xdr:clientData/>
  </xdr:twoCellAnchor>
  <xdr:twoCellAnchor editAs="oneCell">
    <xdr:from>
      <xdr:col>1</xdr:col>
      <xdr:colOff>25400</xdr:colOff>
      <xdr:row>153</xdr:row>
      <xdr:rowOff>25400</xdr:rowOff>
    </xdr:from>
    <xdr:to>
      <xdr:col>1</xdr:col>
      <xdr:colOff>977900</xdr:colOff>
      <xdr:row>153</xdr:row>
      <xdr:rowOff>660400</xdr:rowOff>
    </xdr:to>
    <xdr:pic>
      <xdr:nvPicPr>
        <xdr:cNvPr id="19" name="Subgraph-F_ChezLaurence"/>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511300" y="12249150"/>
          <a:ext cx="952500" cy="635000"/>
        </a:xfrm>
        <a:prstGeom prst="rect">
          <a:avLst/>
        </a:prstGeom>
      </xdr:spPr>
    </xdr:pic>
    <xdr:clientData/>
  </xdr:twoCellAnchor>
  <xdr:twoCellAnchor editAs="oneCell">
    <xdr:from>
      <xdr:col>1</xdr:col>
      <xdr:colOff>25400</xdr:colOff>
      <xdr:row>156</xdr:row>
      <xdr:rowOff>25400</xdr:rowOff>
    </xdr:from>
    <xdr:to>
      <xdr:col>1</xdr:col>
      <xdr:colOff>977900</xdr:colOff>
      <xdr:row>156</xdr:row>
      <xdr:rowOff>660400</xdr:rowOff>
    </xdr:to>
    <xdr:pic>
      <xdr:nvPicPr>
        <xdr:cNvPr id="20" name="Subgraph-F_DoubleParked"/>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511300" y="12934950"/>
          <a:ext cx="952500" cy="635000"/>
        </a:xfrm>
        <a:prstGeom prst="rect">
          <a:avLst/>
        </a:prstGeom>
      </xdr:spPr>
    </xdr:pic>
    <xdr:clientData/>
  </xdr:twoCellAnchor>
  <xdr:twoCellAnchor editAs="oneCell">
    <xdr:from>
      <xdr:col>1</xdr:col>
      <xdr:colOff>25400</xdr:colOff>
      <xdr:row>159</xdr:row>
      <xdr:rowOff>25400</xdr:rowOff>
    </xdr:from>
    <xdr:to>
      <xdr:col>1</xdr:col>
      <xdr:colOff>977900</xdr:colOff>
      <xdr:row>159</xdr:row>
      <xdr:rowOff>660400</xdr:rowOff>
    </xdr:to>
    <xdr:pic>
      <xdr:nvPicPr>
        <xdr:cNvPr id="21" name="Subgraph-F_Vietnamese"/>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511300" y="13620750"/>
          <a:ext cx="952500" cy="635000"/>
        </a:xfrm>
        <a:prstGeom prst="rect">
          <a:avLst/>
        </a:prstGeom>
      </xdr:spPr>
    </xdr:pic>
    <xdr:clientData/>
  </xdr:twoCellAnchor>
  <xdr:twoCellAnchor editAs="oneCell">
    <xdr:from>
      <xdr:col>1</xdr:col>
      <xdr:colOff>25400</xdr:colOff>
      <xdr:row>173</xdr:row>
      <xdr:rowOff>25400</xdr:rowOff>
    </xdr:from>
    <xdr:to>
      <xdr:col>1</xdr:col>
      <xdr:colOff>977900</xdr:colOff>
      <xdr:row>173</xdr:row>
      <xdr:rowOff>660400</xdr:rowOff>
    </xdr:to>
    <xdr:pic>
      <xdr:nvPicPr>
        <xdr:cNvPr id="22" name="Subgraph-F_Boise"/>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511300" y="14306550"/>
          <a:ext cx="952500" cy="635000"/>
        </a:xfrm>
        <a:prstGeom prst="rect">
          <a:avLst/>
        </a:prstGeom>
      </xdr:spPr>
    </xdr:pic>
    <xdr:clientData/>
  </xdr:twoCellAnchor>
  <xdr:twoCellAnchor editAs="oneCell">
    <xdr:from>
      <xdr:col>1</xdr:col>
      <xdr:colOff>25400</xdr:colOff>
      <xdr:row>174</xdr:row>
      <xdr:rowOff>25400</xdr:rowOff>
    </xdr:from>
    <xdr:to>
      <xdr:col>1</xdr:col>
      <xdr:colOff>977900</xdr:colOff>
      <xdr:row>174</xdr:row>
      <xdr:rowOff>660400</xdr:rowOff>
    </xdr:to>
    <xdr:pic>
      <xdr:nvPicPr>
        <xdr:cNvPr id="23" name="Subgraph-F_BestFarmers"/>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511300" y="14992350"/>
          <a:ext cx="952500" cy="635000"/>
        </a:xfrm>
        <a:prstGeom prst="rect">
          <a:avLst/>
        </a:prstGeom>
      </xdr:spPr>
    </xdr:pic>
    <xdr:clientData/>
  </xdr:twoCellAnchor>
  <xdr:twoCellAnchor editAs="oneCell">
    <xdr:from>
      <xdr:col>1</xdr:col>
      <xdr:colOff>25400</xdr:colOff>
      <xdr:row>190</xdr:row>
      <xdr:rowOff>25400</xdr:rowOff>
    </xdr:from>
    <xdr:to>
      <xdr:col>1</xdr:col>
      <xdr:colOff>977900</xdr:colOff>
      <xdr:row>190</xdr:row>
      <xdr:rowOff>660400</xdr:rowOff>
    </xdr:to>
    <xdr:pic>
      <xdr:nvPicPr>
        <xdr:cNvPr id="24" name="Subgraph-F_BrokenRice"/>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511300" y="15678150"/>
          <a:ext cx="952500" cy="635000"/>
        </a:xfrm>
        <a:prstGeom prst="rect">
          <a:avLst/>
        </a:prstGeom>
      </xdr:spPr>
    </xdr:pic>
    <xdr:clientData/>
  </xdr:twoCellAnchor>
  <xdr:twoCellAnchor editAs="oneCell">
    <xdr:from>
      <xdr:col>1</xdr:col>
      <xdr:colOff>25400</xdr:colOff>
      <xdr:row>194</xdr:row>
      <xdr:rowOff>25400</xdr:rowOff>
    </xdr:from>
    <xdr:to>
      <xdr:col>1</xdr:col>
      <xdr:colOff>977900</xdr:colOff>
      <xdr:row>194</xdr:row>
      <xdr:rowOff>660400</xdr:rowOff>
    </xdr:to>
    <xdr:pic>
      <xdr:nvPicPr>
        <xdr:cNvPr id="25" name="Subgraph-F_ButtermilkPancakes"/>
        <xdr:cNvPicPr>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511300" y="16363950"/>
          <a:ext cx="952500" cy="635000"/>
        </a:xfrm>
        <a:prstGeom prst="rect">
          <a:avLst/>
        </a:prstGeom>
      </xdr:spPr>
    </xdr:pic>
    <xdr:clientData/>
  </xdr:twoCellAnchor>
  <xdr:twoCellAnchor editAs="oneCell">
    <xdr:from>
      <xdr:col>1</xdr:col>
      <xdr:colOff>25400</xdr:colOff>
      <xdr:row>198</xdr:row>
      <xdr:rowOff>25400</xdr:rowOff>
    </xdr:from>
    <xdr:to>
      <xdr:col>1</xdr:col>
      <xdr:colOff>977900</xdr:colOff>
      <xdr:row>198</xdr:row>
      <xdr:rowOff>660400</xdr:rowOff>
    </xdr:to>
    <xdr:pic>
      <xdr:nvPicPr>
        <xdr:cNvPr id="26" name="Subgraph-F_CuttingMelon"/>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511300" y="17049750"/>
          <a:ext cx="952500" cy="635000"/>
        </a:xfrm>
        <a:prstGeom prst="rect">
          <a:avLst/>
        </a:prstGeom>
      </xdr:spPr>
    </xdr:pic>
    <xdr:clientData/>
  </xdr:twoCellAnchor>
  <xdr:twoCellAnchor editAs="oneCell">
    <xdr:from>
      <xdr:col>1</xdr:col>
      <xdr:colOff>25400</xdr:colOff>
      <xdr:row>206</xdr:row>
      <xdr:rowOff>25400</xdr:rowOff>
    </xdr:from>
    <xdr:to>
      <xdr:col>1</xdr:col>
      <xdr:colOff>977900</xdr:colOff>
      <xdr:row>206</xdr:row>
      <xdr:rowOff>660400</xdr:rowOff>
    </xdr:to>
    <xdr:pic>
      <xdr:nvPicPr>
        <xdr:cNvPr id="27" name="Subgraph-F_DoubleDevon"/>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511300" y="17735550"/>
          <a:ext cx="952500" cy="635000"/>
        </a:xfrm>
        <a:prstGeom prst="rect">
          <a:avLst/>
        </a:prstGeom>
      </xdr:spPr>
    </xdr:pic>
    <xdr:clientData/>
  </xdr:twoCellAnchor>
  <xdr:twoCellAnchor editAs="oneCell">
    <xdr:from>
      <xdr:col>1</xdr:col>
      <xdr:colOff>25400</xdr:colOff>
      <xdr:row>208</xdr:row>
      <xdr:rowOff>25400</xdr:rowOff>
    </xdr:from>
    <xdr:to>
      <xdr:col>1</xdr:col>
      <xdr:colOff>977900</xdr:colOff>
      <xdr:row>208</xdr:row>
      <xdr:rowOff>660400</xdr:rowOff>
    </xdr:to>
    <xdr:pic>
      <xdr:nvPicPr>
        <xdr:cNvPr id="28" name="Subgraph-F_FoodJokes"/>
        <xdr:cNvPicPr>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511300" y="18421350"/>
          <a:ext cx="952500" cy="635000"/>
        </a:xfrm>
        <a:prstGeom prst="rect">
          <a:avLst/>
        </a:prstGeom>
      </xdr:spPr>
    </xdr:pic>
    <xdr:clientData/>
  </xdr:twoCellAnchor>
  <xdr:twoCellAnchor editAs="oneCell">
    <xdr:from>
      <xdr:col>1</xdr:col>
      <xdr:colOff>25400</xdr:colOff>
      <xdr:row>214</xdr:row>
      <xdr:rowOff>25400</xdr:rowOff>
    </xdr:from>
    <xdr:to>
      <xdr:col>1</xdr:col>
      <xdr:colOff>977900</xdr:colOff>
      <xdr:row>214</xdr:row>
      <xdr:rowOff>660400</xdr:rowOff>
    </xdr:to>
    <xdr:pic>
      <xdr:nvPicPr>
        <xdr:cNvPr id="29" name="Subgraph-F_HowLongThaw"/>
        <xdr:cNvPicPr>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511300" y="19107150"/>
          <a:ext cx="952500" cy="635000"/>
        </a:xfrm>
        <a:prstGeom prst="rect">
          <a:avLst/>
        </a:prstGeom>
      </xdr:spPr>
    </xdr:pic>
    <xdr:clientData/>
  </xdr:twoCellAnchor>
  <xdr:twoCellAnchor editAs="oneCell">
    <xdr:from>
      <xdr:col>1</xdr:col>
      <xdr:colOff>25400</xdr:colOff>
      <xdr:row>215</xdr:row>
      <xdr:rowOff>25400</xdr:rowOff>
    </xdr:from>
    <xdr:to>
      <xdr:col>1</xdr:col>
      <xdr:colOff>977900</xdr:colOff>
      <xdr:row>215</xdr:row>
      <xdr:rowOff>660400</xdr:rowOff>
    </xdr:to>
    <xdr:pic>
      <xdr:nvPicPr>
        <xdr:cNvPr id="30" name="Subgraph-F_IveNeverTasted"/>
        <xdr:cNvPicPr>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511300" y="19792950"/>
          <a:ext cx="952500" cy="635000"/>
        </a:xfrm>
        <a:prstGeom prst="rect">
          <a:avLst/>
        </a:prstGeom>
      </xdr:spPr>
    </xdr:pic>
    <xdr:clientData/>
  </xdr:twoCellAnchor>
  <xdr:twoCellAnchor editAs="oneCell">
    <xdr:from>
      <xdr:col>1</xdr:col>
      <xdr:colOff>25400</xdr:colOff>
      <xdr:row>230</xdr:row>
      <xdr:rowOff>25400</xdr:rowOff>
    </xdr:from>
    <xdr:to>
      <xdr:col>1</xdr:col>
      <xdr:colOff>977900</xdr:colOff>
      <xdr:row>230</xdr:row>
      <xdr:rowOff>660400</xdr:rowOff>
    </xdr:to>
    <xdr:pic>
      <xdr:nvPicPr>
        <xdr:cNvPr id="31" name="Subgraph-F_ManhattanMilk"/>
        <xdr:cNvPicPr>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511300" y="20478750"/>
          <a:ext cx="952500" cy="635000"/>
        </a:xfrm>
        <a:prstGeom prst="rect">
          <a:avLst/>
        </a:prstGeom>
      </xdr:spPr>
    </xdr:pic>
    <xdr:clientData/>
  </xdr:twoCellAnchor>
  <xdr:twoCellAnchor editAs="oneCell">
    <xdr:from>
      <xdr:col>1</xdr:col>
      <xdr:colOff>25400</xdr:colOff>
      <xdr:row>232</xdr:row>
      <xdr:rowOff>25400</xdr:rowOff>
    </xdr:from>
    <xdr:to>
      <xdr:col>1</xdr:col>
      <xdr:colOff>977900</xdr:colOff>
      <xdr:row>232</xdr:row>
      <xdr:rowOff>660400</xdr:rowOff>
    </xdr:to>
    <xdr:pic>
      <xdr:nvPicPr>
        <xdr:cNvPr id="32" name="Subgraph-F_OldTomato"/>
        <xdr:cNvPicPr>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511300" y="21164550"/>
          <a:ext cx="952500" cy="635000"/>
        </a:xfrm>
        <a:prstGeom prst="rect">
          <a:avLst/>
        </a:prstGeom>
      </xdr:spPr>
    </xdr:pic>
    <xdr:clientData/>
  </xdr:twoCellAnchor>
  <xdr:twoCellAnchor editAs="oneCell">
    <xdr:from>
      <xdr:col>1</xdr:col>
      <xdr:colOff>25400</xdr:colOff>
      <xdr:row>235</xdr:row>
      <xdr:rowOff>25400</xdr:rowOff>
    </xdr:from>
    <xdr:to>
      <xdr:col>1</xdr:col>
      <xdr:colOff>977900</xdr:colOff>
      <xdr:row>235</xdr:row>
      <xdr:rowOff>660400</xdr:rowOff>
    </xdr:to>
    <xdr:pic>
      <xdr:nvPicPr>
        <xdr:cNvPr id="33" name="Subgraph-F_PerfectFood"/>
        <xdr:cNvPicPr>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511300" y="21850350"/>
          <a:ext cx="952500" cy="635000"/>
        </a:xfrm>
        <a:prstGeom prst="rect">
          <a:avLst/>
        </a:prstGeom>
      </xdr:spPr>
    </xdr:pic>
    <xdr:clientData/>
  </xdr:twoCellAnchor>
  <xdr:twoCellAnchor editAs="oneCell">
    <xdr:from>
      <xdr:col>1</xdr:col>
      <xdr:colOff>25400</xdr:colOff>
      <xdr:row>244</xdr:row>
      <xdr:rowOff>25400</xdr:rowOff>
    </xdr:from>
    <xdr:to>
      <xdr:col>1</xdr:col>
      <xdr:colOff>977900</xdr:colOff>
      <xdr:row>244</xdr:row>
      <xdr:rowOff>660400</xdr:rowOff>
    </xdr:to>
    <xdr:pic>
      <xdr:nvPicPr>
        <xdr:cNvPr id="34" name="Subgraph-F_Portions"/>
        <xdr:cNvPicPr>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511300" y="22536150"/>
          <a:ext cx="952500" cy="635000"/>
        </a:xfrm>
        <a:prstGeom prst="rect">
          <a:avLst/>
        </a:prstGeom>
      </xdr:spPr>
    </xdr:pic>
    <xdr:clientData/>
  </xdr:twoCellAnchor>
  <xdr:twoCellAnchor editAs="oneCell">
    <xdr:from>
      <xdr:col>1</xdr:col>
      <xdr:colOff>25400</xdr:colOff>
      <xdr:row>251</xdr:row>
      <xdr:rowOff>25400</xdr:rowOff>
    </xdr:from>
    <xdr:to>
      <xdr:col>1</xdr:col>
      <xdr:colOff>977900</xdr:colOff>
      <xdr:row>251</xdr:row>
      <xdr:rowOff>660400</xdr:rowOff>
    </xdr:to>
    <xdr:pic>
      <xdr:nvPicPr>
        <xdr:cNvPr id="35" name="Subgraph-F_Portland"/>
        <xdr:cNvPicPr>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511300" y="23221950"/>
          <a:ext cx="952500" cy="635000"/>
        </a:xfrm>
        <a:prstGeom prst="rect">
          <a:avLst/>
        </a:prstGeom>
      </xdr:spPr>
    </xdr:pic>
    <xdr:clientData/>
  </xdr:twoCellAnchor>
  <xdr:twoCellAnchor editAs="oneCell">
    <xdr:from>
      <xdr:col>1</xdr:col>
      <xdr:colOff>25400</xdr:colOff>
      <xdr:row>254</xdr:row>
      <xdr:rowOff>25400</xdr:rowOff>
    </xdr:from>
    <xdr:to>
      <xdr:col>1</xdr:col>
      <xdr:colOff>977900</xdr:colOff>
      <xdr:row>254</xdr:row>
      <xdr:rowOff>660400</xdr:rowOff>
    </xdr:to>
    <xdr:pic>
      <xdr:nvPicPr>
        <xdr:cNvPr id="36" name="Subgraph-F_WowABuck"/>
        <xdr:cNvPicPr>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511300" y="23907750"/>
          <a:ext cx="952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419" totalsRowShown="0" headerRowDxfId="146" dataDxfId="145">
  <autoFilter ref="A2:N419"/>
  <tableColumns count="14">
    <tableColumn id="1" name="Vertex 1" dataDxfId="144" dataCellStyle="NodeXL Required"/>
    <tableColumn id="2" name="Vertex 2" dataDxfId="143" dataCellStyle="NodeXL Required"/>
    <tableColumn id="3" name="Color" dataDxfId="142" dataCellStyle="NodeXL Visual Property"/>
    <tableColumn id="4" name="Width" dataDxfId="141" dataCellStyle="NodeXL Visual Property"/>
    <tableColumn id="11" name="Style" dataDxfId="140" dataCellStyle="NodeXL Visual Property"/>
    <tableColumn id="5" name="Opacity" dataDxfId="139" dataCellStyle="NodeXL Visual Property"/>
    <tableColumn id="6" name="Visibility" dataDxfId="138" dataCellStyle="NodeXL Visual Property"/>
    <tableColumn id="10" name="Label" dataDxfId="137" dataCellStyle="NodeXL Label"/>
    <tableColumn id="12" name="Label Text Color" dataDxfId="136" dataCellStyle="NodeXL Label"/>
    <tableColumn id="13" name="Label Font Size" dataDxfId="135" dataCellStyle="NodeXL Label"/>
    <tableColumn id="14" name="Reciprocated?" dataDxfId="65" dataCellStyle="NodeXL Graph Metric"/>
    <tableColumn id="7" name="ID" dataDxfId="134" dataCellStyle="NodeXL Do Not Edit"/>
    <tableColumn id="9" name="Dynamic Filter" dataDxfId="133" dataCellStyle="NodeXL Do Not Edit"/>
    <tableColumn id="8" name="Add Your Own Columns Here" dataDxfId="132"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66">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9" name="TwitterSearchNetworkTopItems_1" displayName="TwitterSearchNetworkTopItems_1" ref="A1:B2" totalsRowShown="0" headerRowDxfId="61" dataDxfId="62" dataCellStyle="Normal">
  <autoFilter ref="A1:B2"/>
  <tableColumns count="2">
    <tableColumn id="1" name="Top URLs in Tweet in Entire Graph" dataDxfId="60" dataCellStyle="Normal"/>
    <tableColumn id="2" name="Entire Graph Count" dataDxfId="59" dataCellStyle="Normal"/>
  </tableColumns>
  <tableStyleInfo name="NodeXL Table" showFirstColumn="0" showLastColumn="0" showRowStripes="1" showColumnStripes="0"/>
</table>
</file>

<file path=xl/tables/table12.xml><?xml version="1.0" encoding="utf-8"?>
<table xmlns="http://schemas.openxmlformats.org/spreadsheetml/2006/main" id="20" name="TwitterSearchNetworkTopItems_2" displayName="TwitterSearchNetworkTopItems_2" ref="A4:B5" totalsRowShown="0" headerRowDxfId="56" dataDxfId="57" dataCellStyle="Normal">
  <autoFilter ref="A4:B5"/>
  <tableColumns count="2">
    <tableColumn id="1" name="Top Domains in Tweet in Entire Graph" dataDxfId="55" dataCellStyle="Normal"/>
    <tableColumn id="2" name="Entire Graph Count" dataDxfId="54" dataCellStyle="Normal"/>
  </tableColumns>
  <tableStyleInfo name="NodeXL Table" showFirstColumn="0" showLastColumn="0" showRowStripes="1" showColumnStripes="0"/>
</table>
</file>

<file path=xl/tables/table13.xml><?xml version="1.0" encoding="utf-8"?>
<table xmlns="http://schemas.openxmlformats.org/spreadsheetml/2006/main" id="21" name="TwitterSearchNetworkTopItems_3" displayName="TwitterSearchNetworkTopItems_3" ref="A7:B8" totalsRowShown="0" headerRowDxfId="51" dataDxfId="52" dataCellStyle="Normal">
  <autoFilter ref="A7:B8"/>
  <tableColumns count="2">
    <tableColumn id="1" name="Top Hashtags in Tweet in Entire Graph" dataDxfId="50" dataCellStyle="Normal"/>
    <tableColumn id="2" name="Entire Graph Count" dataDxfId="49" dataCellStyle="Normal"/>
  </tableColumns>
  <tableStyleInfo name="NodeXL Table" showFirstColumn="0" showLastColumn="0" showRowStripes="1" showColumnStripes="0"/>
</table>
</file>

<file path=xl/tables/table14.xml><?xml version="1.0" encoding="utf-8"?>
<table xmlns="http://schemas.openxmlformats.org/spreadsheetml/2006/main" id="22" name="TwitterSearchNetworkTopItems_4" displayName="TwitterSearchNetworkTopItems_4" ref="A10:B15" totalsRowShown="0" headerRowDxfId="46" dataDxfId="47" dataCellStyle="Normal">
  <autoFilter ref="A10:B15"/>
  <tableColumns count="2">
    <tableColumn id="1" name="Top Words in Tweet in Entire Graph" dataDxfId="45" dataCellStyle="Normal"/>
    <tableColumn id="2" name="Entire Graph Count" dataDxfId="44" dataCellStyle="Normal"/>
  </tableColumns>
  <tableStyleInfo name="NodeXL Table" showFirstColumn="0" showLastColumn="0" showRowStripes="1" showColumnStripes="0"/>
</table>
</file>

<file path=xl/tables/table15.xml><?xml version="1.0" encoding="utf-8"?>
<table xmlns="http://schemas.openxmlformats.org/spreadsheetml/2006/main" id="23" name="TwitterSearchNetworkTopItems_5" displayName="TwitterSearchNetworkTopItems_5" ref="A18:B19" totalsRowShown="0" headerRowDxfId="41" dataDxfId="42" dataCellStyle="Normal">
  <autoFilter ref="A18:B19"/>
  <tableColumns count="2">
    <tableColumn id="1" name="Top Word Pairs in Tweet in Entire Graph" dataDxfId="40" dataCellStyle="Normal"/>
    <tableColumn id="2" name="Entire Graph Count" dataDxfId="39" dataCellStyle="Normal"/>
  </tableColumns>
  <tableStyleInfo name="NodeXL Table" showFirstColumn="0" showLastColumn="0" showRowStripes="1" showColumnStripes="0"/>
</table>
</file>

<file path=xl/tables/table16.xml><?xml version="1.0" encoding="utf-8"?>
<table xmlns="http://schemas.openxmlformats.org/spreadsheetml/2006/main" id="24" name="TwitterSearchNetworkTopItems_6" displayName="TwitterSearchNetworkTopItems_6" ref="A21:B22" totalsRowShown="0" headerRowDxfId="36" dataDxfId="37" dataCellStyle="Normal">
  <autoFilter ref="A21:B22"/>
  <tableColumns count="2">
    <tableColumn id="1" name="Top Replied-To in Entire Graph" dataDxfId="35" dataCellStyle="Normal"/>
    <tableColumn id="2" name="Entire Graph Count" dataDxfId="34" dataCellStyle="Normal"/>
  </tableColumns>
  <tableStyleInfo name="NodeXL Table" showFirstColumn="0" showLastColumn="0" showRowStripes="1" showColumnStripes="0"/>
</table>
</file>

<file path=xl/tables/table17.xml><?xml version="1.0" encoding="utf-8"?>
<table xmlns="http://schemas.openxmlformats.org/spreadsheetml/2006/main" id="25" name="TwitterSearchNetworkTopItems_7" displayName="TwitterSearchNetworkTopItems_7" ref="A24:B25" totalsRowShown="0" headerRowDxfId="32" dataDxfId="33" dataCellStyle="Normal">
  <autoFilter ref="A24:B25"/>
  <tableColumns count="2">
    <tableColumn id="1" name="Top Mentioned in Entire Graph" dataDxfId="31" dataCellStyle="Normal"/>
    <tableColumn id="2" name="Entire Graph Count" dataDxfId="30" dataCellStyle="Normal"/>
  </tableColumns>
  <tableStyleInfo name="NodeXL Table" showFirstColumn="0" showLastColumn="0" showRowStripes="1" showColumnStripes="0"/>
</table>
</file>

<file path=xl/tables/table18.xml><?xml version="1.0" encoding="utf-8"?>
<table xmlns="http://schemas.openxmlformats.org/spreadsheetml/2006/main" id="26" name="TwitterSearchNetworkTopItems_8" displayName="TwitterSearchNetworkTopItems_8" ref="A27:B28" totalsRowShown="0" headerRowDxfId="26" dataDxfId="27" dataCellStyle="Normal">
  <autoFilter ref="A27:B28"/>
  <tableColumns count="2">
    <tableColumn id="1" name="Top Tweeters in Entire Graph" dataDxfId="25" dataCellStyle="Normal"/>
    <tableColumn id="2" name="Entire Graph Count" dataDxfId="24"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N259" totalsRowShown="0" headerRowDxfId="131" dataDxfId="130">
  <autoFilter ref="A2:AN259">
    <filterColumn colId="0">
      <filters>
        <filter val="B_FoodGlossies"/>
        <filter val="B_GroceryNinja"/>
        <filter val="B_InVideos"/>
        <filter val="B_MisoSoup"/>
        <filter val="B_Quote"/>
        <filter val="B_Starbucks Launching"/>
        <filter val="B_SupposedTop10"/>
        <filter val="B_TJ'sOrganicRounds"/>
        <filter val="B_WomanFindsCell"/>
        <filter val="F_BestFarmers"/>
        <filter val="F_Boise"/>
        <filter val="F_BreadBaking"/>
        <filter val="F_BrokenRice"/>
        <filter val="F_ButtermilkPancakes"/>
        <filter val="F_Carnitas"/>
        <filter val="F_CheffTell"/>
        <filter val="F_ChezLaurence"/>
        <filter val="F_CuttingMelon"/>
        <filter val="F_DoubleDevon"/>
        <filter val="F_DoubleParked"/>
        <filter val="F_FearBroiling"/>
        <filter val="F_FoodJokes"/>
        <filter val="F_GirlScoutCookie"/>
        <filter val="F_HowLongThaw"/>
        <filter val="F_IveNeverTasted"/>
        <filter val="F_ManhattanMilk"/>
        <filter val="F_OldTomato"/>
        <filter val="F_PerfectFood"/>
        <filter val="F_Portions"/>
        <filter val="F_Portland"/>
        <filter val="F_StewartCastIron"/>
        <filter val="F_SundriedTomatoes"/>
        <filter val="F_Vietnamese"/>
        <filter val="F_WeirdIngredients"/>
        <filter val="F_WowABuck"/>
      </filters>
    </filterColumn>
  </autoFilter>
  <tableColumns count="40">
    <tableColumn id="1" name="Vertex" dataDxfId="129" dataCellStyle="NodeXL Required"/>
    <tableColumn id="40" name="Subgraph" dataDxfId="0" dataCellStyle="NodeXL Required"/>
    <tableColumn id="2" name="Color" dataDxfId="128" dataCellStyle="NodeXL Visual Property"/>
    <tableColumn id="5" name="Shape" dataDxfId="127" dataCellStyle="NodeXL Visual Property"/>
    <tableColumn id="6" name="Size" dataDxfId="126" dataCellStyle="NodeXL Visual Property"/>
    <tableColumn id="4" name="Opacity" dataDxfId="125" dataCellStyle="NodeXL Visual Property"/>
    <tableColumn id="7" name="Image File" dataDxfId="124" dataCellStyle="NodeXL Visual Property"/>
    <tableColumn id="3" name="Visibility" dataDxfId="123" dataCellStyle="NodeXL Visual Property"/>
    <tableColumn id="10" name="Label" dataDxfId="122" dataCellStyle="NodeXL Label"/>
    <tableColumn id="16" name="Label Fill Color" dataDxfId="121" dataCellStyle="NodeXL Label"/>
    <tableColumn id="9" name="Label Position" dataDxfId="120" dataCellStyle="NodeXL Label"/>
    <tableColumn id="8" name="Tooltip" dataDxfId="119" dataCellStyle="NodeXL Label"/>
    <tableColumn id="18" name="Layout Order" dataDxfId="118" dataCellStyle="NodeXL Layout"/>
    <tableColumn id="13" name="X" dataDxfId="117" dataCellStyle="NodeXL Layout"/>
    <tableColumn id="14" name="Y" dataDxfId="116" dataCellStyle="NodeXL Layout"/>
    <tableColumn id="12" name="Locked?" dataDxfId="115" dataCellStyle="NodeXL Layout"/>
    <tableColumn id="19" name="Polar R" dataDxfId="114" dataCellStyle="NodeXL Layout"/>
    <tableColumn id="20" name="Polar Angle" dataDxfId="10" dataCellStyle="NodeXL Layout"/>
    <tableColumn id="21" name="Degree" dataDxfId="8" dataCellStyle="NodeXL Graph Metric"/>
    <tableColumn id="22" name="In-Degree" dataDxfId="9" dataCellStyle="NodeXL Graph Metric"/>
    <tableColumn id="23" name="Out-Degree" dataDxfId="5" dataCellStyle="NodeXL Graph Metric"/>
    <tableColumn id="24" name="Betweenness Centrality" dataDxfId="4" dataCellStyle="NodeXL Graph Metric"/>
    <tableColumn id="25" name="Closeness Centrality" dataDxfId="3" dataCellStyle="NodeXL Graph Metric"/>
    <tableColumn id="26" name="Eigenvector Centrality" dataDxfId="1" dataCellStyle="NodeXL Graph Metric"/>
    <tableColumn id="15" name="PageRank" dataDxfId="2" dataCellStyle="NodeXL Graph Metric"/>
    <tableColumn id="27" name="Clustering Coefficient" dataDxfId="6" dataCellStyle="NodeXL Graph Metric"/>
    <tableColumn id="29" name="Reciprocated Vertex Pair Ratio" dataDxfId="7" dataCellStyle="NodeXL Graph Metric"/>
    <tableColumn id="11" name="ID" dataDxfId="113" dataCellStyle="NodeXL Do Not Edit"/>
    <tableColumn id="28" name="Dynamic Filter" dataDxfId="112" dataCellStyle="NodeXL Do Not Edit"/>
    <tableColumn id="17" name="Add Your Own Columns Here" dataDxfId="21" dataCellStyle="NodeXL Other Column"/>
    <tableColumn id="30" name="Top URLs in Tweet by Count" dataDxfId="20" dataCellStyle="NodeXL Graph Metric"/>
    <tableColumn id="31" name="Top URLs in Tweet by Salience" dataDxfId="19" dataCellStyle="NodeXL Graph Metric"/>
    <tableColumn id="32" name="Top Domains in Tweet by Count" dataDxfId="18" dataCellStyle="NodeXL Graph Metric"/>
    <tableColumn id="33" name="Top Domains in Tweet by Salience" dataDxfId="17" dataCellStyle="NodeXL Graph Metric"/>
    <tableColumn id="34" name="Top Hashtags in Tweet by Count" dataDxfId="16" dataCellStyle="NodeXL Graph Metric"/>
    <tableColumn id="35" name="Top Hashtags in Tweet by Salience" dataDxfId="15" dataCellStyle="NodeXL Graph Metric"/>
    <tableColumn id="36" name="Top Words in Tweet by Count" dataDxfId="14" dataCellStyle="NodeXL Graph Metric"/>
    <tableColumn id="37" name="Top Words in Tweet by Salience" dataDxfId="13" dataCellStyle="NodeXL Graph Metric"/>
    <tableColumn id="38" name="Top Word Pairs in Tweet by Count" dataDxfId="12" dataCellStyle="NodeXL Graph Metric"/>
    <tableColumn id="39" name="Top Word Pairs in Tweet by Salience" dataDxfId="11"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111">
  <autoFilter ref="A2:AF3"/>
  <tableColumns count="32">
    <tableColumn id="1" name="Group" dataDxfId="110" dataCellStyle="NodeXL Required"/>
    <tableColumn id="2" name="Vertex Color" dataDxfId="109" dataCellStyle="NodeXL Visual Property"/>
    <tableColumn id="3" name="Vertex Shape" dataDxfId="108" dataCellStyle="NodeXL Visual Property"/>
    <tableColumn id="22" name="Visibility" dataDxfId="107" dataCellStyle="NodeXL Visual Property"/>
    <tableColumn id="4" name="Collapsed?" dataCellStyle="NodeXL Visual Property"/>
    <tableColumn id="18" name="Label" dataDxfId="106" dataCellStyle="NodeXL Label"/>
    <tableColumn id="20" name="Collapsed X" dataCellStyle="NodeXL Layout"/>
    <tableColumn id="21" name="Collapsed Y" dataCellStyle="NodeXL Layout"/>
    <tableColumn id="6" name="ID" dataDxfId="105" dataCellStyle="NodeXL Do Not Edit"/>
    <tableColumn id="19" name="Collapsed Properties" dataDxfId="104" dataCellStyle="NodeXL Do Not Edit"/>
    <tableColumn id="5" name="Vertices" dataDxfId="103" dataCellStyle="NodeXL Graph Metric"/>
    <tableColumn id="7" name="Unique Edges" dataDxfId="102" dataCellStyle="NodeXL Graph Metric"/>
    <tableColumn id="8" name="Edges With Duplicates" dataDxfId="101" dataCellStyle="NodeXL Graph Metric"/>
    <tableColumn id="9" name="Total Edges" dataDxfId="100" dataCellStyle="NodeXL Graph Metric"/>
    <tableColumn id="10" name="Self-Loops" dataDxfId="99" dataCellStyle="NodeXL Graph Metric"/>
    <tableColumn id="24" name="Reciprocated Vertex Pair Ratio" dataDxfId="98" dataCellStyle="NodeXL Graph Metric"/>
    <tableColumn id="25" name="Reciprocated Edge Ratio" dataDxfId="97" dataCellStyle="NodeXL Graph Metric"/>
    <tableColumn id="11" name="Connected Components" dataDxfId="96" dataCellStyle="NodeXL Graph Metric"/>
    <tableColumn id="12" name="Single-Vertex Connected Components" dataDxfId="95" dataCellStyle="NodeXL Graph Metric"/>
    <tableColumn id="13" name="Maximum Vertices in a Connected Component" dataDxfId="94" dataCellStyle="NodeXL Graph Metric"/>
    <tableColumn id="14" name="Maximum Edges in a Connected Component" dataDxfId="93" dataCellStyle="NodeXL Graph Metric"/>
    <tableColumn id="15" name="Maximum Geodesic Distance (Diameter)" dataDxfId="92" dataCellStyle="NodeXL Graph Metric"/>
    <tableColumn id="16" name="Average Geodesic Distance" dataDxfId="91" dataCellStyle="NodeXL Graph Metric"/>
    <tableColumn id="17" name="Graph Density" dataDxfId="58" dataCellStyle="NodeXL Graph Metric"/>
    <tableColumn id="23" name="Top URLs in Tweet" dataDxfId="53" dataCellStyle="Normal"/>
    <tableColumn id="26" name="Top Domains in Tweet" dataDxfId="48" dataCellStyle="Normal"/>
    <tableColumn id="27" name="Top Hashtags in Tweet" dataDxfId="43" dataCellStyle="Normal"/>
    <tableColumn id="28" name="Top Words in Tweet" dataDxfId="38" dataCellStyle="Normal"/>
    <tableColumn id="29" name="Top Word Pairs in Tweet" dataDxfId="29" dataCellStyle="Normal"/>
    <tableColumn id="30" name="Top Replied-To in Tweet" dataDxfId="28" dataCellStyle="Normal"/>
    <tableColumn id="31" name="Top Mentioned in Tweet" dataDxfId="23" dataCellStyle="Normal"/>
    <tableColumn id="32" name="Top Tweeters" dataDxfId="22"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0" dataDxfId="89">
  <autoFilter ref="A1:C2"/>
  <tableColumns count="3">
    <tableColumn id="1" name="Group" dataDxfId="88"/>
    <tableColumn id="2" name="Vertex" dataDxfId="87"/>
    <tableColumn id="3" name="Vertex ID" dataDxfId="86"/>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64" dataCellStyle="NodeXL Graph Metric"/>
    <tableColumn id="2" name="Value" dataDxfId="6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5"/>
    <tableColumn id="2" name="Degree Frequency" dataDxfId="84">
      <calculatedColumnFormula>COUNTIF(Vertices[Degree], "&gt;= " &amp; D2) - COUNTIF(Vertices[Degree], "&gt;=" &amp; D3)</calculatedColumnFormula>
    </tableColumn>
    <tableColumn id="3" name="In-Degree Bin" dataDxfId="83"/>
    <tableColumn id="4" name="In-Degree Frequency" dataDxfId="82">
      <calculatedColumnFormula>COUNTIF(Vertices[In-Degree], "&gt;= " &amp; F2) - COUNTIF(Vertices[In-Degree], "&gt;=" &amp; F3)</calculatedColumnFormula>
    </tableColumn>
    <tableColumn id="5" name="Out-Degree Bin" dataDxfId="81"/>
    <tableColumn id="6" name="Out-Degree Frequency" dataDxfId="80">
      <calculatedColumnFormula>COUNTIF(Vertices[Out-Degree], "&gt;= " &amp; H2) - COUNTIF(Vertices[Out-Degree], "&gt;=" &amp; H3)</calculatedColumnFormula>
    </tableColumn>
    <tableColumn id="7" name="Betweenness Centrality Bin" dataDxfId="79"/>
    <tableColumn id="8" name="Betweenness Centrality Frequency" dataDxfId="78">
      <calculatedColumnFormula>COUNTIF(Vertices[Betweenness Centrality], "&gt;= " &amp; J2) - COUNTIF(Vertices[Betweenness Centrality], "&gt;=" &amp; J3)</calculatedColumnFormula>
    </tableColumn>
    <tableColumn id="9" name="Closeness Centrality Bin" dataDxfId="77"/>
    <tableColumn id="10" name="Closeness Centrality Frequency" dataDxfId="76">
      <calculatedColumnFormula>COUNTIF(Vertices[Closeness Centrality], "&gt;= " &amp; L2) - COUNTIF(Vertices[Closeness Centrality], "&gt;=" &amp; L3)</calculatedColumnFormula>
    </tableColumn>
    <tableColumn id="11" name="Eigenvector Centrality Bin" dataDxfId="75"/>
    <tableColumn id="12" name="Eigenvector Centrality Frequency" dataDxfId="74">
      <calculatedColumnFormula>COUNTIF(Vertices[Eigenvector Centrality], "&gt;= " &amp; N2) - COUNTIF(Vertices[Eigenvector Centrality], "&gt;=" &amp; N3)</calculatedColumnFormula>
    </tableColumn>
    <tableColumn id="18" name="PageRank Bin" dataDxfId="73"/>
    <tableColumn id="17" name="PageRank Frequency" dataDxfId="72">
      <calculatedColumnFormula>COUNTIF(Vertices[Eigenvector Centrality], "&gt;= " &amp; P2) - COUNTIF(Vertices[Eigenvector Centrality], "&gt;=" &amp; P3)</calculatedColumnFormula>
    </tableColumn>
    <tableColumn id="13" name="Clustering Coefficient Bin" dataDxfId="71"/>
    <tableColumn id="14" name="Clustering Coefficient Frequency" dataDxfId="70">
      <calculatedColumnFormula>COUNTIF(Vertices[Clustering Coefficient], "&gt;= " &amp; R2) - COUNTIF(Vertices[Clustering Coefficient], "&gt;=" &amp; R3)</calculatedColumnFormula>
    </tableColumn>
    <tableColumn id="15" name="Dynamic Filter Bin" dataDxfId="69"/>
    <tableColumn id="16" name="Dynamic Filter Frequency" dataDxfId="6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0" totalsRowShown="0" headerRowDxfId="67">
  <autoFilter ref="J1:K10"/>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19"/>
  <sheetViews>
    <sheetView tabSelected="1" workbookViewId="0">
      <pane xSplit="2" ySplit="2" topLeftCell="C5" activePane="bottomRight" state="frozen"/>
      <selection pane="topRight" activeCell="C1" sqref="C1"/>
      <selection pane="bottomLeft" activeCell="A3" sqref="A3"/>
      <selection pane="bottomRight" activeCell="F11" sqref="F11"/>
    </sheetView>
  </sheetViews>
  <sheetFormatPr defaultRowHeight="14.5" x14ac:dyDescent="0.35"/>
  <cols>
    <col min="1" max="1" width="20.1796875" style="1" customWidth="1"/>
    <col min="2" max="2" width="21.179687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5"/>
      <c r="J1" s="65"/>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5">
      <c r="A3" s="50" t="s">
        <v>176</v>
      </c>
      <c r="B3" s="50" t="s">
        <v>177</v>
      </c>
      <c r="C3" s="53"/>
      <c r="D3" s="54"/>
      <c r="E3" s="66"/>
      <c r="F3" s="55"/>
      <c r="G3" s="53"/>
      <c r="H3" s="57"/>
      <c r="I3" s="56"/>
      <c r="J3" s="56"/>
      <c r="K3" s="36" t="s">
        <v>65</v>
      </c>
      <c r="L3" s="62">
        <v>3</v>
      </c>
      <c r="M3" s="62"/>
      <c r="N3" s="63"/>
    </row>
    <row r="4" spans="1:14" ht="15" customHeight="1" x14ac:dyDescent="0.35">
      <c r="A4" s="50" t="s">
        <v>178</v>
      </c>
      <c r="B4" s="50" t="s">
        <v>177</v>
      </c>
      <c r="C4" s="53"/>
      <c r="D4" s="54"/>
      <c r="E4" s="66"/>
      <c r="F4" s="55"/>
      <c r="G4" s="53"/>
      <c r="H4" s="57"/>
      <c r="I4" s="56"/>
      <c r="J4" s="56"/>
      <c r="K4" s="36" t="s">
        <v>65</v>
      </c>
      <c r="L4" s="78">
        <v>4</v>
      </c>
      <c r="M4" s="78"/>
      <c r="N4" s="63"/>
    </row>
    <row r="5" spans="1:14" ht="15" customHeight="1" x14ac:dyDescent="0.35">
      <c r="A5" s="50" t="s">
        <v>179</v>
      </c>
      <c r="B5" s="50" t="s">
        <v>177</v>
      </c>
      <c r="C5" s="53"/>
      <c r="D5" s="54"/>
      <c r="E5" s="66"/>
      <c r="F5" s="55"/>
      <c r="G5" s="53"/>
      <c r="H5" s="57"/>
      <c r="I5" s="56"/>
      <c r="J5" s="56"/>
      <c r="K5" s="36" t="s">
        <v>65</v>
      </c>
      <c r="L5" s="78">
        <v>5</v>
      </c>
      <c r="M5" s="78"/>
      <c r="N5" s="63"/>
    </row>
    <row r="6" spans="1:14" ht="15" customHeight="1" x14ac:dyDescent="0.35">
      <c r="A6" s="50" t="s">
        <v>180</v>
      </c>
      <c r="B6" s="50" t="s">
        <v>177</v>
      </c>
      <c r="C6" s="53"/>
      <c r="D6" s="54"/>
      <c r="E6" s="66"/>
      <c r="F6" s="55"/>
      <c r="G6" s="53"/>
      <c r="H6" s="57"/>
      <c r="I6" s="56"/>
      <c r="J6" s="56"/>
      <c r="K6" s="36" t="s">
        <v>65</v>
      </c>
      <c r="L6" s="78">
        <v>6</v>
      </c>
      <c r="M6" s="78"/>
      <c r="N6" s="63"/>
    </row>
    <row r="7" spans="1:14" ht="15" customHeight="1" x14ac:dyDescent="0.35">
      <c r="A7" s="50" t="s">
        <v>181</v>
      </c>
      <c r="B7" s="50" t="s">
        <v>177</v>
      </c>
      <c r="C7" s="53"/>
      <c r="D7" s="54"/>
      <c r="E7" s="66"/>
      <c r="F7" s="55"/>
      <c r="G7" s="53"/>
      <c r="H7" s="57"/>
      <c r="I7" s="56"/>
      <c r="J7" s="56"/>
      <c r="K7" s="36" t="s">
        <v>65</v>
      </c>
      <c r="L7" s="78">
        <v>7</v>
      </c>
      <c r="M7" s="78"/>
      <c r="N7" s="63"/>
    </row>
    <row r="8" spans="1:14" ht="15" customHeight="1" x14ac:dyDescent="0.35">
      <c r="A8" s="50" t="s">
        <v>182</v>
      </c>
      <c r="B8" s="50" t="s">
        <v>177</v>
      </c>
      <c r="C8" s="53"/>
      <c r="D8" s="54"/>
      <c r="E8" s="66"/>
      <c r="F8" s="55"/>
      <c r="G8" s="53"/>
      <c r="H8" s="57"/>
      <c r="I8" s="56"/>
      <c r="J8" s="56"/>
      <c r="K8" s="36" t="s">
        <v>65</v>
      </c>
      <c r="L8" s="78">
        <v>8</v>
      </c>
      <c r="M8" s="78"/>
      <c r="N8" s="63"/>
    </row>
    <row r="9" spans="1:14" ht="15" customHeight="1" x14ac:dyDescent="0.35">
      <c r="A9" s="50" t="s">
        <v>183</v>
      </c>
      <c r="B9" s="50" t="s">
        <v>177</v>
      </c>
      <c r="C9" s="53"/>
      <c r="D9" s="54"/>
      <c r="E9" s="66"/>
      <c r="F9" s="55"/>
      <c r="G9" s="53"/>
      <c r="H9" s="57"/>
      <c r="I9" s="56"/>
      <c r="J9" s="56"/>
      <c r="K9" s="36" t="s">
        <v>65</v>
      </c>
      <c r="L9" s="78">
        <v>9</v>
      </c>
      <c r="M9" s="78"/>
      <c r="N9" s="63"/>
    </row>
    <row r="10" spans="1:14" ht="15" customHeight="1" x14ac:dyDescent="0.35">
      <c r="A10" s="50" t="s">
        <v>184</v>
      </c>
      <c r="B10" s="50" t="s">
        <v>177</v>
      </c>
      <c r="C10" s="53"/>
      <c r="D10" s="54"/>
      <c r="E10" s="66"/>
      <c r="F10" s="55"/>
      <c r="G10" s="53"/>
      <c r="H10" s="57"/>
      <c r="I10" s="56"/>
      <c r="J10" s="56"/>
      <c r="K10" s="36" t="s">
        <v>65</v>
      </c>
      <c r="L10" s="78">
        <v>10</v>
      </c>
      <c r="M10" s="78"/>
      <c r="N10" s="63"/>
    </row>
    <row r="11" spans="1:14" ht="15" customHeight="1" x14ac:dyDescent="0.35">
      <c r="A11" s="50" t="s">
        <v>185</v>
      </c>
      <c r="B11" s="50" t="s">
        <v>186</v>
      </c>
      <c r="C11" s="53"/>
      <c r="D11" s="54"/>
      <c r="E11" s="66"/>
      <c r="F11" s="55"/>
      <c r="G11" s="53"/>
      <c r="H11" s="57"/>
      <c r="I11" s="56"/>
      <c r="J11" s="56"/>
      <c r="K11" s="36" t="s">
        <v>65</v>
      </c>
      <c r="L11" s="78">
        <v>11</v>
      </c>
      <c r="M11" s="78"/>
      <c r="N11" s="63"/>
    </row>
    <row r="12" spans="1:14" ht="15" customHeight="1" x14ac:dyDescent="0.35">
      <c r="A12" s="50" t="s">
        <v>176</v>
      </c>
      <c r="B12" s="50" t="s">
        <v>186</v>
      </c>
      <c r="C12" s="53"/>
      <c r="D12" s="54"/>
      <c r="E12" s="66"/>
      <c r="F12" s="55"/>
      <c r="G12" s="53"/>
      <c r="H12" s="57"/>
      <c r="I12" s="56"/>
      <c r="J12" s="56"/>
      <c r="K12" s="36" t="s">
        <v>65</v>
      </c>
      <c r="L12" s="78">
        <v>12</v>
      </c>
      <c r="M12" s="78"/>
      <c r="N12" s="63"/>
    </row>
    <row r="13" spans="1:14" ht="15" customHeight="1" x14ac:dyDescent="0.35">
      <c r="A13" s="50" t="s">
        <v>187</v>
      </c>
      <c r="B13" s="50" t="s">
        <v>186</v>
      </c>
      <c r="C13" s="53"/>
      <c r="D13" s="54"/>
      <c r="E13" s="66"/>
      <c r="F13" s="55"/>
      <c r="G13" s="53"/>
      <c r="H13" s="57"/>
      <c r="I13" s="56"/>
      <c r="J13" s="56"/>
      <c r="K13" s="36" t="s">
        <v>65</v>
      </c>
      <c r="L13" s="78">
        <v>13</v>
      </c>
      <c r="M13" s="78"/>
      <c r="N13" s="63"/>
    </row>
    <row r="14" spans="1:14" ht="15" customHeight="1" x14ac:dyDescent="0.35">
      <c r="A14" s="50" t="s">
        <v>188</v>
      </c>
      <c r="B14" s="50" t="s">
        <v>189</v>
      </c>
      <c r="C14" s="53"/>
      <c r="D14" s="54"/>
      <c r="E14" s="66"/>
      <c r="F14" s="55"/>
      <c r="G14" s="53"/>
      <c r="H14" s="57"/>
      <c r="I14" s="56"/>
      <c r="J14" s="56"/>
      <c r="K14" s="36" t="s">
        <v>65</v>
      </c>
      <c r="L14" s="78">
        <v>14</v>
      </c>
      <c r="M14" s="78"/>
      <c r="N14" s="63"/>
    </row>
    <row r="15" spans="1:14" ht="15" customHeight="1" x14ac:dyDescent="0.35">
      <c r="A15" s="50" t="s">
        <v>190</v>
      </c>
      <c r="B15" s="50" t="s">
        <v>189</v>
      </c>
      <c r="C15" s="53"/>
      <c r="D15" s="54"/>
      <c r="E15" s="66"/>
      <c r="F15" s="55"/>
      <c r="G15" s="53"/>
      <c r="H15" s="57"/>
      <c r="I15" s="56"/>
      <c r="J15" s="56"/>
      <c r="K15" s="36" t="s">
        <v>65</v>
      </c>
      <c r="L15" s="78">
        <v>15</v>
      </c>
      <c r="M15" s="78"/>
      <c r="N15" s="63"/>
    </row>
    <row r="16" spans="1:14" ht="15" customHeight="1" x14ac:dyDescent="0.35">
      <c r="A16" s="50" t="s">
        <v>191</v>
      </c>
      <c r="B16" s="50" t="s">
        <v>189</v>
      </c>
      <c r="C16" s="53"/>
      <c r="D16" s="54"/>
      <c r="E16" s="66"/>
      <c r="F16" s="55"/>
      <c r="G16" s="53"/>
      <c r="H16" s="57"/>
      <c r="I16" s="56"/>
      <c r="J16" s="56"/>
      <c r="K16" s="36" t="s">
        <v>65</v>
      </c>
      <c r="L16" s="78">
        <v>16</v>
      </c>
      <c r="M16" s="78"/>
      <c r="N16" s="63"/>
    </row>
    <row r="17" spans="1:14" ht="15" customHeight="1" x14ac:dyDescent="0.35">
      <c r="A17" s="50" t="s">
        <v>192</v>
      </c>
      <c r="B17" s="50" t="s">
        <v>189</v>
      </c>
      <c r="C17" s="53"/>
      <c r="D17" s="54"/>
      <c r="E17" s="66"/>
      <c r="F17" s="55"/>
      <c r="G17" s="53"/>
      <c r="H17" s="57"/>
      <c r="I17" s="56"/>
      <c r="J17" s="56"/>
      <c r="K17" s="36" t="s">
        <v>65</v>
      </c>
      <c r="L17" s="78">
        <v>17</v>
      </c>
      <c r="M17" s="78"/>
      <c r="N17" s="63"/>
    </row>
    <row r="18" spans="1:14" ht="15" customHeight="1" x14ac:dyDescent="0.35">
      <c r="A18" s="50" t="s">
        <v>191</v>
      </c>
      <c r="B18" s="50" t="s">
        <v>189</v>
      </c>
      <c r="C18" s="53"/>
      <c r="D18" s="54"/>
      <c r="E18" s="66"/>
      <c r="F18" s="55"/>
      <c r="G18" s="53"/>
      <c r="H18" s="57"/>
      <c r="I18" s="56"/>
      <c r="J18" s="56"/>
      <c r="K18" s="36" t="s">
        <v>65</v>
      </c>
      <c r="L18" s="78">
        <v>18</v>
      </c>
      <c r="M18" s="78"/>
      <c r="N18" s="63"/>
    </row>
    <row r="19" spans="1:14" ht="15" customHeight="1" x14ac:dyDescent="0.35">
      <c r="A19" s="50" t="s">
        <v>192</v>
      </c>
      <c r="B19" s="50" t="s">
        <v>189</v>
      </c>
      <c r="C19" s="53"/>
      <c r="D19" s="54"/>
      <c r="E19" s="66"/>
      <c r="F19" s="55"/>
      <c r="G19" s="53"/>
      <c r="H19" s="57"/>
      <c r="I19" s="56"/>
      <c r="J19" s="56"/>
      <c r="K19" s="36" t="s">
        <v>65</v>
      </c>
      <c r="L19" s="78">
        <v>19</v>
      </c>
      <c r="M19" s="78"/>
      <c r="N19" s="63"/>
    </row>
    <row r="20" spans="1:14" ht="15" customHeight="1" x14ac:dyDescent="0.35">
      <c r="A20" s="50" t="s">
        <v>191</v>
      </c>
      <c r="B20" s="50" t="s">
        <v>189</v>
      </c>
      <c r="C20" s="53"/>
      <c r="D20" s="54"/>
      <c r="E20" s="66"/>
      <c r="F20" s="55"/>
      <c r="G20" s="53"/>
      <c r="H20" s="57"/>
      <c r="I20" s="56"/>
      <c r="J20" s="56"/>
      <c r="K20" s="36" t="s">
        <v>65</v>
      </c>
      <c r="L20" s="78">
        <v>20</v>
      </c>
      <c r="M20" s="78"/>
      <c r="N20" s="63"/>
    </row>
    <row r="21" spans="1:14" ht="15" customHeight="1" x14ac:dyDescent="0.35">
      <c r="A21" s="50" t="s">
        <v>193</v>
      </c>
      <c r="B21" s="50" t="s">
        <v>194</v>
      </c>
      <c r="C21" s="53"/>
      <c r="D21" s="54"/>
      <c r="E21" s="66"/>
      <c r="F21" s="55"/>
      <c r="G21" s="53"/>
      <c r="H21" s="57"/>
      <c r="I21" s="56"/>
      <c r="J21" s="56"/>
      <c r="K21" s="36" t="s">
        <v>65</v>
      </c>
      <c r="L21" s="78">
        <v>21</v>
      </c>
      <c r="M21" s="78"/>
      <c r="N21" s="63"/>
    </row>
    <row r="22" spans="1:14" ht="15" customHeight="1" x14ac:dyDescent="0.35">
      <c r="A22" s="50" t="s">
        <v>195</v>
      </c>
      <c r="B22" s="50" t="s">
        <v>194</v>
      </c>
      <c r="C22" s="53"/>
      <c r="D22" s="54"/>
      <c r="E22" s="66"/>
      <c r="F22" s="55"/>
      <c r="G22" s="53"/>
      <c r="H22" s="57"/>
      <c r="I22" s="56"/>
      <c r="J22" s="56"/>
      <c r="K22" s="36" t="s">
        <v>65</v>
      </c>
      <c r="L22" s="78">
        <v>22</v>
      </c>
      <c r="M22" s="78"/>
      <c r="N22" s="63"/>
    </row>
    <row r="23" spans="1:14" ht="15" customHeight="1" x14ac:dyDescent="0.35">
      <c r="A23" s="50" t="s">
        <v>196</v>
      </c>
      <c r="B23" s="50" t="s">
        <v>194</v>
      </c>
      <c r="C23" s="53"/>
      <c r="D23" s="54"/>
      <c r="E23" s="66"/>
      <c r="F23" s="55"/>
      <c r="G23" s="53"/>
      <c r="H23" s="57"/>
      <c r="I23" s="56"/>
      <c r="J23" s="56"/>
      <c r="K23" s="36" t="s">
        <v>65</v>
      </c>
      <c r="L23" s="78">
        <v>23</v>
      </c>
      <c r="M23" s="78"/>
      <c r="N23" s="63"/>
    </row>
    <row r="24" spans="1:14" ht="15" customHeight="1" x14ac:dyDescent="0.35">
      <c r="A24" s="50" t="s">
        <v>197</v>
      </c>
      <c r="B24" s="50" t="s">
        <v>194</v>
      </c>
      <c r="C24" s="53"/>
      <c r="D24" s="54"/>
      <c r="E24" s="66"/>
      <c r="F24" s="55"/>
      <c r="G24" s="53"/>
      <c r="H24" s="57"/>
      <c r="I24" s="56"/>
      <c r="J24" s="56"/>
      <c r="K24" s="36" t="s">
        <v>65</v>
      </c>
      <c r="L24" s="78">
        <v>24</v>
      </c>
      <c r="M24" s="78"/>
      <c r="N24" s="63"/>
    </row>
    <row r="25" spans="1:14" ht="15" customHeight="1" x14ac:dyDescent="0.35">
      <c r="A25" s="50" t="s">
        <v>193</v>
      </c>
      <c r="B25" s="50" t="s">
        <v>194</v>
      </c>
      <c r="C25" s="53"/>
      <c r="D25" s="54"/>
      <c r="E25" s="66"/>
      <c r="F25" s="55"/>
      <c r="G25" s="53"/>
      <c r="H25" s="57"/>
      <c r="I25" s="56"/>
      <c r="J25" s="56"/>
      <c r="K25" s="36" t="s">
        <v>65</v>
      </c>
      <c r="L25" s="78">
        <v>25</v>
      </c>
      <c r="M25" s="78"/>
      <c r="N25" s="63"/>
    </row>
    <row r="26" spans="1:14" ht="15" customHeight="1" x14ac:dyDescent="0.35">
      <c r="A26" s="50" t="s">
        <v>197</v>
      </c>
      <c r="B26" s="50" t="s">
        <v>194</v>
      </c>
      <c r="C26" s="53"/>
      <c r="D26" s="54"/>
      <c r="E26" s="66"/>
      <c r="F26" s="55"/>
      <c r="G26" s="53"/>
      <c r="H26" s="57"/>
      <c r="I26" s="56"/>
      <c r="J26" s="56"/>
      <c r="K26" s="36" t="s">
        <v>65</v>
      </c>
      <c r="L26" s="78">
        <v>26</v>
      </c>
      <c r="M26" s="78"/>
      <c r="N26" s="63"/>
    </row>
    <row r="27" spans="1:14" ht="15" customHeight="1" x14ac:dyDescent="0.35">
      <c r="A27" s="50" t="s">
        <v>196</v>
      </c>
      <c r="B27" s="50" t="s">
        <v>194</v>
      </c>
      <c r="C27" s="53"/>
      <c r="D27" s="54"/>
      <c r="E27" s="66"/>
      <c r="F27" s="55"/>
      <c r="G27" s="53"/>
      <c r="H27" s="57"/>
      <c r="I27" s="56"/>
      <c r="J27" s="56"/>
      <c r="K27" s="36" t="s">
        <v>65</v>
      </c>
      <c r="L27" s="78">
        <v>27</v>
      </c>
      <c r="M27" s="78"/>
      <c r="N27" s="63"/>
    </row>
    <row r="28" spans="1:14" ht="15" customHeight="1" x14ac:dyDescent="0.35">
      <c r="A28" s="50" t="s">
        <v>198</v>
      </c>
      <c r="B28" s="50" t="s">
        <v>199</v>
      </c>
      <c r="C28" s="53"/>
      <c r="D28" s="54"/>
      <c r="E28" s="66"/>
      <c r="F28" s="55"/>
      <c r="G28" s="53"/>
      <c r="H28" s="57"/>
      <c r="I28" s="56"/>
      <c r="J28" s="56"/>
      <c r="K28" s="36" t="s">
        <v>65</v>
      </c>
      <c r="L28" s="78">
        <v>28</v>
      </c>
      <c r="M28" s="78"/>
      <c r="N28" s="63"/>
    </row>
    <row r="29" spans="1:14" ht="15" customHeight="1" x14ac:dyDescent="0.35">
      <c r="A29" s="50" t="s">
        <v>200</v>
      </c>
      <c r="B29" s="50" t="s">
        <v>201</v>
      </c>
      <c r="C29" s="53"/>
      <c r="D29" s="54"/>
      <c r="E29" s="66"/>
      <c r="F29" s="55"/>
      <c r="G29" s="53"/>
      <c r="H29" s="57"/>
      <c r="I29" s="56"/>
      <c r="J29" s="56"/>
      <c r="K29" s="36" t="s">
        <v>65</v>
      </c>
      <c r="L29" s="78">
        <v>29</v>
      </c>
      <c r="M29" s="78"/>
      <c r="N29" s="63"/>
    </row>
    <row r="30" spans="1:14" ht="15" customHeight="1" x14ac:dyDescent="0.35">
      <c r="A30" s="50" t="s">
        <v>202</v>
      </c>
      <c r="B30" s="50" t="s">
        <v>201</v>
      </c>
      <c r="C30" s="53"/>
      <c r="D30" s="54"/>
      <c r="E30" s="66"/>
      <c r="F30" s="55"/>
      <c r="G30" s="53"/>
      <c r="H30" s="57"/>
      <c r="I30" s="56"/>
      <c r="J30" s="56"/>
      <c r="K30" s="36" t="s">
        <v>65</v>
      </c>
      <c r="L30" s="78">
        <v>30</v>
      </c>
      <c r="M30" s="78"/>
      <c r="N30" s="63"/>
    </row>
    <row r="31" spans="1:14" ht="15" customHeight="1" x14ac:dyDescent="0.35">
      <c r="A31" s="50" t="s">
        <v>203</v>
      </c>
      <c r="B31" s="50" t="s">
        <v>201</v>
      </c>
      <c r="C31" s="53"/>
      <c r="D31" s="54"/>
      <c r="E31" s="66"/>
      <c r="F31" s="55"/>
      <c r="G31" s="53"/>
      <c r="H31" s="57"/>
      <c r="I31" s="56"/>
      <c r="J31" s="56"/>
      <c r="K31" s="36" t="s">
        <v>65</v>
      </c>
      <c r="L31" s="78">
        <v>31</v>
      </c>
      <c r="M31" s="78"/>
      <c r="N31" s="63"/>
    </row>
    <row r="32" spans="1:14" ht="15" customHeight="1" x14ac:dyDescent="0.35">
      <c r="A32" s="50" t="s">
        <v>204</v>
      </c>
      <c r="B32" s="50" t="s">
        <v>201</v>
      </c>
      <c r="C32" s="53"/>
      <c r="D32" s="54"/>
      <c r="E32" s="66"/>
      <c r="F32" s="55"/>
      <c r="G32" s="53"/>
      <c r="H32" s="57"/>
      <c r="I32" s="56"/>
      <c r="J32" s="56"/>
      <c r="K32" s="36" t="s">
        <v>65</v>
      </c>
      <c r="L32" s="78">
        <v>32</v>
      </c>
      <c r="M32" s="78"/>
      <c r="N32" s="63"/>
    </row>
    <row r="33" spans="1:14" ht="15" customHeight="1" x14ac:dyDescent="0.35">
      <c r="A33" s="50" t="s">
        <v>205</v>
      </c>
      <c r="B33" s="50" t="s">
        <v>201</v>
      </c>
      <c r="C33" s="53"/>
      <c r="D33" s="54"/>
      <c r="E33" s="66"/>
      <c r="F33" s="55"/>
      <c r="G33" s="53"/>
      <c r="H33" s="57"/>
      <c r="I33" s="56"/>
      <c r="J33" s="56"/>
      <c r="K33" s="36" t="s">
        <v>65</v>
      </c>
      <c r="L33" s="78">
        <v>33</v>
      </c>
      <c r="M33" s="78"/>
      <c r="N33" s="63"/>
    </row>
    <row r="34" spans="1:14" ht="15" customHeight="1" x14ac:dyDescent="0.35">
      <c r="A34" s="50" t="s">
        <v>206</v>
      </c>
      <c r="B34" s="50" t="s">
        <v>201</v>
      </c>
      <c r="C34" s="53"/>
      <c r="D34" s="54"/>
      <c r="E34" s="66"/>
      <c r="F34" s="55"/>
      <c r="G34" s="53"/>
      <c r="H34" s="57"/>
      <c r="I34" s="56"/>
      <c r="J34" s="56"/>
      <c r="K34" s="36" t="s">
        <v>65</v>
      </c>
      <c r="L34" s="78">
        <v>34</v>
      </c>
      <c r="M34" s="78"/>
      <c r="N34" s="63"/>
    </row>
    <row r="35" spans="1:14" ht="15" customHeight="1" x14ac:dyDescent="0.35">
      <c r="A35" s="50" t="s">
        <v>207</v>
      </c>
      <c r="B35" s="50" t="s">
        <v>208</v>
      </c>
      <c r="C35" s="53"/>
      <c r="D35" s="54"/>
      <c r="E35" s="66"/>
      <c r="F35" s="55"/>
      <c r="G35" s="53"/>
      <c r="H35" s="57"/>
      <c r="I35" s="56"/>
      <c r="J35" s="56"/>
      <c r="K35" s="36" t="s">
        <v>65</v>
      </c>
      <c r="L35" s="78">
        <v>35</v>
      </c>
      <c r="M35" s="78"/>
      <c r="N35" s="63"/>
    </row>
    <row r="36" spans="1:14" ht="15" customHeight="1" x14ac:dyDescent="0.35">
      <c r="A36" s="50" t="s">
        <v>209</v>
      </c>
      <c r="B36" s="50" t="s">
        <v>208</v>
      </c>
      <c r="C36" s="53"/>
      <c r="D36" s="54"/>
      <c r="E36" s="66"/>
      <c r="F36" s="55"/>
      <c r="G36" s="53"/>
      <c r="H36" s="57"/>
      <c r="I36" s="56"/>
      <c r="J36" s="56"/>
      <c r="K36" s="36" t="s">
        <v>65</v>
      </c>
      <c r="L36" s="78">
        <v>36</v>
      </c>
      <c r="M36" s="78"/>
      <c r="N36" s="63"/>
    </row>
    <row r="37" spans="1:14" ht="15" customHeight="1" x14ac:dyDescent="0.35">
      <c r="A37" s="50" t="s">
        <v>210</v>
      </c>
      <c r="B37" s="50" t="s">
        <v>208</v>
      </c>
      <c r="C37" s="53"/>
      <c r="D37" s="54"/>
      <c r="E37" s="66"/>
      <c r="F37" s="55"/>
      <c r="G37" s="53"/>
      <c r="H37" s="57"/>
      <c r="I37" s="56"/>
      <c r="J37" s="56"/>
      <c r="K37" s="36" t="s">
        <v>65</v>
      </c>
      <c r="L37" s="78">
        <v>37</v>
      </c>
      <c r="M37" s="78"/>
      <c r="N37" s="63"/>
    </row>
    <row r="38" spans="1:14" ht="15" customHeight="1" x14ac:dyDescent="0.35">
      <c r="A38" s="50" t="s">
        <v>211</v>
      </c>
      <c r="B38" s="50" t="s">
        <v>208</v>
      </c>
      <c r="C38" s="53"/>
      <c r="D38" s="54"/>
      <c r="E38" s="66"/>
      <c r="F38" s="55"/>
      <c r="G38" s="53"/>
      <c r="H38" s="57"/>
      <c r="I38" s="56"/>
      <c r="J38" s="56"/>
      <c r="K38" s="36" t="s">
        <v>65</v>
      </c>
      <c r="L38" s="78">
        <v>38</v>
      </c>
      <c r="M38" s="78"/>
      <c r="N38" s="63"/>
    </row>
    <row r="39" spans="1:14" ht="15" customHeight="1" x14ac:dyDescent="0.35">
      <c r="A39" s="50" t="s">
        <v>212</v>
      </c>
      <c r="B39" s="50" t="s">
        <v>208</v>
      </c>
      <c r="C39" s="53"/>
      <c r="D39" s="54"/>
      <c r="E39" s="66"/>
      <c r="F39" s="55"/>
      <c r="G39" s="53"/>
      <c r="H39" s="57"/>
      <c r="I39" s="56"/>
      <c r="J39" s="56"/>
      <c r="K39" s="36" t="s">
        <v>65</v>
      </c>
      <c r="L39" s="78">
        <v>39</v>
      </c>
      <c r="M39" s="78"/>
      <c r="N39" s="63"/>
    </row>
    <row r="40" spans="1:14" ht="15" customHeight="1" x14ac:dyDescent="0.35">
      <c r="A40" s="50" t="s">
        <v>213</v>
      </c>
      <c r="B40" s="50" t="s">
        <v>208</v>
      </c>
      <c r="C40" s="53"/>
      <c r="D40" s="54"/>
      <c r="E40" s="66"/>
      <c r="F40" s="55"/>
      <c r="G40" s="53"/>
      <c r="H40" s="57"/>
      <c r="I40" s="56"/>
      <c r="J40" s="56"/>
      <c r="K40" s="36" t="s">
        <v>65</v>
      </c>
      <c r="L40" s="78">
        <v>40</v>
      </c>
      <c r="M40" s="78"/>
      <c r="N40" s="63"/>
    </row>
    <row r="41" spans="1:14" ht="15" customHeight="1" x14ac:dyDescent="0.35">
      <c r="A41" s="50" t="s">
        <v>214</v>
      </c>
      <c r="B41" s="50" t="s">
        <v>208</v>
      </c>
      <c r="C41" s="53"/>
      <c r="D41" s="54"/>
      <c r="E41" s="66"/>
      <c r="F41" s="55"/>
      <c r="G41" s="53"/>
      <c r="H41" s="57"/>
      <c r="I41" s="56"/>
      <c r="J41" s="56"/>
      <c r="K41" s="36" t="s">
        <v>65</v>
      </c>
      <c r="L41" s="78">
        <v>41</v>
      </c>
      <c r="M41" s="78"/>
      <c r="N41" s="63"/>
    </row>
    <row r="42" spans="1:14" ht="15" customHeight="1" x14ac:dyDescent="0.35">
      <c r="A42" s="50" t="s">
        <v>215</v>
      </c>
      <c r="B42" s="50" t="s">
        <v>208</v>
      </c>
      <c r="C42" s="53"/>
      <c r="D42" s="54"/>
      <c r="E42" s="66"/>
      <c r="F42" s="55"/>
      <c r="G42" s="53"/>
      <c r="H42" s="57"/>
      <c r="I42" s="56"/>
      <c r="J42" s="56"/>
      <c r="K42" s="36" t="s">
        <v>65</v>
      </c>
      <c r="L42" s="78">
        <v>42</v>
      </c>
      <c r="M42" s="78"/>
      <c r="N42" s="63"/>
    </row>
    <row r="43" spans="1:14" ht="15" customHeight="1" x14ac:dyDescent="0.35">
      <c r="A43" s="50" t="s">
        <v>203</v>
      </c>
      <c r="B43" s="50" t="s">
        <v>208</v>
      </c>
      <c r="C43" s="53"/>
      <c r="D43" s="54"/>
      <c r="E43" s="66"/>
      <c r="F43" s="55"/>
      <c r="G43" s="53"/>
      <c r="H43" s="57"/>
      <c r="I43" s="56"/>
      <c r="J43" s="56"/>
      <c r="K43" s="36" t="s">
        <v>65</v>
      </c>
      <c r="L43" s="78">
        <v>43</v>
      </c>
      <c r="M43" s="78"/>
      <c r="N43" s="63"/>
    </row>
    <row r="44" spans="1:14" ht="15" customHeight="1" x14ac:dyDescent="0.35">
      <c r="A44" s="50" t="s">
        <v>216</v>
      </c>
      <c r="B44" s="50" t="s">
        <v>208</v>
      </c>
      <c r="C44" s="53"/>
      <c r="D44" s="54"/>
      <c r="E44" s="66"/>
      <c r="F44" s="55"/>
      <c r="G44" s="53"/>
      <c r="H44" s="57"/>
      <c r="I44" s="56"/>
      <c r="J44" s="56"/>
      <c r="K44" s="36" t="s">
        <v>65</v>
      </c>
      <c r="L44" s="78">
        <v>44</v>
      </c>
      <c r="M44" s="78"/>
      <c r="N44" s="63"/>
    </row>
    <row r="45" spans="1:14" ht="15" customHeight="1" x14ac:dyDescent="0.35">
      <c r="A45" s="50" t="s">
        <v>217</v>
      </c>
      <c r="B45" s="50" t="s">
        <v>208</v>
      </c>
      <c r="C45" s="53"/>
      <c r="D45" s="54"/>
      <c r="E45" s="66"/>
      <c r="F45" s="55"/>
      <c r="G45" s="53"/>
      <c r="H45" s="57"/>
      <c r="I45" s="56"/>
      <c r="J45" s="56"/>
      <c r="K45" s="36" t="s">
        <v>65</v>
      </c>
      <c r="L45" s="78">
        <v>45</v>
      </c>
      <c r="M45" s="78"/>
      <c r="N45" s="63"/>
    </row>
    <row r="46" spans="1:14" ht="15" customHeight="1" x14ac:dyDescent="0.35">
      <c r="A46" s="50" t="s">
        <v>203</v>
      </c>
      <c r="B46" s="50" t="s">
        <v>208</v>
      </c>
      <c r="C46" s="53"/>
      <c r="D46" s="54"/>
      <c r="E46" s="66"/>
      <c r="F46" s="55"/>
      <c r="G46" s="53"/>
      <c r="H46" s="57"/>
      <c r="I46" s="56"/>
      <c r="J46" s="56"/>
      <c r="K46" s="36" t="s">
        <v>65</v>
      </c>
      <c r="L46" s="78">
        <v>46</v>
      </c>
      <c r="M46" s="78"/>
      <c r="N46" s="63"/>
    </row>
    <row r="47" spans="1:14" ht="15" customHeight="1" x14ac:dyDescent="0.35">
      <c r="A47" s="50" t="s">
        <v>218</v>
      </c>
      <c r="B47" s="50" t="s">
        <v>208</v>
      </c>
      <c r="C47" s="53"/>
      <c r="D47" s="54"/>
      <c r="E47" s="66"/>
      <c r="F47" s="55"/>
      <c r="G47" s="53"/>
      <c r="H47" s="57"/>
      <c r="I47" s="56"/>
      <c r="J47" s="56"/>
      <c r="K47" s="36" t="s">
        <v>65</v>
      </c>
      <c r="L47" s="78">
        <v>47</v>
      </c>
      <c r="M47" s="78"/>
      <c r="N47" s="63"/>
    </row>
    <row r="48" spans="1:14" ht="15" customHeight="1" x14ac:dyDescent="0.35">
      <c r="A48" s="50" t="s">
        <v>219</v>
      </c>
      <c r="B48" s="50" t="s">
        <v>208</v>
      </c>
      <c r="C48" s="53"/>
      <c r="D48" s="54"/>
      <c r="E48" s="66"/>
      <c r="F48" s="55"/>
      <c r="G48" s="53"/>
      <c r="H48" s="57"/>
      <c r="I48" s="56"/>
      <c r="J48" s="56"/>
      <c r="K48" s="36" t="s">
        <v>65</v>
      </c>
      <c r="L48" s="78">
        <v>48</v>
      </c>
      <c r="M48" s="78"/>
      <c r="N48" s="63"/>
    </row>
    <row r="49" spans="1:14" ht="15" customHeight="1" x14ac:dyDescent="0.35">
      <c r="A49" s="50" t="s">
        <v>220</v>
      </c>
      <c r="B49" s="50" t="s">
        <v>208</v>
      </c>
      <c r="C49" s="53"/>
      <c r="D49" s="54"/>
      <c r="E49" s="66"/>
      <c r="F49" s="55"/>
      <c r="G49" s="53"/>
      <c r="H49" s="57"/>
      <c r="I49" s="56"/>
      <c r="J49" s="56"/>
      <c r="K49" s="36" t="s">
        <v>65</v>
      </c>
      <c r="L49" s="78">
        <v>49</v>
      </c>
      <c r="M49" s="78"/>
      <c r="N49" s="63"/>
    </row>
    <row r="50" spans="1:14" ht="15" customHeight="1" x14ac:dyDescent="0.35">
      <c r="A50" s="50" t="s">
        <v>221</v>
      </c>
      <c r="B50" s="50" t="s">
        <v>208</v>
      </c>
      <c r="C50" s="53"/>
      <c r="D50" s="54"/>
      <c r="E50" s="66"/>
      <c r="F50" s="55"/>
      <c r="G50" s="53"/>
      <c r="H50" s="57"/>
      <c r="I50" s="56"/>
      <c r="J50" s="56"/>
      <c r="K50" s="36" t="s">
        <v>65</v>
      </c>
      <c r="L50" s="78">
        <v>50</v>
      </c>
      <c r="M50" s="78"/>
      <c r="N50" s="63"/>
    </row>
    <row r="51" spans="1:14" ht="15" customHeight="1" x14ac:dyDescent="0.35">
      <c r="A51" s="50" t="s">
        <v>222</v>
      </c>
      <c r="B51" s="50" t="s">
        <v>208</v>
      </c>
      <c r="C51" s="53"/>
      <c r="D51" s="54"/>
      <c r="E51" s="66"/>
      <c r="F51" s="55"/>
      <c r="G51" s="53"/>
      <c r="H51" s="57"/>
      <c r="I51" s="56"/>
      <c r="J51" s="56"/>
      <c r="K51" s="36" t="s">
        <v>65</v>
      </c>
      <c r="L51" s="78">
        <v>51</v>
      </c>
      <c r="M51" s="78"/>
      <c r="N51" s="63"/>
    </row>
    <row r="52" spans="1:14" ht="15" customHeight="1" x14ac:dyDescent="0.35">
      <c r="A52" s="50" t="s">
        <v>223</v>
      </c>
      <c r="B52" s="50" t="s">
        <v>208</v>
      </c>
      <c r="C52" s="53"/>
      <c r="D52" s="54"/>
      <c r="E52" s="66"/>
      <c r="F52" s="55"/>
      <c r="G52" s="53"/>
      <c r="H52" s="57"/>
      <c r="I52" s="56"/>
      <c r="J52" s="56"/>
      <c r="K52" s="36" t="s">
        <v>65</v>
      </c>
      <c r="L52" s="78">
        <v>52</v>
      </c>
      <c r="M52" s="78"/>
      <c r="N52" s="63"/>
    </row>
    <row r="53" spans="1:14" ht="15" customHeight="1" x14ac:dyDescent="0.35">
      <c r="A53" s="50" t="s">
        <v>223</v>
      </c>
      <c r="B53" s="50" t="s">
        <v>208</v>
      </c>
      <c r="C53" s="53"/>
      <c r="D53" s="54"/>
      <c r="E53" s="66"/>
      <c r="F53" s="55"/>
      <c r="G53" s="53"/>
      <c r="H53" s="57"/>
      <c r="I53" s="56"/>
      <c r="J53" s="56"/>
      <c r="K53" s="36" t="s">
        <v>65</v>
      </c>
      <c r="L53" s="78">
        <v>53</v>
      </c>
      <c r="M53" s="78"/>
      <c r="N53" s="63"/>
    </row>
    <row r="54" spans="1:14" ht="15" customHeight="1" x14ac:dyDescent="0.35">
      <c r="A54" s="50" t="s">
        <v>196</v>
      </c>
      <c r="B54" s="50" t="s">
        <v>208</v>
      </c>
      <c r="C54" s="53"/>
      <c r="D54" s="54"/>
      <c r="E54" s="66"/>
      <c r="F54" s="55"/>
      <c r="G54" s="53"/>
      <c r="H54" s="57"/>
      <c r="I54" s="56"/>
      <c r="J54" s="56"/>
      <c r="K54" s="36" t="s">
        <v>65</v>
      </c>
      <c r="L54" s="78">
        <v>54</v>
      </c>
      <c r="M54" s="78"/>
      <c r="N54" s="63"/>
    </row>
    <row r="55" spans="1:14" ht="15" customHeight="1" x14ac:dyDescent="0.35">
      <c r="A55" s="50" t="s">
        <v>224</v>
      </c>
      <c r="B55" s="50" t="s">
        <v>208</v>
      </c>
      <c r="C55" s="53"/>
      <c r="D55" s="54"/>
      <c r="E55" s="66"/>
      <c r="F55" s="55"/>
      <c r="G55" s="53"/>
      <c r="H55" s="57"/>
      <c r="I55" s="56"/>
      <c r="J55" s="56"/>
      <c r="K55" s="36" t="s">
        <v>65</v>
      </c>
      <c r="L55" s="78">
        <v>55</v>
      </c>
      <c r="M55" s="78"/>
      <c r="N55" s="63"/>
    </row>
    <row r="56" spans="1:14" ht="15" customHeight="1" x14ac:dyDescent="0.35">
      <c r="A56" s="50" t="s">
        <v>225</v>
      </c>
      <c r="B56" s="50" t="s">
        <v>208</v>
      </c>
      <c r="C56" s="53"/>
      <c r="D56" s="54"/>
      <c r="E56" s="66"/>
      <c r="F56" s="55"/>
      <c r="G56" s="53"/>
      <c r="H56" s="57"/>
      <c r="I56" s="56"/>
      <c r="J56" s="56"/>
      <c r="K56" s="36" t="s">
        <v>65</v>
      </c>
      <c r="L56" s="78">
        <v>56</v>
      </c>
      <c r="M56" s="78"/>
      <c r="N56" s="63"/>
    </row>
    <row r="57" spans="1:14" ht="15" customHeight="1" x14ac:dyDescent="0.35">
      <c r="A57" s="50" t="s">
        <v>226</v>
      </c>
      <c r="B57" s="50" t="s">
        <v>208</v>
      </c>
      <c r="C57" s="53"/>
      <c r="D57" s="54"/>
      <c r="E57" s="66"/>
      <c r="F57" s="55"/>
      <c r="G57" s="53"/>
      <c r="H57" s="57"/>
      <c r="I57" s="56"/>
      <c r="J57" s="56"/>
      <c r="K57" s="36" t="s">
        <v>65</v>
      </c>
      <c r="L57" s="78">
        <v>57</v>
      </c>
      <c r="M57" s="78"/>
      <c r="N57" s="63"/>
    </row>
    <row r="58" spans="1:14" ht="15" customHeight="1" x14ac:dyDescent="0.35">
      <c r="A58" s="50" t="s">
        <v>227</v>
      </c>
      <c r="B58" s="50" t="s">
        <v>208</v>
      </c>
      <c r="C58" s="53"/>
      <c r="D58" s="54"/>
      <c r="E58" s="66"/>
      <c r="F58" s="55"/>
      <c r="G58" s="53"/>
      <c r="H58" s="57"/>
      <c r="I58" s="56"/>
      <c r="J58" s="56"/>
      <c r="K58" s="36" t="s">
        <v>65</v>
      </c>
      <c r="L58" s="78">
        <v>58</v>
      </c>
      <c r="M58" s="78"/>
      <c r="N58" s="63"/>
    </row>
    <row r="59" spans="1:14" ht="15" customHeight="1" x14ac:dyDescent="0.35">
      <c r="A59" s="50" t="s">
        <v>228</v>
      </c>
      <c r="B59" s="50" t="s">
        <v>208</v>
      </c>
      <c r="C59" s="53"/>
      <c r="D59" s="54"/>
      <c r="E59" s="66"/>
      <c r="F59" s="55"/>
      <c r="G59" s="53"/>
      <c r="H59" s="57"/>
      <c r="I59" s="56"/>
      <c r="J59" s="56"/>
      <c r="K59" s="36" t="s">
        <v>65</v>
      </c>
      <c r="L59" s="78">
        <v>59</v>
      </c>
      <c r="M59" s="78"/>
      <c r="N59" s="63"/>
    </row>
    <row r="60" spans="1:14" ht="15" customHeight="1" x14ac:dyDescent="0.35">
      <c r="A60" s="50" t="s">
        <v>229</v>
      </c>
      <c r="B60" s="50" t="s">
        <v>230</v>
      </c>
      <c r="C60" s="53"/>
      <c r="D60" s="54"/>
      <c r="E60" s="66"/>
      <c r="F60" s="55"/>
      <c r="G60" s="53"/>
      <c r="H60" s="57"/>
      <c r="I60" s="56"/>
      <c r="J60" s="56"/>
      <c r="K60" s="36" t="s">
        <v>65</v>
      </c>
      <c r="L60" s="78">
        <v>60</v>
      </c>
      <c r="M60" s="78"/>
      <c r="N60" s="63"/>
    </row>
    <row r="61" spans="1:14" ht="15" customHeight="1" x14ac:dyDescent="0.35">
      <c r="A61" s="50" t="s">
        <v>231</v>
      </c>
      <c r="B61" s="50" t="s">
        <v>230</v>
      </c>
      <c r="C61" s="53"/>
      <c r="D61" s="54"/>
      <c r="E61" s="66"/>
      <c r="F61" s="55"/>
      <c r="G61" s="53"/>
      <c r="H61" s="57"/>
      <c r="I61" s="56"/>
      <c r="J61" s="56"/>
      <c r="K61" s="36" t="s">
        <v>65</v>
      </c>
      <c r="L61" s="78">
        <v>61</v>
      </c>
      <c r="M61" s="78"/>
      <c r="N61" s="63"/>
    </row>
    <row r="62" spans="1:14" ht="15" customHeight="1" x14ac:dyDescent="0.35">
      <c r="A62" s="50" t="s">
        <v>232</v>
      </c>
      <c r="B62" s="50" t="s">
        <v>230</v>
      </c>
      <c r="C62" s="53"/>
      <c r="D62" s="54"/>
      <c r="E62" s="66"/>
      <c r="F62" s="55"/>
      <c r="G62" s="53"/>
      <c r="H62" s="57"/>
      <c r="I62" s="56"/>
      <c r="J62" s="56"/>
      <c r="K62" s="36" t="s">
        <v>65</v>
      </c>
      <c r="L62" s="78">
        <v>62</v>
      </c>
      <c r="M62" s="78"/>
      <c r="N62" s="63"/>
    </row>
    <row r="63" spans="1:14" ht="15" customHeight="1" x14ac:dyDescent="0.35">
      <c r="A63" s="50" t="s">
        <v>184</v>
      </c>
      <c r="B63" s="50" t="s">
        <v>230</v>
      </c>
      <c r="C63" s="53"/>
      <c r="D63" s="54"/>
      <c r="E63" s="66"/>
      <c r="F63" s="55"/>
      <c r="G63" s="53"/>
      <c r="H63" s="57"/>
      <c r="I63" s="56"/>
      <c r="J63" s="56"/>
      <c r="K63" s="36" t="s">
        <v>65</v>
      </c>
      <c r="L63" s="78">
        <v>63</v>
      </c>
      <c r="M63" s="78"/>
      <c r="N63" s="63"/>
    </row>
    <row r="64" spans="1:14" ht="15" customHeight="1" x14ac:dyDescent="0.35">
      <c r="A64" s="50" t="s">
        <v>233</v>
      </c>
      <c r="B64" s="50" t="s">
        <v>234</v>
      </c>
      <c r="C64" s="53"/>
      <c r="D64" s="54"/>
      <c r="E64" s="66"/>
      <c r="F64" s="55"/>
      <c r="G64" s="53"/>
      <c r="H64" s="57"/>
      <c r="I64" s="56"/>
      <c r="J64" s="56"/>
      <c r="K64" s="36" t="s">
        <v>65</v>
      </c>
      <c r="L64" s="78">
        <v>64</v>
      </c>
      <c r="M64" s="78"/>
      <c r="N64" s="63"/>
    </row>
    <row r="65" spans="1:14" ht="15" customHeight="1" x14ac:dyDescent="0.35">
      <c r="A65" s="50" t="s">
        <v>235</v>
      </c>
      <c r="B65" s="50" t="s">
        <v>234</v>
      </c>
      <c r="C65" s="53"/>
      <c r="D65" s="54"/>
      <c r="E65" s="66"/>
      <c r="F65" s="55"/>
      <c r="G65" s="53"/>
      <c r="H65" s="57"/>
      <c r="I65" s="56"/>
      <c r="J65" s="56"/>
      <c r="K65" s="36" t="s">
        <v>65</v>
      </c>
      <c r="L65" s="78">
        <v>65</v>
      </c>
      <c r="M65" s="78"/>
      <c r="N65" s="63"/>
    </row>
    <row r="66" spans="1:14" ht="15" customHeight="1" x14ac:dyDescent="0.35">
      <c r="A66" s="50" t="s">
        <v>196</v>
      </c>
      <c r="B66" s="50" t="s">
        <v>234</v>
      </c>
      <c r="C66" s="53"/>
      <c r="D66" s="54"/>
      <c r="E66" s="66"/>
      <c r="F66" s="55"/>
      <c r="G66" s="53"/>
      <c r="H66" s="57"/>
      <c r="I66" s="56"/>
      <c r="J66" s="56"/>
      <c r="K66" s="36" t="s">
        <v>65</v>
      </c>
      <c r="L66" s="78">
        <v>66</v>
      </c>
      <c r="M66" s="78"/>
      <c r="N66" s="63"/>
    </row>
    <row r="67" spans="1:14" ht="15" customHeight="1" x14ac:dyDescent="0.35">
      <c r="A67" s="50" t="s">
        <v>236</v>
      </c>
      <c r="B67" s="50" t="s">
        <v>234</v>
      </c>
      <c r="C67" s="53"/>
      <c r="D67" s="54"/>
      <c r="E67" s="66"/>
      <c r="F67" s="55"/>
      <c r="G67" s="53"/>
      <c r="H67" s="57"/>
      <c r="I67" s="56"/>
      <c r="J67" s="56"/>
      <c r="K67" s="36" t="s">
        <v>65</v>
      </c>
      <c r="L67" s="78">
        <v>67</v>
      </c>
      <c r="M67" s="78"/>
      <c r="N67" s="63"/>
    </row>
    <row r="68" spans="1:14" ht="15" customHeight="1" x14ac:dyDescent="0.35">
      <c r="A68" s="50" t="s">
        <v>237</v>
      </c>
      <c r="B68" s="50" t="s">
        <v>234</v>
      </c>
      <c r="C68" s="53"/>
      <c r="D68" s="54"/>
      <c r="E68" s="66"/>
      <c r="F68" s="55"/>
      <c r="G68" s="53"/>
      <c r="H68" s="57"/>
      <c r="I68" s="56"/>
      <c r="J68" s="56"/>
      <c r="K68" s="36" t="s">
        <v>65</v>
      </c>
      <c r="L68" s="78">
        <v>68</v>
      </c>
      <c r="M68" s="78"/>
      <c r="N68" s="63"/>
    </row>
    <row r="69" spans="1:14" ht="15" customHeight="1" x14ac:dyDescent="0.35">
      <c r="A69" s="50" t="s">
        <v>238</v>
      </c>
      <c r="B69" s="50" t="s">
        <v>234</v>
      </c>
      <c r="C69" s="53"/>
      <c r="D69" s="54"/>
      <c r="E69" s="66"/>
      <c r="F69" s="55"/>
      <c r="G69" s="53"/>
      <c r="H69" s="57"/>
      <c r="I69" s="56"/>
      <c r="J69" s="56"/>
      <c r="K69" s="36" t="s">
        <v>65</v>
      </c>
      <c r="L69" s="78">
        <v>69</v>
      </c>
      <c r="M69" s="78"/>
      <c r="N69" s="63"/>
    </row>
    <row r="70" spans="1:14" ht="15" customHeight="1" x14ac:dyDescent="0.35">
      <c r="A70" s="50" t="s">
        <v>239</v>
      </c>
      <c r="B70" s="50" t="s">
        <v>234</v>
      </c>
      <c r="C70" s="53"/>
      <c r="D70" s="54"/>
      <c r="E70" s="66"/>
      <c r="F70" s="55"/>
      <c r="G70" s="53"/>
      <c r="H70" s="57"/>
      <c r="I70" s="56"/>
      <c r="J70" s="56"/>
      <c r="K70" s="36" t="s">
        <v>65</v>
      </c>
      <c r="L70" s="78">
        <v>70</v>
      </c>
      <c r="M70" s="78"/>
      <c r="N70" s="63"/>
    </row>
    <row r="71" spans="1:14" ht="15" customHeight="1" x14ac:dyDescent="0.35">
      <c r="A71" s="50" t="s">
        <v>240</v>
      </c>
      <c r="B71" s="50" t="s">
        <v>234</v>
      </c>
      <c r="C71" s="53"/>
      <c r="D71" s="54"/>
      <c r="E71" s="66"/>
      <c r="F71" s="55"/>
      <c r="G71" s="53"/>
      <c r="H71" s="57"/>
      <c r="I71" s="56"/>
      <c r="J71" s="56"/>
      <c r="K71" s="36" t="s">
        <v>65</v>
      </c>
      <c r="L71" s="78">
        <v>71</v>
      </c>
      <c r="M71" s="78"/>
      <c r="N71" s="63"/>
    </row>
    <row r="72" spans="1:14" ht="15" customHeight="1" x14ac:dyDescent="0.35">
      <c r="A72" s="50" t="s">
        <v>241</v>
      </c>
      <c r="B72" s="50" t="s">
        <v>234</v>
      </c>
      <c r="C72" s="53"/>
      <c r="D72" s="54"/>
      <c r="E72" s="66"/>
      <c r="F72" s="55"/>
      <c r="G72" s="53"/>
      <c r="H72" s="57"/>
      <c r="I72" s="56"/>
      <c r="J72" s="56"/>
      <c r="K72" s="36" t="s">
        <v>65</v>
      </c>
      <c r="L72" s="78">
        <v>72</v>
      </c>
      <c r="M72" s="78"/>
      <c r="N72" s="63"/>
    </row>
    <row r="73" spans="1:14" ht="15" customHeight="1" x14ac:dyDescent="0.35">
      <c r="A73" s="50" t="s">
        <v>242</v>
      </c>
      <c r="B73" s="50" t="s">
        <v>234</v>
      </c>
      <c r="C73" s="53"/>
      <c r="D73" s="54"/>
      <c r="E73" s="66"/>
      <c r="F73" s="55"/>
      <c r="G73" s="53"/>
      <c r="H73" s="57"/>
      <c r="I73" s="56"/>
      <c r="J73" s="56"/>
      <c r="K73" s="36" t="s">
        <v>65</v>
      </c>
      <c r="L73" s="78">
        <v>73</v>
      </c>
      <c r="M73" s="78"/>
      <c r="N73" s="63"/>
    </row>
    <row r="74" spans="1:14" ht="15" customHeight="1" x14ac:dyDescent="0.35">
      <c r="A74" s="50" t="s">
        <v>243</v>
      </c>
      <c r="B74" s="50" t="s">
        <v>244</v>
      </c>
      <c r="C74" s="53"/>
      <c r="D74" s="54"/>
      <c r="E74" s="66"/>
      <c r="F74" s="55"/>
      <c r="G74" s="53"/>
      <c r="H74" s="57"/>
      <c r="I74" s="56"/>
      <c r="J74" s="56"/>
      <c r="K74" s="36" t="s">
        <v>65</v>
      </c>
      <c r="L74" s="78">
        <v>74</v>
      </c>
      <c r="M74" s="78"/>
      <c r="N74" s="63"/>
    </row>
    <row r="75" spans="1:14" ht="15" customHeight="1" x14ac:dyDescent="0.35">
      <c r="A75" s="50" t="s">
        <v>245</v>
      </c>
      <c r="B75" s="50" t="s">
        <v>244</v>
      </c>
      <c r="C75" s="53"/>
      <c r="D75" s="54"/>
      <c r="E75" s="66"/>
      <c r="F75" s="55"/>
      <c r="G75" s="53"/>
      <c r="H75" s="57"/>
      <c r="I75" s="56"/>
      <c r="J75" s="56"/>
      <c r="K75" s="36" t="s">
        <v>65</v>
      </c>
      <c r="L75" s="78">
        <v>75</v>
      </c>
      <c r="M75" s="78"/>
      <c r="N75" s="63"/>
    </row>
    <row r="76" spans="1:14" ht="15" customHeight="1" x14ac:dyDescent="0.35">
      <c r="A76" s="50" t="s">
        <v>246</v>
      </c>
      <c r="B76" s="50" t="s">
        <v>244</v>
      </c>
      <c r="C76" s="53"/>
      <c r="D76" s="54"/>
      <c r="E76" s="66"/>
      <c r="F76" s="55"/>
      <c r="G76" s="53"/>
      <c r="H76" s="57"/>
      <c r="I76" s="56"/>
      <c r="J76" s="56"/>
      <c r="K76" s="36" t="s">
        <v>65</v>
      </c>
      <c r="L76" s="78">
        <v>76</v>
      </c>
      <c r="M76" s="78"/>
      <c r="N76" s="63"/>
    </row>
    <row r="77" spans="1:14" ht="15" customHeight="1" x14ac:dyDescent="0.35">
      <c r="A77" s="50" t="s">
        <v>247</v>
      </c>
      <c r="B77" s="50" t="s">
        <v>244</v>
      </c>
      <c r="C77" s="53"/>
      <c r="D77" s="54"/>
      <c r="E77" s="66"/>
      <c r="F77" s="55"/>
      <c r="G77" s="53"/>
      <c r="H77" s="57"/>
      <c r="I77" s="56"/>
      <c r="J77" s="56"/>
      <c r="K77" s="36" t="s">
        <v>65</v>
      </c>
      <c r="L77" s="78">
        <v>77</v>
      </c>
      <c r="M77" s="78"/>
      <c r="N77" s="63"/>
    </row>
    <row r="78" spans="1:14" ht="15" customHeight="1" x14ac:dyDescent="0.35">
      <c r="A78" s="50" t="s">
        <v>248</v>
      </c>
      <c r="B78" s="50" t="s">
        <v>244</v>
      </c>
      <c r="C78" s="53"/>
      <c r="D78" s="54"/>
      <c r="E78" s="66"/>
      <c r="F78" s="55"/>
      <c r="G78" s="53"/>
      <c r="H78" s="57"/>
      <c r="I78" s="56"/>
      <c r="J78" s="56"/>
      <c r="K78" s="36" t="s">
        <v>65</v>
      </c>
      <c r="L78" s="78">
        <v>78</v>
      </c>
      <c r="M78" s="78"/>
      <c r="N78" s="63"/>
    </row>
    <row r="79" spans="1:14" ht="15" customHeight="1" x14ac:dyDescent="0.35">
      <c r="A79" s="50" t="s">
        <v>249</v>
      </c>
      <c r="B79" s="50" t="s">
        <v>244</v>
      </c>
      <c r="C79" s="53"/>
      <c r="D79" s="54"/>
      <c r="E79" s="66"/>
      <c r="F79" s="55"/>
      <c r="G79" s="53"/>
      <c r="H79" s="57"/>
      <c r="I79" s="56"/>
      <c r="J79" s="56"/>
      <c r="K79" s="36" t="s">
        <v>65</v>
      </c>
      <c r="L79" s="78">
        <v>79</v>
      </c>
      <c r="M79" s="78"/>
      <c r="N79" s="63"/>
    </row>
    <row r="80" spans="1:14" ht="15" customHeight="1" x14ac:dyDescent="0.35">
      <c r="A80" s="50" t="s">
        <v>250</v>
      </c>
      <c r="B80" s="50" t="s">
        <v>244</v>
      </c>
      <c r="C80" s="53"/>
      <c r="D80" s="54"/>
      <c r="E80" s="66"/>
      <c r="F80" s="55"/>
      <c r="G80" s="53"/>
      <c r="H80" s="57"/>
      <c r="I80" s="56"/>
      <c r="J80" s="56"/>
      <c r="K80" s="36" t="s">
        <v>65</v>
      </c>
      <c r="L80" s="78">
        <v>80</v>
      </c>
      <c r="M80" s="78"/>
      <c r="N80" s="63"/>
    </row>
    <row r="81" spans="1:14" ht="15" customHeight="1" x14ac:dyDescent="0.35">
      <c r="A81" s="50" t="s">
        <v>251</v>
      </c>
      <c r="B81" s="50" t="s">
        <v>244</v>
      </c>
      <c r="C81" s="53"/>
      <c r="D81" s="54"/>
      <c r="E81" s="66"/>
      <c r="F81" s="55"/>
      <c r="G81" s="53"/>
      <c r="H81" s="57"/>
      <c r="I81" s="56"/>
      <c r="J81" s="56"/>
      <c r="K81" s="36" t="s">
        <v>65</v>
      </c>
      <c r="L81" s="78">
        <v>81</v>
      </c>
      <c r="M81" s="78"/>
      <c r="N81" s="63"/>
    </row>
    <row r="82" spans="1:14" ht="15" customHeight="1" x14ac:dyDescent="0.35">
      <c r="A82" s="50" t="s">
        <v>252</v>
      </c>
      <c r="B82" s="50" t="s">
        <v>244</v>
      </c>
      <c r="C82" s="53"/>
      <c r="D82" s="54"/>
      <c r="E82" s="66"/>
      <c r="F82" s="55"/>
      <c r="G82" s="53"/>
      <c r="H82" s="57"/>
      <c r="I82" s="56"/>
      <c r="J82" s="56"/>
      <c r="K82" s="36" t="s">
        <v>65</v>
      </c>
      <c r="L82" s="78">
        <v>82</v>
      </c>
      <c r="M82" s="78"/>
      <c r="N82" s="63"/>
    </row>
    <row r="83" spans="1:14" ht="15" customHeight="1" x14ac:dyDescent="0.35">
      <c r="A83" s="50" t="s">
        <v>176</v>
      </c>
      <c r="B83" s="50" t="s">
        <v>244</v>
      </c>
      <c r="C83" s="53"/>
      <c r="D83" s="54"/>
      <c r="E83" s="66"/>
      <c r="F83" s="55"/>
      <c r="G83" s="53"/>
      <c r="H83" s="57"/>
      <c r="I83" s="56"/>
      <c r="J83" s="56"/>
      <c r="K83" s="36" t="s">
        <v>65</v>
      </c>
      <c r="L83" s="78">
        <v>83</v>
      </c>
      <c r="M83" s="78"/>
      <c r="N83" s="63"/>
    </row>
    <row r="84" spans="1:14" ht="15" customHeight="1" x14ac:dyDescent="0.35">
      <c r="A84" s="50" t="s">
        <v>253</v>
      </c>
      <c r="B84" s="50" t="s">
        <v>244</v>
      </c>
      <c r="C84" s="53"/>
      <c r="D84" s="54"/>
      <c r="E84" s="66"/>
      <c r="F84" s="55"/>
      <c r="G84" s="53"/>
      <c r="H84" s="57"/>
      <c r="I84" s="56"/>
      <c r="J84" s="56"/>
      <c r="K84" s="36" t="s">
        <v>65</v>
      </c>
      <c r="L84" s="78">
        <v>84</v>
      </c>
      <c r="M84" s="78"/>
      <c r="N84" s="63"/>
    </row>
    <row r="85" spans="1:14" ht="15" customHeight="1" x14ac:dyDescent="0.35">
      <c r="A85" s="50" t="s">
        <v>254</v>
      </c>
      <c r="B85" s="50" t="s">
        <v>244</v>
      </c>
      <c r="C85" s="53"/>
      <c r="D85" s="54"/>
      <c r="E85" s="66"/>
      <c r="F85" s="55"/>
      <c r="G85" s="53"/>
      <c r="H85" s="57"/>
      <c r="I85" s="56"/>
      <c r="J85" s="56"/>
      <c r="K85" s="36" t="s">
        <v>65</v>
      </c>
      <c r="L85" s="78">
        <v>85</v>
      </c>
      <c r="M85" s="78"/>
      <c r="N85" s="63"/>
    </row>
    <row r="86" spans="1:14" ht="15" customHeight="1" x14ac:dyDescent="0.35">
      <c r="A86" s="50" t="s">
        <v>255</v>
      </c>
      <c r="B86" s="50" t="s">
        <v>244</v>
      </c>
      <c r="C86" s="53"/>
      <c r="D86" s="54"/>
      <c r="E86" s="66"/>
      <c r="F86" s="55"/>
      <c r="G86" s="53"/>
      <c r="H86" s="57"/>
      <c r="I86" s="56"/>
      <c r="J86" s="56"/>
      <c r="K86" s="36" t="s">
        <v>65</v>
      </c>
      <c r="L86" s="78">
        <v>86</v>
      </c>
      <c r="M86" s="78"/>
      <c r="N86" s="63"/>
    </row>
    <row r="87" spans="1:14" ht="15" customHeight="1" x14ac:dyDescent="0.35">
      <c r="A87" s="50" t="s">
        <v>256</v>
      </c>
      <c r="B87" s="50" t="s">
        <v>257</v>
      </c>
      <c r="C87" s="53"/>
      <c r="D87" s="54"/>
      <c r="E87" s="66"/>
      <c r="F87" s="55"/>
      <c r="G87" s="53"/>
      <c r="H87" s="57"/>
      <c r="I87" s="56"/>
      <c r="J87" s="56"/>
      <c r="K87" s="36" t="s">
        <v>65</v>
      </c>
      <c r="L87" s="78">
        <v>87</v>
      </c>
      <c r="M87" s="78"/>
      <c r="N87" s="63"/>
    </row>
    <row r="88" spans="1:14" ht="15" customHeight="1" x14ac:dyDescent="0.35">
      <c r="A88" s="50" t="s">
        <v>258</v>
      </c>
      <c r="B88" s="50" t="s">
        <v>257</v>
      </c>
      <c r="C88" s="53"/>
      <c r="D88" s="54"/>
      <c r="E88" s="66"/>
      <c r="F88" s="55"/>
      <c r="G88" s="53"/>
      <c r="H88" s="57"/>
      <c r="I88" s="56"/>
      <c r="J88" s="56"/>
      <c r="K88" s="36" t="s">
        <v>65</v>
      </c>
      <c r="L88" s="78">
        <v>88</v>
      </c>
      <c r="M88" s="78"/>
      <c r="N88" s="63"/>
    </row>
    <row r="89" spans="1:14" ht="15" customHeight="1" x14ac:dyDescent="0.35">
      <c r="A89" s="50" t="s">
        <v>203</v>
      </c>
      <c r="B89" s="50" t="s">
        <v>257</v>
      </c>
      <c r="C89" s="53"/>
      <c r="D89" s="54"/>
      <c r="E89" s="66"/>
      <c r="F89" s="55"/>
      <c r="G89" s="53"/>
      <c r="H89" s="57"/>
      <c r="I89" s="56"/>
      <c r="J89" s="56"/>
      <c r="K89" s="36" t="s">
        <v>65</v>
      </c>
      <c r="L89" s="78">
        <v>89</v>
      </c>
      <c r="M89" s="78"/>
      <c r="N89" s="63"/>
    </row>
    <row r="90" spans="1:14" ht="15" customHeight="1" x14ac:dyDescent="0.35">
      <c r="A90" s="50" t="s">
        <v>259</v>
      </c>
      <c r="B90" s="50" t="s">
        <v>257</v>
      </c>
      <c r="C90" s="53"/>
      <c r="D90" s="54"/>
      <c r="E90" s="66"/>
      <c r="F90" s="55"/>
      <c r="G90" s="53"/>
      <c r="H90" s="57"/>
      <c r="I90" s="56"/>
      <c r="J90" s="56"/>
      <c r="K90" s="36" t="s">
        <v>65</v>
      </c>
      <c r="L90" s="78">
        <v>90</v>
      </c>
      <c r="M90" s="78"/>
      <c r="N90" s="63"/>
    </row>
    <row r="91" spans="1:14" ht="15" customHeight="1" x14ac:dyDescent="0.35">
      <c r="A91" s="50" t="s">
        <v>260</v>
      </c>
      <c r="B91" s="50" t="s">
        <v>257</v>
      </c>
      <c r="C91" s="53"/>
      <c r="D91" s="54"/>
      <c r="E91" s="66"/>
      <c r="F91" s="55"/>
      <c r="G91" s="53"/>
      <c r="H91" s="57"/>
      <c r="I91" s="56"/>
      <c r="J91" s="56"/>
      <c r="K91" s="36" t="s">
        <v>65</v>
      </c>
      <c r="L91" s="78">
        <v>91</v>
      </c>
      <c r="M91" s="78"/>
      <c r="N91" s="63"/>
    </row>
    <row r="92" spans="1:14" ht="15" customHeight="1" x14ac:dyDescent="0.35">
      <c r="A92" s="50" t="s">
        <v>256</v>
      </c>
      <c r="B92" s="50" t="s">
        <v>257</v>
      </c>
      <c r="C92" s="53"/>
      <c r="D92" s="54"/>
      <c r="E92" s="66"/>
      <c r="F92" s="55"/>
      <c r="G92" s="53"/>
      <c r="H92" s="57"/>
      <c r="I92" s="56"/>
      <c r="J92" s="56"/>
      <c r="K92" s="36" t="s">
        <v>65</v>
      </c>
      <c r="L92" s="78">
        <v>92</v>
      </c>
      <c r="M92" s="78"/>
      <c r="N92" s="63"/>
    </row>
    <row r="93" spans="1:14" ht="15" customHeight="1" x14ac:dyDescent="0.35">
      <c r="A93" s="50" t="s">
        <v>256</v>
      </c>
      <c r="B93" s="50" t="s">
        <v>257</v>
      </c>
      <c r="C93" s="53"/>
      <c r="D93" s="54"/>
      <c r="E93" s="66"/>
      <c r="F93" s="55"/>
      <c r="G93" s="53"/>
      <c r="H93" s="57"/>
      <c r="I93" s="56"/>
      <c r="J93" s="56"/>
      <c r="K93" s="36" t="s">
        <v>65</v>
      </c>
      <c r="L93" s="78">
        <v>93</v>
      </c>
      <c r="M93" s="78"/>
      <c r="N93" s="63"/>
    </row>
    <row r="94" spans="1:14" ht="15" customHeight="1" x14ac:dyDescent="0.35">
      <c r="A94" s="50" t="s">
        <v>261</v>
      </c>
      <c r="B94" s="50" t="s">
        <v>257</v>
      </c>
      <c r="C94" s="53"/>
      <c r="D94" s="54"/>
      <c r="E94" s="66"/>
      <c r="F94" s="55"/>
      <c r="G94" s="53"/>
      <c r="H94" s="57"/>
      <c r="I94" s="56"/>
      <c r="J94" s="56"/>
      <c r="K94" s="36" t="s">
        <v>65</v>
      </c>
      <c r="L94" s="78">
        <v>94</v>
      </c>
      <c r="M94" s="78"/>
      <c r="N94" s="63"/>
    </row>
    <row r="95" spans="1:14" ht="15" customHeight="1" x14ac:dyDescent="0.35">
      <c r="A95" s="50" t="s">
        <v>262</v>
      </c>
      <c r="B95" s="50" t="s">
        <v>257</v>
      </c>
      <c r="C95" s="53"/>
      <c r="D95" s="54"/>
      <c r="E95" s="66"/>
      <c r="F95" s="55"/>
      <c r="G95" s="53"/>
      <c r="H95" s="57"/>
      <c r="I95" s="56"/>
      <c r="J95" s="56"/>
      <c r="K95" s="36" t="s">
        <v>65</v>
      </c>
      <c r="L95" s="78">
        <v>95</v>
      </c>
      <c r="M95" s="78"/>
      <c r="N95" s="63"/>
    </row>
    <row r="96" spans="1:14" ht="15" customHeight="1" x14ac:dyDescent="0.35">
      <c r="A96" s="50" t="s">
        <v>263</v>
      </c>
      <c r="B96" s="50" t="s">
        <v>257</v>
      </c>
      <c r="C96" s="53"/>
      <c r="D96" s="54"/>
      <c r="E96" s="66"/>
      <c r="F96" s="55"/>
      <c r="G96" s="53"/>
      <c r="H96" s="57"/>
      <c r="I96" s="56"/>
      <c r="J96" s="56"/>
      <c r="K96" s="36" t="s">
        <v>65</v>
      </c>
      <c r="L96" s="78">
        <v>96</v>
      </c>
      <c r="M96" s="78"/>
      <c r="N96" s="63"/>
    </row>
    <row r="97" spans="1:14" ht="15" customHeight="1" x14ac:dyDescent="0.35">
      <c r="A97" s="50" t="s">
        <v>264</v>
      </c>
      <c r="B97" s="50" t="s">
        <v>257</v>
      </c>
      <c r="C97" s="53"/>
      <c r="D97" s="54"/>
      <c r="E97" s="66"/>
      <c r="F97" s="55"/>
      <c r="G97" s="53"/>
      <c r="H97" s="57"/>
      <c r="I97" s="56"/>
      <c r="J97" s="56"/>
      <c r="K97" s="36" t="s">
        <v>65</v>
      </c>
      <c r="L97" s="78">
        <v>97</v>
      </c>
      <c r="M97" s="78"/>
      <c r="N97" s="63"/>
    </row>
    <row r="98" spans="1:14" ht="15" customHeight="1" x14ac:dyDescent="0.35">
      <c r="A98" s="50" t="s">
        <v>256</v>
      </c>
      <c r="B98" s="50" t="s">
        <v>257</v>
      </c>
      <c r="C98" s="53"/>
      <c r="D98" s="54"/>
      <c r="E98" s="66"/>
      <c r="F98" s="55"/>
      <c r="G98" s="53"/>
      <c r="H98" s="57"/>
      <c r="I98" s="56"/>
      <c r="J98" s="56"/>
      <c r="K98" s="36" t="s">
        <v>65</v>
      </c>
      <c r="L98" s="78">
        <v>98</v>
      </c>
      <c r="M98" s="78"/>
      <c r="N98" s="63"/>
    </row>
    <row r="99" spans="1:14" ht="15" customHeight="1" x14ac:dyDescent="0.35">
      <c r="A99" s="50" t="s">
        <v>256</v>
      </c>
      <c r="B99" s="50" t="s">
        <v>257</v>
      </c>
      <c r="C99" s="53"/>
      <c r="D99" s="54"/>
      <c r="E99" s="66"/>
      <c r="F99" s="55"/>
      <c r="G99" s="53"/>
      <c r="H99" s="57"/>
      <c r="I99" s="56"/>
      <c r="J99" s="56"/>
      <c r="K99" s="36" t="s">
        <v>65</v>
      </c>
      <c r="L99" s="78">
        <v>99</v>
      </c>
      <c r="M99" s="78"/>
      <c r="N99" s="63"/>
    </row>
    <row r="100" spans="1:14" ht="15" customHeight="1" x14ac:dyDescent="0.35">
      <c r="A100" s="50" t="s">
        <v>265</v>
      </c>
      <c r="B100" s="50" t="s">
        <v>266</v>
      </c>
      <c r="C100" s="53"/>
      <c r="D100" s="54"/>
      <c r="E100" s="66"/>
      <c r="F100" s="55"/>
      <c r="G100" s="53"/>
      <c r="H100" s="57"/>
      <c r="I100" s="56"/>
      <c r="J100" s="56"/>
      <c r="K100" s="36" t="s">
        <v>65</v>
      </c>
      <c r="L100" s="78">
        <v>100</v>
      </c>
      <c r="M100" s="78"/>
      <c r="N100" s="63"/>
    </row>
    <row r="101" spans="1:14" ht="15" customHeight="1" x14ac:dyDescent="0.35">
      <c r="A101" s="50" t="s">
        <v>267</v>
      </c>
      <c r="B101" s="50" t="s">
        <v>266</v>
      </c>
      <c r="C101" s="53"/>
      <c r="D101" s="54"/>
      <c r="E101" s="66"/>
      <c r="F101" s="55"/>
      <c r="G101" s="53"/>
      <c r="H101" s="57"/>
      <c r="I101" s="56"/>
      <c r="J101" s="56"/>
      <c r="K101" s="36" t="s">
        <v>65</v>
      </c>
      <c r="L101" s="78">
        <v>101</v>
      </c>
      <c r="M101" s="78"/>
      <c r="N101" s="63"/>
    </row>
    <row r="102" spans="1:14" ht="15" customHeight="1" x14ac:dyDescent="0.35">
      <c r="A102" s="50" t="s">
        <v>268</v>
      </c>
      <c r="B102" s="50" t="s">
        <v>266</v>
      </c>
      <c r="C102" s="53"/>
      <c r="D102" s="54"/>
      <c r="E102" s="66"/>
      <c r="F102" s="55"/>
      <c r="G102" s="53"/>
      <c r="H102" s="57"/>
      <c r="I102" s="56"/>
      <c r="J102" s="56"/>
      <c r="K102" s="36" t="s">
        <v>65</v>
      </c>
      <c r="L102" s="78">
        <v>102</v>
      </c>
      <c r="M102" s="78"/>
      <c r="N102" s="63"/>
    </row>
    <row r="103" spans="1:14" ht="15" customHeight="1" x14ac:dyDescent="0.35">
      <c r="A103" s="50" t="s">
        <v>269</v>
      </c>
      <c r="B103" s="50" t="s">
        <v>266</v>
      </c>
      <c r="C103" s="53"/>
      <c r="D103" s="54"/>
      <c r="E103" s="66"/>
      <c r="F103" s="55"/>
      <c r="G103" s="53"/>
      <c r="H103" s="57"/>
      <c r="I103" s="56"/>
      <c r="J103" s="56"/>
      <c r="K103" s="36" t="s">
        <v>65</v>
      </c>
      <c r="L103" s="78">
        <v>103</v>
      </c>
      <c r="M103" s="78"/>
      <c r="N103" s="63"/>
    </row>
    <row r="104" spans="1:14" ht="15" customHeight="1" x14ac:dyDescent="0.35">
      <c r="A104" s="50" t="s">
        <v>270</v>
      </c>
      <c r="B104" s="50" t="s">
        <v>266</v>
      </c>
      <c r="C104" s="53"/>
      <c r="D104" s="54"/>
      <c r="E104" s="66"/>
      <c r="F104" s="55"/>
      <c r="G104" s="53"/>
      <c r="H104" s="57"/>
      <c r="I104" s="56"/>
      <c r="J104" s="56"/>
      <c r="K104" s="36" t="s">
        <v>65</v>
      </c>
      <c r="L104" s="78">
        <v>104</v>
      </c>
      <c r="M104" s="78"/>
      <c r="N104" s="63"/>
    </row>
    <row r="105" spans="1:14" ht="15" customHeight="1" x14ac:dyDescent="0.35">
      <c r="A105" s="50" t="s">
        <v>271</v>
      </c>
      <c r="B105" s="50" t="s">
        <v>266</v>
      </c>
      <c r="C105" s="53"/>
      <c r="D105" s="54"/>
      <c r="E105" s="66"/>
      <c r="F105" s="55"/>
      <c r="G105" s="53"/>
      <c r="H105" s="57"/>
      <c r="I105" s="56"/>
      <c r="J105" s="56"/>
      <c r="K105" s="36" t="s">
        <v>65</v>
      </c>
      <c r="L105" s="78">
        <v>105</v>
      </c>
      <c r="M105" s="78"/>
      <c r="N105" s="63"/>
    </row>
    <row r="106" spans="1:14" ht="15" customHeight="1" x14ac:dyDescent="0.35">
      <c r="A106" s="50" t="s">
        <v>272</v>
      </c>
      <c r="B106" s="50" t="s">
        <v>266</v>
      </c>
      <c r="C106" s="53"/>
      <c r="D106" s="54"/>
      <c r="E106" s="66"/>
      <c r="F106" s="55"/>
      <c r="G106" s="53"/>
      <c r="H106" s="57"/>
      <c r="I106" s="56"/>
      <c r="J106" s="56"/>
      <c r="K106" s="36" t="s">
        <v>65</v>
      </c>
      <c r="L106" s="78">
        <v>106</v>
      </c>
      <c r="M106" s="78"/>
      <c r="N106" s="63"/>
    </row>
    <row r="107" spans="1:14" ht="15" customHeight="1" x14ac:dyDescent="0.35">
      <c r="A107" s="50" t="s">
        <v>267</v>
      </c>
      <c r="B107" s="50" t="s">
        <v>266</v>
      </c>
      <c r="C107" s="53"/>
      <c r="D107" s="54"/>
      <c r="E107" s="66"/>
      <c r="F107" s="55"/>
      <c r="G107" s="53"/>
      <c r="H107" s="57"/>
      <c r="I107" s="56"/>
      <c r="J107" s="56"/>
      <c r="K107" s="36" t="s">
        <v>65</v>
      </c>
      <c r="L107" s="78">
        <v>107</v>
      </c>
      <c r="M107" s="78"/>
      <c r="N107" s="63"/>
    </row>
    <row r="108" spans="1:14" ht="15" customHeight="1" x14ac:dyDescent="0.35">
      <c r="A108" s="50" t="s">
        <v>273</v>
      </c>
      <c r="B108" s="50" t="s">
        <v>266</v>
      </c>
      <c r="C108" s="53"/>
      <c r="D108" s="54"/>
      <c r="E108" s="66"/>
      <c r="F108" s="55"/>
      <c r="G108" s="53"/>
      <c r="H108" s="57"/>
      <c r="I108" s="56"/>
      <c r="J108" s="56"/>
      <c r="K108" s="36" t="s">
        <v>65</v>
      </c>
      <c r="L108" s="78">
        <v>108</v>
      </c>
      <c r="M108" s="78"/>
      <c r="N108" s="63"/>
    </row>
    <row r="109" spans="1:14" ht="15" customHeight="1" x14ac:dyDescent="0.35">
      <c r="A109" s="50" t="s">
        <v>271</v>
      </c>
      <c r="B109" s="50" t="s">
        <v>266</v>
      </c>
      <c r="C109" s="53"/>
      <c r="D109" s="54"/>
      <c r="E109" s="66"/>
      <c r="F109" s="55"/>
      <c r="G109" s="53"/>
      <c r="H109" s="57"/>
      <c r="I109" s="56"/>
      <c r="J109" s="56"/>
      <c r="K109" s="36" t="s">
        <v>65</v>
      </c>
      <c r="L109" s="78">
        <v>109</v>
      </c>
      <c r="M109" s="78"/>
      <c r="N109" s="63"/>
    </row>
    <row r="110" spans="1:14" ht="15" customHeight="1" x14ac:dyDescent="0.35">
      <c r="A110" s="50" t="s">
        <v>274</v>
      </c>
      <c r="B110" s="50" t="s">
        <v>266</v>
      </c>
      <c r="C110" s="53"/>
      <c r="D110" s="54"/>
      <c r="E110" s="66"/>
      <c r="F110" s="55"/>
      <c r="G110" s="53"/>
      <c r="H110" s="57"/>
      <c r="I110" s="56"/>
      <c r="J110" s="56"/>
      <c r="K110" s="36" t="s">
        <v>65</v>
      </c>
      <c r="L110" s="78">
        <v>110</v>
      </c>
      <c r="M110" s="78"/>
      <c r="N110" s="63"/>
    </row>
    <row r="111" spans="1:14" ht="15" customHeight="1" x14ac:dyDescent="0.35">
      <c r="A111" s="50" t="s">
        <v>263</v>
      </c>
      <c r="B111" s="50" t="s">
        <v>266</v>
      </c>
      <c r="C111" s="53"/>
      <c r="D111" s="54"/>
      <c r="E111" s="66"/>
      <c r="F111" s="55"/>
      <c r="G111" s="53"/>
      <c r="H111" s="57"/>
      <c r="I111" s="56"/>
      <c r="J111" s="56"/>
      <c r="K111" s="36" t="s">
        <v>65</v>
      </c>
      <c r="L111" s="78">
        <v>111</v>
      </c>
      <c r="M111" s="78"/>
      <c r="N111" s="63"/>
    </row>
    <row r="112" spans="1:14" ht="15" customHeight="1" x14ac:dyDescent="0.35">
      <c r="A112" s="50" t="s">
        <v>275</v>
      </c>
      <c r="B112" s="50" t="s">
        <v>266</v>
      </c>
      <c r="C112" s="53"/>
      <c r="D112" s="54"/>
      <c r="E112" s="66"/>
      <c r="F112" s="55"/>
      <c r="G112" s="53"/>
      <c r="H112" s="57"/>
      <c r="I112" s="56"/>
      <c r="J112" s="56"/>
      <c r="K112" s="36" t="s">
        <v>65</v>
      </c>
      <c r="L112" s="78">
        <v>112</v>
      </c>
      <c r="M112" s="78"/>
      <c r="N112" s="63"/>
    </row>
    <row r="113" spans="1:14" ht="15" customHeight="1" x14ac:dyDescent="0.35">
      <c r="A113" s="50" t="s">
        <v>276</v>
      </c>
      <c r="B113" s="50" t="s">
        <v>266</v>
      </c>
      <c r="C113" s="53"/>
      <c r="D113" s="54"/>
      <c r="E113" s="66"/>
      <c r="F113" s="55"/>
      <c r="G113" s="53"/>
      <c r="H113" s="57"/>
      <c r="I113" s="56"/>
      <c r="J113" s="56"/>
      <c r="K113" s="36" t="s">
        <v>65</v>
      </c>
      <c r="L113" s="78">
        <v>113</v>
      </c>
      <c r="M113" s="78"/>
      <c r="N113" s="63"/>
    </row>
    <row r="114" spans="1:14" ht="15" customHeight="1" x14ac:dyDescent="0.35">
      <c r="A114" s="50" t="s">
        <v>237</v>
      </c>
      <c r="B114" s="50" t="s">
        <v>266</v>
      </c>
      <c r="C114" s="53"/>
      <c r="D114" s="54"/>
      <c r="E114" s="66"/>
      <c r="F114" s="55"/>
      <c r="G114" s="53"/>
      <c r="H114" s="57"/>
      <c r="I114" s="56"/>
      <c r="J114" s="56"/>
      <c r="K114" s="36" t="s">
        <v>65</v>
      </c>
      <c r="L114" s="78">
        <v>114</v>
      </c>
      <c r="M114" s="78"/>
      <c r="N114" s="63"/>
    </row>
    <row r="115" spans="1:14" ht="15" customHeight="1" x14ac:dyDescent="0.35">
      <c r="A115" s="50" t="s">
        <v>277</v>
      </c>
      <c r="B115" s="50" t="s">
        <v>266</v>
      </c>
      <c r="C115" s="53"/>
      <c r="D115" s="54"/>
      <c r="E115" s="66"/>
      <c r="F115" s="55"/>
      <c r="G115" s="53"/>
      <c r="H115" s="57"/>
      <c r="I115" s="56"/>
      <c r="J115" s="56"/>
      <c r="K115" s="36" t="s">
        <v>65</v>
      </c>
      <c r="L115" s="78">
        <v>115</v>
      </c>
      <c r="M115" s="78"/>
      <c r="N115" s="63"/>
    </row>
    <row r="116" spans="1:14" ht="15" customHeight="1" x14ac:dyDescent="0.35">
      <c r="A116" s="50" t="s">
        <v>278</v>
      </c>
      <c r="B116" s="50" t="s">
        <v>266</v>
      </c>
      <c r="C116" s="53"/>
      <c r="D116" s="54"/>
      <c r="E116" s="66"/>
      <c r="F116" s="55"/>
      <c r="G116" s="53"/>
      <c r="H116" s="57"/>
      <c r="I116" s="56"/>
      <c r="J116" s="56"/>
      <c r="K116" s="36" t="s">
        <v>65</v>
      </c>
      <c r="L116" s="78">
        <v>116</v>
      </c>
      <c r="M116" s="78"/>
      <c r="N116" s="63"/>
    </row>
    <row r="117" spans="1:14" ht="15" customHeight="1" x14ac:dyDescent="0.35">
      <c r="A117" s="50" t="s">
        <v>279</v>
      </c>
      <c r="B117" s="50" t="s">
        <v>266</v>
      </c>
      <c r="C117" s="53"/>
      <c r="D117" s="54"/>
      <c r="E117" s="66"/>
      <c r="F117" s="55"/>
      <c r="G117" s="53"/>
      <c r="H117" s="57"/>
      <c r="I117" s="56"/>
      <c r="J117" s="56"/>
      <c r="K117" s="36" t="s">
        <v>65</v>
      </c>
      <c r="L117" s="78">
        <v>117</v>
      </c>
      <c r="M117" s="78"/>
      <c r="N117" s="63"/>
    </row>
    <row r="118" spans="1:14" ht="15" customHeight="1" x14ac:dyDescent="0.35">
      <c r="A118" s="50" t="s">
        <v>212</v>
      </c>
      <c r="B118" s="50" t="s">
        <v>266</v>
      </c>
      <c r="C118" s="53"/>
      <c r="D118" s="54"/>
      <c r="E118" s="66"/>
      <c r="F118" s="55"/>
      <c r="G118" s="53"/>
      <c r="H118" s="57"/>
      <c r="I118" s="56"/>
      <c r="J118" s="56"/>
      <c r="K118" s="36" t="s">
        <v>65</v>
      </c>
      <c r="L118" s="78">
        <v>118</v>
      </c>
      <c r="M118" s="78"/>
      <c r="N118" s="63"/>
    </row>
    <row r="119" spans="1:14" ht="15" customHeight="1" x14ac:dyDescent="0.35">
      <c r="A119" s="50" t="s">
        <v>280</v>
      </c>
      <c r="B119" s="50" t="s">
        <v>281</v>
      </c>
      <c r="C119" s="53"/>
      <c r="D119" s="54"/>
      <c r="E119" s="66"/>
      <c r="F119" s="55"/>
      <c r="G119" s="53"/>
      <c r="H119" s="57"/>
      <c r="I119" s="56"/>
      <c r="J119" s="56"/>
      <c r="K119" s="36" t="s">
        <v>65</v>
      </c>
      <c r="L119" s="78">
        <v>119</v>
      </c>
      <c r="M119" s="78"/>
      <c r="N119" s="63"/>
    </row>
    <row r="120" spans="1:14" ht="15" customHeight="1" x14ac:dyDescent="0.35">
      <c r="A120" s="50" t="s">
        <v>209</v>
      </c>
      <c r="B120" s="50" t="s">
        <v>281</v>
      </c>
      <c r="C120" s="53"/>
      <c r="D120" s="54"/>
      <c r="E120" s="66"/>
      <c r="F120" s="55"/>
      <c r="G120" s="53"/>
      <c r="H120" s="57"/>
      <c r="I120" s="56"/>
      <c r="J120" s="56"/>
      <c r="K120" s="36" t="s">
        <v>65</v>
      </c>
      <c r="L120" s="78">
        <v>120</v>
      </c>
      <c r="M120" s="78"/>
      <c r="N120" s="63"/>
    </row>
    <row r="121" spans="1:14" ht="15" customHeight="1" x14ac:dyDescent="0.35">
      <c r="A121" s="50" t="s">
        <v>282</v>
      </c>
      <c r="B121" s="50" t="s">
        <v>281</v>
      </c>
      <c r="C121" s="53"/>
      <c r="D121" s="54"/>
      <c r="E121" s="66"/>
      <c r="F121" s="55"/>
      <c r="G121" s="53"/>
      <c r="H121" s="57"/>
      <c r="I121" s="56"/>
      <c r="J121" s="56"/>
      <c r="K121" s="36" t="s">
        <v>65</v>
      </c>
      <c r="L121" s="78">
        <v>121</v>
      </c>
      <c r="M121" s="78"/>
      <c r="N121" s="63"/>
    </row>
    <row r="122" spans="1:14" ht="15" customHeight="1" x14ac:dyDescent="0.35">
      <c r="A122" s="50" t="s">
        <v>283</v>
      </c>
      <c r="B122" s="50" t="s">
        <v>281</v>
      </c>
      <c r="C122" s="53"/>
      <c r="D122" s="54"/>
      <c r="E122" s="66"/>
      <c r="F122" s="55"/>
      <c r="G122" s="53"/>
      <c r="H122" s="57"/>
      <c r="I122" s="56"/>
      <c r="J122" s="56"/>
      <c r="K122" s="36" t="s">
        <v>65</v>
      </c>
      <c r="L122" s="78">
        <v>122</v>
      </c>
      <c r="M122" s="78"/>
      <c r="N122" s="63"/>
    </row>
    <row r="123" spans="1:14" ht="15" customHeight="1" x14ac:dyDescent="0.35">
      <c r="A123" s="50" t="s">
        <v>284</v>
      </c>
      <c r="B123" s="50" t="s">
        <v>281</v>
      </c>
      <c r="C123" s="53"/>
      <c r="D123" s="54"/>
      <c r="E123" s="66"/>
      <c r="F123" s="55"/>
      <c r="G123" s="53"/>
      <c r="H123" s="57"/>
      <c r="I123" s="56"/>
      <c r="J123" s="56"/>
      <c r="K123" s="36" t="s">
        <v>65</v>
      </c>
      <c r="L123" s="78">
        <v>123</v>
      </c>
      <c r="M123" s="78"/>
      <c r="N123" s="63"/>
    </row>
    <row r="124" spans="1:14" ht="15" customHeight="1" x14ac:dyDescent="0.35">
      <c r="A124" s="50" t="s">
        <v>285</v>
      </c>
      <c r="B124" s="50" t="s">
        <v>286</v>
      </c>
      <c r="C124" s="53"/>
      <c r="D124" s="54"/>
      <c r="E124" s="66"/>
      <c r="F124" s="55"/>
      <c r="G124" s="53"/>
      <c r="H124" s="57"/>
      <c r="I124" s="56"/>
      <c r="J124" s="56"/>
      <c r="K124" s="36" t="s">
        <v>65</v>
      </c>
      <c r="L124" s="78">
        <v>124</v>
      </c>
      <c r="M124" s="78"/>
      <c r="N124" s="63"/>
    </row>
    <row r="125" spans="1:14" ht="15" customHeight="1" x14ac:dyDescent="0.35">
      <c r="A125" s="50" t="s">
        <v>287</v>
      </c>
      <c r="B125" s="50" t="s">
        <v>286</v>
      </c>
      <c r="C125" s="53"/>
      <c r="D125" s="54"/>
      <c r="E125" s="66"/>
      <c r="F125" s="55"/>
      <c r="G125" s="53"/>
      <c r="H125" s="57"/>
      <c r="I125" s="56"/>
      <c r="J125" s="56"/>
      <c r="K125" s="36" t="s">
        <v>65</v>
      </c>
      <c r="L125" s="78">
        <v>125</v>
      </c>
      <c r="M125" s="78"/>
      <c r="N125" s="63"/>
    </row>
    <row r="126" spans="1:14" ht="15" customHeight="1" x14ac:dyDescent="0.35">
      <c r="A126" s="50" t="s">
        <v>200</v>
      </c>
      <c r="B126" s="50" t="s">
        <v>286</v>
      </c>
      <c r="C126" s="53"/>
      <c r="D126" s="54"/>
      <c r="E126" s="66"/>
      <c r="F126" s="55"/>
      <c r="G126" s="53"/>
      <c r="H126" s="57"/>
      <c r="I126" s="56"/>
      <c r="J126" s="56"/>
      <c r="K126" s="36" t="s">
        <v>65</v>
      </c>
      <c r="L126" s="78">
        <v>126</v>
      </c>
      <c r="M126" s="78"/>
      <c r="N126" s="63"/>
    </row>
    <row r="127" spans="1:14" ht="15" customHeight="1" x14ac:dyDescent="0.35">
      <c r="A127" s="50" t="s">
        <v>288</v>
      </c>
      <c r="B127" s="50" t="s">
        <v>286</v>
      </c>
      <c r="C127" s="53"/>
      <c r="D127" s="54"/>
      <c r="E127" s="66"/>
      <c r="F127" s="55"/>
      <c r="G127" s="53"/>
      <c r="H127" s="57"/>
      <c r="I127" s="56"/>
      <c r="J127" s="56"/>
      <c r="K127" s="36" t="s">
        <v>65</v>
      </c>
      <c r="L127" s="78">
        <v>127</v>
      </c>
      <c r="M127" s="78"/>
      <c r="N127" s="63"/>
    </row>
    <row r="128" spans="1:14" ht="15" customHeight="1" x14ac:dyDescent="0.35">
      <c r="A128" s="50" t="s">
        <v>200</v>
      </c>
      <c r="B128" s="50" t="s">
        <v>286</v>
      </c>
      <c r="C128" s="53"/>
      <c r="D128" s="54"/>
      <c r="E128" s="66"/>
      <c r="F128" s="55"/>
      <c r="G128" s="53"/>
      <c r="H128" s="57"/>
      <c r="I128" s="56"/>
      <c r="J128" s="56"/>
      <c r="K128" s="36" t="s">
        <v>65</v>
      </c>
      <c r="L128" s="78">
        <v>128</v>
      </c>
      <c r="M128" s="78"/>
      <c r="N128" s="63"/>
    </row>
    <row r="129" spans="1:14" ht="15" customHeight="1" x14ac:dyDescent="0.35">
      <c r="A129" s="50" t="s">
        <v>289</v>
      </c>
      <c r="B129" s="50" t="s">
        <v>286</v>
      </c>
      <c r="C129" s="53"/>
      <c r="D129" s="54"/>
      <c r="E129" s="66"/>
      <c r="F129" s="55"/>
      <c r="G129" s="53"/>
      <c r="H129" s="57"/>
      <c r="I129" s="56"/>
      <c r="J129" s="56"/>
      <c r="K129" s="36" t="s">
        <v>65</v>
      </c>
      <c r="L129" s="78">
        <v>129</v>
      </c>
      <c r="M129" s="78"/>
      <c r="N129" s="63"/>
    </row>
    <row r="130" spans="1:14" ht="15" customHeight="1" x14ac:dyDescent="0.35">
      <c r="A130" s="50" t="s">
        <v>290</v>
      </c>
      <c r="B130" s="50" t="s">
        <v>286</v>
      </c>
      <c r="C130" s="53"/>
      <c r="D130" s="54"/>
      <c r="E130" s="66"/>
      <c r="F130" s="55"/>
      <c r="G130" s="53"/>
      <c r="H130" s="57"/>
      <c r="I130" s="56"/>
      <c r="J130" s="56"/>
      <c r="K130" s="36" t="s">
        <v>65</v>
      </c>
      <c r="L130" s="78">
        <v>130</v>
      </c>
      <c r="M130" s="78"/>
      <c r="N130" s="63"/>
    </row>
    <row r="131" spans="1:14" ht="15" customHeight="1" x14ac:dyDescent="0.35">
      <c r="A131" s="50" t="s">
        <v>291</v>
      </c>
      <c r="B131" s="50" t="s">
        <v>286</v>
      </c>
      <c r="C131" s="53"/>
      <c r="D131" s="54"/>
      <c r="E131" s="66"/>
      <c r="F131" s="55"/>
      <c r="G131" s="53"/>
      <c r="H131" s="57"/>
      <c r="I131" s="56"/>
      <c r="J131" s="56"/>
      <c r="K131" s="36" t="s">
        <v>65</v>
      </c>
      <c r="L131" s="78">
        <v>131</v>
      </c>
      <c r="M131" s="78"/>
      <c r="N131" s="63"/>
    </row>
    <row r="132" spans="1:14" ht="15" customHeight="1" x14ac:dyDescent="0.35">
      <c r="A132" s="50" t="s">
        <v>292</v>
      </c>
      <c r="B132" s="50" t="s">
        <v>286</v>
      </c>
      <c r="C132" s="53"/>
      <c r="D132" s="54"/>
      <c r="E132" s="66"/>
      <c r="F132" s="55"/>
      <c r="G132" s="53"/>
      <c r="H132" s="57"/>
      <c r="I132" s="56"/>
      <c r="J132" s="56"/>
      <c r="K132" s="36" t="s">
        <v>65</v>
      </c>
      <c r="L132" s="78">
        <v>132</v>
      </c>
      <c r="M132" s="78"/>
      <c r="N132" s="63"/>
    </row>
    <row r="133" spans="1:14" ht="15" customHeight="1" x14ac:dyDescent="0.35">
      <c r="A133" s="50" t="s">
        <v>288</v>
      </c>
      <c r="B133" s="50" t="s">
        <v>286</v>
      </c>
      <c r="C133" s="53"/>
      <c r="D133" s="54"/>
      <c r="E133" s="66"/>
      <c r="F133" s="55"/>
      <c r="G133" s="53"/>
      <c r="H133" s="57"/>
      <c r="I133" s="56"/>
      <c r="J133" s="56"/>
      <c r="K133" s="36" t="s">
        <v>65</v>
      </c>
      <c r="L133" s="78">
        <v>133</v>
      </c>
      <c r="M133" s="78"/>
      <c r="N133" s="63"/>
    </row>
    <row r="134" spans="1:14" ht="15" customHeight="1" x14ac:dyDescent="0.35">
      <c r="A134" s="50" t="s">
        <v>274</v>
      </c>
      <c r="B134" s="50" t="s">
        <v>286</v>
      </c>
      <c r="C134" s="53"/>
      <c r="D134" s="54"/>
      <c r="E134" s="66"/>
      <c r="F134" s="55"/>
      <c r="G134" s="53"/>
      <c r="H134" s="57"/>
      <c r="I134" s="56"/>
      <c r="J134" s="56"/>
      <c r="K134" s="36" t="s">
        <v>65</v>
      </c>
      <c r="L134" s="78">
        <v>134</v>
      </c>
      <c r="M134" s="78"/>
      <c r="N134" s="63"/>
    </row>
    <row r="135" spans="1:14" ht="15" customHeight="1" x14ac:dyDescent="0.35">
      <c r="A135" s="50" t="s">
        <v>293</v>
      </c>
      <c r="B135" s="50" t="s">
        <v>286</v>
      </c>
      <c r="C135" s="53"/>
      <c r="D135" s="54"/>
      <c r="E135" s="66"/>
      <c r="F135" s="55"/>
      <c r="G135" s="53"/>
      <c r="H135" s="57"/>
      <c r="I135" s="56"/>
      <c r="J135" s="56"/>
      <c r="K135" s="36" t="s">
        <v>65</v>
      </c>
      <c r="L135" s="78">
        <v>135</v>
      </c>
      <c r="M135" s="78"/>
      <c r="N135" s="63"/>
    </row>
    <row r="136" spans="1:14" ht="15" customHeight="1" x14ac:dyDescent="0.35">
      <c r="A136" s="50" t="s">
        <v>200</v>
      </c>
      <c r="B136" s="50" t="s">
        <v>286</v>
      </c>
      <c r="C136" s="53"/>
      <c r="D136" s="54"/>
      <c r="E136" s="66"/>
      <c r="F136" s="55"/>
      <c r="G136" s="53"/>
      <c r="H136" s="57"/>
      <c r="I136" s="56"/>
      <c r="J136" s="56"/>
      <c r="K136" s="36" t="s">
        <v>65</v>
      </c>
      <c r="L136" s="78">
        <v>136</v>
      </c>
      <c r="M136" s="78"/>
      <c r="N136" s="63"/>
    </row>
    <row r="137" spans="1:14" ht="15" customHeight="1" x14ac:dyDescent="0.35">
      <c r="A137" s="50" t="s">
        <v>251</v>
      </c>
      <c r="B137" s="50" t="s">
        <v>286</v>
      </c>
      <c r="C137" s="53"/>
      <c r="D137" s="54"/>
      <c r="E137" s="66"/>
      <c r="F137" s="55"/>
      <c r="G137" s="53"/>
      <c r="H137" s="57"/>
      <c r="I137" s="56"/>
      <c r="J137" s="56"/>
      <c r="K137" s="36" t="s">
        <v>65</v>
      </c>
      <c r="L137" s="78">
        <v>137</v>
      </c>
      <c r="M137" s="78"/>
      <c r="N137" s="63"/>
    </row>
    <row r="138" spans="1:14" ht="15" customHeight="1" x14ac:dyDescent="0.35">
      <c r="A138" s="50" t="s">
        <v>294</v>
      </c>
      <c r="B138" s="50" t="s">
        <v>286</v>
      </c>
      <c r="C138" s="53"/>
      <c r="D138" s="54"/>
      <c r="E138" s="66"/>
      <c r="F138" s="55"/>
      <c r="G138" s="53"/>
      <c r="H138" s="57"/>
      <c r="I138" s="56"/>
      <c r="J138" s="56"/>
      <c r="K138" s="36" t="s">
        <v>65</v>
      </c>
      <c r="L138" s="78">
        <v>138</v>
      </c>
      <c r="M138" s="78"/>
      <c r="N138" s="63"/>
    </row>
    <row r="139" spans="1:14" ht="15" customHeight="1" x14ac:dyDescent="0.35">
      <c r="A139" s="50" t="s">
        <v>295</v>
      </c>
      <c r="B139" s="50" t="s">
        <v>296</v>
      </c>
      <c r="C139" s="53"/>
      <c r="D139" s="54"/>
      <c r="E139" s="66"/>
      <c r="F139" s="55"/>
      <c r="G139" s="53"/>
      <c r="H139" s="57"/>
      <c r="I139" s="56"/>
      <c r="J139" s="56"/>
      <c r="K139" s="36" t="s">
        <v>65</v>
      </c>
      <c r="L139" s="78">
        <v>139</v>
      </c>
      <c r="M139" s="78"/>
      <c r="N139" s="63"/>
    </row>
    <row r="140" spans="1:14" ht="15" customHeight="1" x14ac:dyDescent="0.35">
      <c r="A140" s="50" t="s">
        <v>297</v>
      </c>
      <c r="B140" s="50" t="s">
        <v>296</v>
      </c>
      <c r="C140" s="53"/>
      <c r="D140" s="54"/>
      <c r="E140" s="66"/>
      <c r="F140" s="55"/>
      <c r="G140" s="53"/>
      <c r="H140" s="57"/>
      <c r="I140" s="56"/>
      <c r="J140" s="56"/>
      <c r="K140" s="36" t="s">
        <v>65</v>
      </c>
      <c r="L140" s="78">
        <v>140</v>
      </c>
      <c r="M140" s="78"/>
      <c r="N140" s="63"/>
    </row>
    <row r="141" spans="1:14" ht="15" customHeight="1" x14ac:dyDescent="0.35">
      <c r="A141" s="50" t="s">
        <v>298</v>
      </c>
      <c r="B141" s="50" t="s">
        <v>296</v>
      </c>
      <c r="C141" s="53"/>
      <c r="D141" s="54"/>
      <c r="E141" s="66"/>
      <c r="F141" s="55"/>
      <c r="G141" s="53"/>
      <c r="H141" s="57"/>
      <c r="I141" s="56"/>
      <c r="J141" s="56"/>
      <c r="K141" s="36" t="s">
        <v>65</v>
      </c>
      <c r="L141" s="78">
        <v>141</v>
      </c>
      <c r="M141" s="78"/>
      <c r="N141" s="63"/>
    </row>
    <row r="142" spans="1:14" ht="15" customHeight="1" x14ac:dyDescent="0.35">
      <c r="A142" s="50" t="s">
        <v>200</v>
      </c>
      <c r="B142" s="50" t="s">
        <v>296</v>
      </c>
      <c r="C142" s="53"/>
      <c r="D142" s="54"/>
      <c r="E142" s="66"/>
      <c r="F142" s="55"/>
      <c r="G142" s="53"/>
      <c r="H142" s="57"/>
      <c r="I142" s="56"/>
      <c r="J142" s="56"/>
      <c r="K142" s="36" t="s">
        <v>65</v>
      </c>
      <c r="L142" s="78">
        <v>142</v>
      </c>
      <c r="M142" s="78"/>
      <c r="N142" s="63"/>
    </row>
    <row r="143" spans="1:14" ht="15" customHeight="1" x14ac:dyDescent="0.35">
      <c r="A143" s="50" t="s">
        <v>299</v>
      </c>
      <c r="B143" s="50" t="s">
        <v>296</v>
      </c>
      <c r="C143" s="53"/>
      <c r="D143" s="54"/>
      <c r="E143" s="66"/>
      <c r="F143" s="55"/>
      <c r="G143" s="53"/>
      <c r="H143" s="57"/>
      <c r="I143" s="56"/>
      <c r="J143" s="56"/>
      <c r="K143" s="36" t="s">
        <v>65</v>
      </c>
      <c r="L143" s="78">
        <v>143</v>
      </c>
      <c r="M143" s="78"/>
      <c r="N143" s="63"/>
    </row>
    <row r="144" spans="1:14" ht="15" customHeight="1" x14ac:dyDescent="0.35">
      <c r="A144" s="50" t="s">
        <v>300</v>
      </c>
      <c r="B144" s="50" t="s">
        <v>296</v>
      </c>
      <c r="C144" s="53"/>
      <c r="D144" s="54"/>
      <c r="E144" s="66"/>
      <c r="F144" s="55"/>
      <c r="G144" s="53"/>
      <c r="H144" s="57"/>
      <c r="I144" s="56"/>
      <c r="J144" s="56"/>
      <c r="K144" s="36" t="s">
        <v>65</v>
      </c>
      <c r="L144" s="78">
        <v>144</v>
      </c>
      <c r="M144" s="78"/>
      <c r="N144" s="63"/>
    </row>
    <row r="145" spans="1:14" ht="15" customHeight="1" x14ac:dyDescent="0.35">
      <c r="A145" s="50" t="s">
        <v>301</v>
      </c>
      <c r="B145" s="50" t="s">
        <v>296</v>
      </c>
      <c r="C145" s="53"/>
      <c r="D145" s="54"/>
      <c r="E145" s="66"/>
      <c r="F145" s="55"/>
      <c r="G145" s="53"/>
      <c r="H145" s="57"/>
      <c r="I145" s="56"/>
      <c r="J145" s="56"/>
      <c r="K145" s="36" t="s">
        <v>65</v>
      </c>
      <c r="L145" s="78">
        <v>145</v>
      </c>
      <c r="M145" s="78"/>
      <c r="N145" s="63"/>
    </row>
    <row r="146" spans="1:14" ht="15" customHeight="1" x14ac:dyDescent="0.35">
      <c r="A146" s="50" t="s">
        <v>227</v>
      </c>
      <c r="B146" s="50" t="s">
        <v>296</v>
      </c>
      <c r="C146" s="53"/>
      <c r="D146" s="54"/>
      <c r="E146" s="66"/>
      <c r="F146" s="55"/>
      <c r="G146" s="53"/>
      <c r="H146" s="57"/>
      <c r="I146" s="56"/>
      <c r="J146" s="56"/>
      <c r="K146" s="36" t="s">
        <v>65</v>
      </c>
      <c r="L146" s="78">
        <v>146</v>
      </c>
      <c r="M146" s="78"/>
      <c r="N146" s="63"/>
    </row>
    <row r="147" spans="1:14" ht="15" customHeight="1" x14ac:dyDescent="0.35">
      <c r="A147" s="50" t="s">
        <v>264</v>
      </c>
      <c r="B147" s="50" t="s">
        <v>296</v>
      </c>
      <c r="C147" s="53"/>
      <c r="D147" s="54"/>
      <c r="E147" s="66"/>
      <c r="F147" s="55"/>
      <c r="G147" s="53"/>
      <c r="H147" s="57"/>
      <c r="I147" s="56"/>
      <c r="J147" s="56"/>
      <c r="K147" s="36" t="s">
        <v>65</v>
      </c>
      <c r="L147" s="78">
        <v>147</v>
      </c>
      <c r="M147" s="78"/>
      <c r="N147" s="63"/>
    </row>
    <row r="148" spans="1:14" ht="15" customHeight="1" x14ac:dyDescent="0.35">
      <c r="A148" s="50" t="s">
        <v>302</v>
      </c>
      <c r="B148" s="50" t="s">
        <v>296</v>
      </c>
      <c r="C148" s="53"/>
      <c r="D148" s="54"/>
      <c r="E148" s="66"/>
      <c r="F148" s="55"/>
      <c r="G148" s="53"/>
      <c r="H148" s="57"/>
      <c r="I148" s="56"/>
      <c r="J148" s="56"/>
      <c r="K148" s="36" t="s">
        <v>65</v>
      </c>
      <c r="L148" s="78">
        <v>148</v>
      </c>
      <c r="M148" s="78"/>
      <c r="N148" s="63"/>
    </row>
    <row r="149" spans="1:14" ht="15" customHeight="1" x14ac:dyDescent="0.35">
      <c r="A149" s="50" t="s">
        <v>303</v>
      </c>
      <c r="B149" s="50" t="s">
        <v>296</v>
      </c>
      <c r="C149" s="53"/>
      <c r="D149" s="54"/>
      <c r="E149" s="66"/>
      <c r="F149" s="55"/>
      <c r="G149" s="53"/>
      <c r="H149" s="57"/>
      <c r="I149" s="56"/>
      <c r="J149" s="56"/>
      <c r="K149" s="36" t="s">
        <v>65</v>
      </c>
      <c r="L149" s="78">
        <v>149</v>
      </c>
      <c r="M149" s="78"/>
      <c r="N149" s="63"/>
    </row>
    <row r="150" spans="1:14" ht="15" customHeight="1" x14ac:dyDescent="0.35">
      <c r="A150" s="50" t="s">
        <v>288</v>
      </c>
      <c r="B150" s="50" t="s">
        <v>296</v>
      </c>
      <c r="C150" s="53"/>
      <c r="D150" s="54"/>
      <c r="E150" s="66"/>
      <c r="F150" s="55"/>
      <c r="G150" s="53"/>
      <c r="H150" s="57"/>
      <c r="I150" s="56"/>
      <c r="J150" s="56"/>
      <c r="K150" s="36" t="s">
        <v>65</v>
      </c>
      <c r="L150" s="78">
        <v>150</v>
      </c>
      <c r="M150" s="78"/>
      <c r="N150" s="63"/>
    </row>
    <row r="151" spans="1:14" ht="15" customHeight="1" x14ac:dyDescent="0.35">
      <c r="A151" s="50" t="s">
        <v>304</v>
      </c>
      <c r="B151" s="50" t="s">
        <v>296</v>
      </c>
      <c r="C151" s="53"/>
      <c r="D151" s="54"/>
      <c r="E151" s="66"/>
      <c r="F151" s="55"/>
      <c r="G151" s="53"/>
      <c r="H151" s="57"/>
      <c r="I151" s="56"/>
      <c r="J151" s="56"/>
      <c r="K151" s="36" t="s">
        <v>65</v>
      </c>
      <c r="L151" s="78">
        <v>151</v>
      </c>
      <c r="M151" s="78"/>
      <c r="N151" s="63"/>
    </row>
    <row r="152" spans="1:14" ht="15" customHeight="1" x14ac:dyDescent="0.35">
      <c r="A152" s="50" t="s">
        <v>233</v>
      </c>
      <c r="B152" s="50" t="s">
        <v>296</v>
      </c>
      <c r="C152" s="53"/>
      <c r="D152" s="54"/>
      <c r="E152" s="66"/>
      <c r="F152" s="55"/>
      <c r="G152" s="53"/>
      <c r="H152" s="57"/>
      <c r="I152" s="56"/>
      <c r="J152" s="56"/>
      <c r="K152" s="36" t="s">
        <v>65</v>
      </c>
      <c r="L152" s="78">
        <v>152</v>
      </c>
      <c r="M152" s="78"/>
      <c r="N152" s="63"/>
    </row>
    <row r="153" spans="1:14" ht="15" customHeight="1" x14ac:dyDescent="0.35">
      <c r="A153" s="50" t="s">
        <v>263</v>
      </c>
      <c r="B153" s="50" t="s">
        <v>296</v>
      </c>
      <c r="C153" s="53"/>
      <c r="D153" s="54"/>
      <c r="E153" s="66"/>
      <c r="F153" s="55"/>
      <c r="G153" s="53"/>
      <c r="H153" s="57"/>
      <c r="I153" s="56"/>
      <c r="J153" s="56"/>
      <c r="K153" s="36" t="s">
        <v>65</v>
      </c>
      <c r="L153" s="78">
        <v>153</v>
      </c>
      <c r="M153" s="78"/>
      <c r="N153" s="63"/>
    </row>
    <row r="154" spans="1:14" ht="15" customHeight="1" x14ac:dyDescent="0.35">
      <c r="A154" s="50" t="s">
        <v>305</v>
      </c>
      <c r="B154" s="50" t="s">
        <v>306</v>
      </c>
      <c r="C154" s="53"/>
      <c r="D154" s="54"/>
      <c r="E154" s="66"/>
      <c r="F154" s="55"/>
      <c r="G154" s="53"/>
      <c r="H154" s="57"/>
      <c r="I154" s="56"/>
      <c r="J154" s="56"/>
      <c r="K154" s="36" t="s">
        <v>65</v>
      </c>
      <c r="L154" s="78">
        <v>154</v>
      </c>
      <c r="M154" s="78"/>
      <c r="N154" s="63"/>
    </row>
    <row r="155" spans="1:14" ht="15" customHeight="1" x14ac:dyDescent="0.35">
      <c r="A155" s="50" t="s">
        <v>283</v>
      </c>
      <c r="B155" s="50" t="s">
        <v>306</v>
      </c>
      <c r="C155" s="53"/>
      <c r="D155" s="54"/>
      <c r="E155" s="66"/>
      <c r="F155" s="55"/>
      <c r="G155" s="53"/>
      <c r="H155" s="57"/>
      <c r="I155" s="56"/>
      <c r="J155" s="56"/>
      <c r="K155" s="36" t="s">
        <v>65</v>
      </c>
      <c r="L155" s="78">
        <v>155</v>
      </c>
      <c r="M155" s="78"/>
      <c r="N155" s="63"/>
    </row>
    <row r="156" spans="1:14" ht="15" customHeight="1" x14ac:dyDescent="0.35">
      <c r="A156" s="50" t="s">
        <v>307</v>
      </c>
      <c r="B156" s="50" t="s">
        <v>306</v>
      </c>
      <c r="C156" s="53"/>
      <c r="D156" s="54"/>
      <c r="E156" s="66"/>
      <c r="F156" s="55"/>
      <c r="G156" s="53"/>
      <c r="H156" s="57"/>
      <c r="I156" s="56"/>
      <c r="J156" s="56"/>
      <c r="K156" s="36" t="s">
        <v>65</v>
      </c>
      <c r="L156" s="78">
        <v>156</v>
      </c>
      <c r="M156" s="78"/>
      <c r="N156" s="63"/>
    </row>
    <row r="157" spans="1:14" ht="15" customHeight="1" x14ac:dyDescent="0.35">
      <c r="A157" s="50" t="s">
        <v>291</v>
      </c>
      <c r="B157" s="50" t="s">
        <v>306</v>
      </c>
      <c r="C157" s="53"/>
      <c r="D157" s="54"/>
      <c r="E157" s="66"/>
      <c r="F157" s="55"/>
      <c r="G157" s="53"/>
      <c r="H157" s="57"/>
      <c r="I157" s="56"/>
      <c r="J157" s="56"/>
      <c r="K157" s="36" t="s">
        <v>65</v>
      </c>
      <c r="L157" s="78">
        <v>157</v>
      </c>
      <c r="M157" s="78"/>
      <c r="N157" s="63"/>
    </row>
    <row r="158" spans="1:14" ht="15" customHeight="1" x14ac:dyDescent="0.35">
      <c r="A158" s="50" t="s">
        <v>308</v>
      </c>
      <c r="B158" s="50" t="s">
        <v>306</v>
      </c>
      <c r="C158" s="53"/>
      <c r="D158" s="54"/>
      <c r="E158" s="66"/>
      <c r="F158" s="55"/>
      <c r="G158" s="53"/>
      <c r="H158" s="57"/>
      <c r="I158" s="56"/>
      <c r="J158" s="56"/>
      <c r="K158" s="36" t="s">
        <v>65</v>
      </c>
      <c r="L158" s="78">
        <v>158</v>
      </c>
      <c r="M158" s="78"/>
      <c r="N158" s="63"/>
    </row>
    <row r="159" spans="1:14" ht="15" customHeight="1" x14ac:dyDescent="0.35">
      <c r="A159" s="50" t="s">
        <v>309</v>
      </c>
      <c r="B159" s="50" t="s">
        <v>306</v>
      </c>
      <c r="C159" s="53"/>
      <c r="D159" s="54"/>
      <c r="E159" s="66"/>
      <c r="F159" s="55"/>
      <c r="G159" s="53"/>
      <c r="H159" s="57"/>
      <c r="I159" s="56"/>
      <c r="J159" s="56"/>
      <c r="K159" s="36" t="s">
        <v>65</v>
      </c>
      <c r="L159" s="78">
        <v>159</v>
      </c>
      <c r="M159" s="78"/>
      <c r="N159" s="63"/>
    </row>
    <row r="160" spans="1:14" ht="15" customHeight="1" x14ac:dyDescent="0.35">
      <c r="A160" s="50" t="s">
        <v>310</v>
      </c>
      <c r="B160" s="50" t="s">
        <v>306</v>
      </c>
      <c r="C160" s="53"/>
      <c r="D160" s="54"/>
      <c r="E160" s="66"/>
      <c r="F160" s="55"/>
      <c r="G160" s="53"/>
      <c r="H160" s="57"/>
      <c r="I160" s="56"/>
      <c r="J160" s="56"/>
      <c r="K160" s="36" t="s">
        <v>65</v>
      </c>
      <c r="L160" s="78">
        <v>160</v>
      </c>
      <c r="M160" s="78"/>
      <c r="N160" s="63"/>
    </row>
    <row r="161" spans="1:14" ht="15" customHeight="1" x14ac:dyDescent="0.35">
      <c r="A161" s="50" t="s">
        <v>311</v>
      </c>
      <c r="B161" s="50" t="s">
        <v>306</v>
      </c>
      <c r="C161" s="53"/>
      <c r="D161" s="54"/>
      <c r="E161" s="66"/>
      <c r="F161" s="55"/>
      <c r="G161" s="53"/>
      <c r="H161" s="57"/>
      <c r="I161" s="56"/>
      <c r="J161" s="56"/>
      <c r="K161" s="36" t="s">
        <v>65</v>
      </c>
      <c r="L161" s="78">
        <v>161</v>
      </c>
      <c r="M161" s="78"/>
      <c r="N161" s="63"/>
    </row>
    <row r="162" spans="1:14" ht="15" customHeight="1" x14ac:dyDescent="0.35">
      <c r="A162" s="50" t="s">
        <v>312</v>
      </c>
      <c r="B162" s="50" t="s">
        <v>306</v>
      </c>
      <c r="C162" s="53"/>
      <c r="D162" s="54"/>
      <c r="E162" s="66"/>
      <c r="F162" s="55"/>
      <c r="G162" s="53"/>
      <c r="H162" s="57"/>
      <c r="I162" s="56"/>
      <c r="J162" s="56"/>
      <c r="K162" s="36" t="s">
        <v>65</v>
      </c>
      <c r="L162" s="78">
        <v>162</v>
      </c>
      <c r="M162" s="78"/>
      <c r="N162" s="63"/>
    </row>
    <row r="163" spans="1:14" ht="15" customHeight="1" x14ac:dyDescent="0.35">
      <c r="A163" s="50" t="s">
        <v>307</v>
      </c>
      <c r="B163" s="50" t="s">
        <v>306</v>
      </c>
      <c r="C163" s="53"/>
      <c r="D163" s="54"/>
      <c r="E163" s="66"/>
      <c r="F163" s="55"/>
      <c r="G163" s="53"/>
      <c r="H163" s="57"/>
      <c r="I163" s="56"/>
      <c r="J163" s="56"/>
      <c r="K163" s="36" t="s">
        <v>65</v>
      </c>
      <c r="L163" s="78">
        <v>163</v>
      </c>
      <c r="M163" s="78"/>
      <c r="N163" s="63"/>
    </row>
    <row r="164" spans="1:14" ht="15" customHeight="1" x14ac:dyDescent="0.35">
      <c r="A164" s="50" t="s">
        <v>313</v>
      </c>
      <c r="B164" s="50" t="s">
        <v>306</v>
      </c>
      <c r="C164" s="53"/>
      <c r="D164" s="54"/>
      <c r="E164" s="66"/>
      <c r="F164" s="55"/>
      <c r="G164" s="53"/>
      <c r="H164" s="57"/>
      <c r="I164" s="56"/>
      <c r="J164" s="56"/>
      <c r="K164" s="36" t="s">
        <v>65</v>
      </c>
      <c r="L164" s="78">
        <v>164</v>
      </c>
      <c r="M164" s="78"/>
      <c r="N164" s="63"/>
    </row>
    <row r="165" spans="1:14" ht="15" customHeight="1" x14ac:dyDescent="0.35">
      <c r="A165" s="50" t="s">
        <v>314</v>
      </c>
      <c r="B165" s="50" t="s">
        <v>306</v>
      </c>
      <c r="C165" s="53"/>
      <c r="D165" s="54"/>
      <c r="E165" s="66"/>
      <c r="F165" s="55"/>
      <c r="G165" s="53"/>
      <c r="H165" s="57"/>
      <c r="I165" s="56"/>
      <c r="J165" s="56"/>
      <c r="K165" s="36" t="s">
        <v>65</v>
      </c>
      <c r="L165" s="78">
        <v>165</v>
      </c>
      <c r="M165" s="78"/>
      <c r="N165" s="63"/>
    </row>
    <row r="166" spans="1:14" ht="15" customHeight="1" x14ac:dyDescent="0.35">
      <c r="A166" s="50" t="s">
        <v>291</v>
      </c>
      <c r="B166" s="50" t="s">
        <v>315</v>
      </c>
      <c r="C166" s="53"/>
      <c r="D166" s="54"/>
      <c r="E166" s="66"/>
      <c r="F166" s="55"/>
      <c r="G166" s="53"/>
      <c r="H166" s="57"/>
      <c r="I166" s="56"/>
      <c r="J166" s="56"/>
      <c r="K166" s="36" t="s">
        <v>65</v>
      </c>
      <c r="L166" s="78">
        <v>166</v>
      </c>
      <c r="M166" s="78"/>
      <c r="N166" s="63"/>
    </row>
    <row r="167" spans="1:14" ht="15" customHeight="1" x14ac:dyDescent="0.35">
      <c r="A167" s="50" t="s">
        <v>316</v>
      </c>
      <c r="B167" s="50" t="s">
        <v>315</v>
      </c>
      <c r="C167" s="53"/>
      <c r="D167" s="54"/>
      <c r="E167" s="66"/>
      <c r="F167" s="55"/>
      <c r="G167" s="53"/>
      <c r="H167" s="57"/>
      <c r="I167" s="56"/>
      <c r="J167" s="56"/>
      <c r="K167" s="36" t="s">
        <v>65</v>
      </c>
      <c r="L167" s="78">
        <v>167</v>
      </c>
      <c r="M167" s="78"/>
      <c r="N167" s="63"/>
    </row>
    <row r="168" spans="1:14" ht="15" customHeight="1" x14ac:dyDescent="0.35">
      <c r="A168" s="50" t="s">
        <v>317</v>
      </c>
      <c r="B168" s="50" t="s">
        <v>315</v>
      </c>
      <c r="C168" s="53"/>
      <c r="D168" s="54"/>
      <c r="E168" s="66"/>
      <c r="F168" s="55"/>
      <c r="G168" s="53"/>
      <c r="H168" s="57"/>
      <c r="I168" s="56"/>
      <c r="J168" s="56"/>
      <c r="K168" s="36" t="s">
        <v>65</v>
      </c>
      <c r="L168" s="78">
        <v>168</v>
      </c>
      <c r="M168" s="78"/>
      <c r="N168" s="63"/>
    </row>
    <row r="169" spans="1:14" ht="15" customHeight="1" x14ac:dyDescent="0.35">
      <c r="A169" s="50" t="s">
        <v>318</v>
      </c>
      <c r="B169" s="50" t="s">
        <v>315</v>
      </c>
      <c r="C169" s="53"/>
      <c r="D169" s="54"/>
      <c r="E169" s="66"/>
      <c r="F169" s="55"/>
      <c r="G169" s="53"/>
      <c r="H169" s="57"/>
      <c r="I169" s="56"/>
      <c r="J169" s="56"/>
      <c r="K169" s="36" t="s">
        <v>65</v>
      </c>
      <c r="L169" s="78">
        <v>169</v>
      </c>
      <c r="M169" s="78"/>
      <c r="N169" s="63"/>
    </row>
    <row r="170" spans="1:14" ht="15" customHeight="1" x14ac:dyDescent="0.35">
      <c r="A170" s="50" t="s">
        <v>245</v>
      </c>
      <c r="B170" s="50" t="s">
        <v>315</v>
      </c>
      <c r="C170" s="53"/>
      <c r="D170" s="54"/>
      <c r="E170" s="66"/>
      <c r="F170" s="55"/>
      <c r="G170" s="53"/>
      <c r="H170" s="57"/>
      <c r="I170" s="56"/>
      <c r="J170" s="56"/>
      <c r="K170" s="36" t="s">
        <v>65</v>
      </c>
      <c r="L170" s="78">
        <v>170</v>
      </c>
      <c r="M170" s="78"/>
      <c r="N170" s="63"/>
    </row>
    <row r="171" spans="1:14" ht="15" customHeight="1" x14ac:dyDescent="0.35">
      <c r="A171" s="50" t="s">
        <v>319</v>
      </c>
      <c r="B171" s="50" t="s">
        <v>315</v>
      </c>
      <c r="C171" s="53"/>
      <c r="D171" s="54"/>
      <c r="E171" s="66"/>
      <c r="F171" s="55"/>
      <c r="G171" s="53"/>
      <c r="H171" s="57"/>
      <c r="I171" s="56"/>
      <c r="J171" s="56"/>
      <c r="K171" s="36" t="s">
        <v>65</v>
      </c>
      <c r="L171" s="78">
        <v>171</v>
      </c>
      <c r="M171" s="78"/>
      <c r="N171" s="63"/>
    </row>
    <row r="172" spans="1:14" ht="15" customHeight="1" x14ac:dyDescent="0.35">
      <c r="A172" s="50" t="s">
        <v>320</v>
      </c>
      <c r="B172" s="50" t="s">
        <v>315</v>
      </c>
      <c r="C172" s="53"/>
      <c r="D172" s="54"/>
      <c r="E172" s="66"/>
      <c r="F172" s="55"/>
      <c r="G172" s="53"/>
      <c r="H172" s="57"/>
      <c r="I172" s="56"/>
      <c r="J172" s="56"/>
      <c r="K172" s="36" t="s">
        <v>65</v>
      </c>
      <c r="L172" s="78">
        <v>172</v>
      </c>
      <c r="M172" s="78"/>
      <c r="N172" s="63"/>
    </row>
    <row r="173" spans="1:14" ht="15" customHeight="1" x14ac:dyDescent="0.35">
      <c r="A173" s="50" t="s">
        <v>274</v>
      </c>
      <c r="B173" s="50" t="s">
        <v>315</v>
      </c>
      <c r="C173" s="53"/>
      <c r="D173" s="54"/>
      <c r="E173" s="66"/>
      <c r="F173" s="55"/>
      <c r="G173" s="53"/>
      <c r="H173" s="57"/>
      <c r="I173" s="56"/>
      <c r="J173" s="56"/>
      <c r="K173" s="36" t="s">
        <v>65</v>
      </c>
      <c r="L173" s="78">
        <v>173</v>
      </c>
      <c r="M173" s="78"/>
      <c r="N173" s="63"/>
    </row>
    <row r="174" spans="1:14" ht="15" customHeight="1" x14ac:dyDescent="0.35">
      <c r="A174" s="50" t="s">
        <v>274</v>
      </c>
      <c r="B174" s="50" t="s">
        <v>315</v>
      </c>
      <c r="C174" s="53"/>
      <c r="D174" s="54"/>
      <c r="E174" s="66"/>
      <c r="F174" s="55"/>
      <c r="G174" s="53"/>
      <c r="H174" s="57"/>
      <c r="I174" s="56"/>
      <c r="J174" s="56"/>
      <c r="K174" s="36" t="s">
        <v>65</v>
      </c>
      <c r="L174" s="78">
        <v>174</v>
      </c>
      <c r="M174" s="78"/>
      <c r="N174" s="63"/>
    </row>
    <row r="175" spans="1:14" ht="15" customHeight="1" x14ac:dyDescent="0.35">
      <c r="A175" s="50" t="s">
        <v>321</v>
      </c>
      <c r="B175" s="50" t="s">
        <v>315</v>
      </c>
      <c r="C175" s="53"/>
      <c r="D175" s="54"/>
      <c r="E175" s="66"/>
      <c r="F175" s="55"/>
      <c r="G175" s="53"/>
      <c r="H175" s="57"/>
      <c r="I175" s="56"/>
      <c r="J175" s="56"/>
      <c r="K175" s="36" t="s">
        <v>65</v>
      </c>
      <c r="L175" s="78">
        <v>175</v>
      </c>
      <c r="M175" s="78"/>
      <c r="N175" s="63"/>
    </row>
    <row r="176" spans="1:14" ht="15" customHeight="1" x14ac:dyDescent="0.35">
      <c r="A176" s="50" t="s">
        <v>322</v>
      </c>
      <c r="B176" s="50" t="s">
        <v>315</v>
      </c>
      <c r="C176" s="53"/>
      <c r="D176" s="54"/>
      <c r="E176" s="66"/>
      <c r="F176" s="55"/>
      <c r="G176" s="53"/>
      <c r="H176" s="57"/>
      <c r="I176" s="56"/>
      <c r="J176" s="56"/>
      <c r="K176" s="36" t="s">
        <v>65</v>
      </c>
      <c r="L176" s="78">
        <v>176</v>
      </c>
      <c r="M176" s="78"/>
      <c r="N176" s="63"/>
    </row>
    <row r="177" spans="1:14" ht="15" customHeight="1" x14ac:dyDescent="0.35">
      <c r="A177" s="50" t="s">
        <v>323</v>
      </c>
      <c r="B177" s="50" t="s">
        <v>315</v>
      </c>
      <c r="C177" s="53"/>
      <c r="D177" s="54"/>
      <c r="E177" s="66"/>
      <c r="F177" s="55"/>
      <c r="G177" s="53"/>
      <c r="H177" s="57"/>
      <c r="I177" s="56"/>
      <c r="J177" s="56"/>
      <c r="K177" s="36" t="s">
        <v>65</v>
      </c>
      <c r="L177" s="78">
        <v>177</v>
      </c>
      <c r="M177" s="78"/>
      <c r="N177" s="63"/>
    </row>
    <row r="178" spans="1:14" ht="15" customHeight="1" x14ac:dyDescent="0.35">
      <c r="A178" s="50" t="s">
        <v>291</v>
      </c>
      <c r="B178" s="50" t="s">
        <v>315</v>
      </c>
      <c r="C178" s="53"/>
      <c r="D178" s="54"/>
      <c r="E178" s="66"/>
      <c r="F178" s="55"/>
      <c r="G178" s="53"/>
      <c r="H178" s="57"/>
      <c r="I178" s="56"/>
      <c r="J178" s="56"/>
      <c r="K178" s="36" t="s">
        <v>65</v>
      </c>
      <c r="L178" s="78">
        <v>178</v>
      </c>
      <c r="M178" s="78"/>
      <c r="N178" s="63"/>
    </row>
    <row r="179" spans="1:14" ht="15" customHeight="1" x14ac:dyDescent="0.35">
      <c r="A179" s="50" t="s">
        <v>324</v>
      </c>
      <c r="B179" s="50" t="s">
        <v>315</v>
      </c>
      <c r="C179" s="53"/>
      <c r="D179" s="54"/>
      <c r="E179" s="66"/>
      <c r="F179" s="55"/>
      <c r="G179" s="53"/>
      <c r="H179" s="57"/>
      <c r="I179" s="56"/>
      <c r="J179" s="56"/>
      <c r="K179" s="36" t="s">
        <v>65</v>
      </c>
      <c r="L179" s="78">
        <v>179</v>
      </c>
      <c r="M179" s="78"/>
      <c r="N179" s="63"/>
    </row>
    <row r="180" spans="1:14" ht="15" customHeight="1" x14ac:dyDescent="0.35">
      <c r="A180" s="50" t="s">
        <v>325</v>
      </c>
      <c r="B180" s="50" t="s">
        <v>315</v>
      </c>
      <c r="C180" s="53"/>
      <c r="D180" s="54"/>
      <c r="E180" s="66"/>
      <c r="F180" s="55"/>
      <c r="G180" s="53"/>
      <c r="H180" s="57"/>
      <c r="I180" s="56"/>
      <c r="J180" s="56"/>
      <c r="K180" s="36" t="s">
        <v>65</v>
      </c>
      <c r="L180" s="78">
        <v>180</v>
      </c>
      <c r="M180" s="78"/>
      <c r="N180" s="63"/>
    </row>
    <row r="181" spans="1:14" ht="15" customHeight="1" x14ac:dyDescent="0.35">
      <c r="A181" s="50" t="s">
        <v>326</v>
      </c>
      <c r="B181" s="50" t="s">
        <v>315</v>
      </c>
      <c r="C181" s="53"/>
      <c r="D181" s="54"/>
      <c r="E181" s="66"/>
      <c r="F181" s="55"/>
      <c r="G181" s="53"/>
      <c r="H181" s="57"/>
      <c r="I181" s="56"/>
      <c r="J181" s="56"/>
      <c r="K181" s="36" t="s">
        <v>65</v>
      </c>
      <c r="L181" s="78">
        <v>181</v>
      </c>
      <c r="M181" s="78"/>
      <c r="N181" s="63"/>
    </row>
    <row r="182" spans="1:14" ht="15" customHeight="1" x14ac:dyDescent="0.35">
      <c r="A182" s="50" t="s">
        <v>327</v>
      </c>
      <c r="B182" s="50" t="s">
        <v>328</v>
      </c>
      <c r="C182" s="53"/>
      <c r="D182" s="54"/>
      <c r="E182" s="66"/>
      <c r="F182" s="55"/>
      <c r="G182" s="53"/>
      <c r="H182" s="57"/>
      <c r="I182" s="56"/>
      <c r="J182" s="56"/>
      <c r="K182" s="36" t="s">
        <v>65</v>
      </c>
      <c r="L182" s="78">
        <v>182</v>
      </c>
      <c r="M182" s="78"/>
      <c r="N182" s="63"/>
    </row>
    <row r="183" spans="1:14" ht="15" customHeight="1" x14ac:dyDescent="0.35">
      <c r="A183" s="50" t="s">
        <v>329</v>
      </c>
      <c r="B183" s="50" t="s">
        <v>328</v>
      </c>
      <c r="C183" s="53"/>
      <c r="D183" s="54"/>
      <c r="E183" s="66"/>
      <c r="F183" s="55"/>
      <c r="G183" s="53"/>
      <c r="H183" s="57"/>
      <c r="I183" s="56"/>
      <c r="J183" s="56"/>
      <c r="K183" s="36" t="s">
        <v>65</v>
      </c>
      <c r="L183" s="78">
        <v>183</v>
      </c>
      <c r="M183" s="78"/>
      <c r="N183" s="63"/>
    </row>
    <row r="184" spans="1:14" ht="15" customHeight="1" x14ac:dyDescent="0.35">
      <c r="A184" s="50" t="s">
        <v>284</v>
      </c>
      <c r="B184" s="50" t="s">
        <v>328</v>
      </c>
      <c r="C184" s="53"/>
      <c r="D184" s="54"/>
      <c r="E184" s="66"/>
      <c r="F184" s="55"/>
      <c r="G184" s="53"/>
      <c r="H184" s="57"/>
      <c r="I184" s="56"/>
      <c r="J184" s="56"/>
      <c r="K184" s="36" t="s">
        <v>65</v>
      </c>
      <c r="L184" s="78">
        <v>184</v>
      </c>
      <c r="M184" s="78"/>
      <c r="N184" s="63"/>
    </row>
    <row r="185" spans="1:14" ht="15" customHeight="1" x14ac:dyDescent="0.35">
      <c r="A185" s="50" t="s">
        <v>327</v>
      </c>
      <c r="B185" s="50" t="s">
        <v>328</v>
      </c>
      <c r="C185" s="53"/>
      <c r="D185" s="54"/>
      <c r="E185" s="66"/>
      <c r="F185" s="55"/>
      <c r="G185" s="53"/>
      <c r="H185" s="57"/>
      <c r="I185" s="56"/>
      <c r="J185" s="56"/>
      <c r="K185" s="36" t="s">
        <v>65</v>
      </c>
      <c r="L185" s="78">
        <v>185</v>
      </c>
      <c r="M185" s="78"/>
      <c r="N185" s="63"/>
    </row>
    <row r="186" spans="1:14" ht="15" customHeight="1" x14ac:dyDescent="0.35">
      <c r="A186" s="50" t="s">
        <v>330</v>
      </c>
      <c r="B186" s="50" t="s">
        <v>331</v>
      </c>
      <c r="C186" s="53"/>
      <c r="D186" s="54"/>
      <c r="E186" s="66"/>
      <c r="F186" s="55"/>
      <c r="G186" s="53"/>
      <c r="H186" s="57"/>
      <c r="I186" s="56"/>
      <c r="J186" s="56"/>
      <c r="K186" s="36" t="s">
        <v>65</v>
      </c>
      <c r="L186" s="78">
        <v>186</v>
      </c>
      <c r="M186" s="78"/>
      <c r="N186" s="63"/>
    </row>
    <row r="187" spans="1:14" ht="15" customHeight="1" x14ac:dyDescent="0.35">
      <c r="A187" s="50" t="s">
        <v>267</v>
      </c>
      <c r="B187" s="50" t="s">
        <v>331</v>
      </c>
      <c r="C187" s="53"/>
      <c r="D187" s="54"/>
      <c r="E187" s="66"/>
      <c r="F187" s="55"/>
      <c r="G187" s="53"/>
      <c r="H187" s="57"/>
      <c r="I187" s="56"/>
      <c r="J187" s="56"/>
      <c r="K187" s="36" t="s">
        <v>65</v>
      </c>
      <c r="L187" s="78">
        <v>187</v>
      </c>
      <c r="M187" s="78"/>
      <c r="N187" s="63"/>
    </row>
    <row r="188" spans="1:14" ht="15" customHeight="1" x14ac:dyDescent="0.35">
      <c r="A188" s="50" t="s">
        <v>267</v>
      </c>
      <c r="B188" s="50" t="s">
        <v>331</v>
      </c>
      <c r="C188" s="53"/>
      <c r="D188" s="54"/>
      <c r="E188" s="66"/>
      <c r="F188" s="55"/>
      <c r="G188" s="53"/>
      <c r="H188" s="57"/>
      <c r="I188" s="56"/>
      <c r="J188" s="56"/>
      <c r="K188" s="36" t="s">
        <v>65</v>
      </c>
      <c r="L188" s="78">
        <v>188</v>
      </c>
      <c r="M188" s="78"/>
      <c r="N188" s="63"/>
    </row>
    <row r="189" spans="1:14" ht="15" customHeight="1" x14ac:dyDescent="0.35">
      <c r="A189" s="50" t="s">
        <v>332</v>
      </c>
      <c r="B189" s="50" t="s">
        <v>331</v>
      </c>
      <c r="C189" s="53"/>
      <c r="D189" s="54"/>
      <c r="E189" s="66"/>
      <c r="F189" s="55"/>
      <c r="G189" s="53"/>
      <c r="H189" s="57"/>
      <c r="I189" s="56"/>
      <c r="J189" s="56"/>
      <c r="K189" s="36" t="s">
        <v>65</v>
      </c>
      <c r="L189" s="78">
        <v>189</v>
      </c>
      <c r="M189" s="78"/>
      <c r="N189" s="63"/>
    </row>
    <row r="190" spans="1:14" ht="15" customHeight="1" x14ac:dyDescent="0.35">
      <c r="A190" s="50" t="s">
        <v>333</v>
      </c>
      <c r="B190" s="50" t="s">
        <v>331</v>
      </c>
      <c r="C190" s="53"/>
      <c r="D190" s="54"/>
      <c r="E190" s="66"/>
      <c r="F190" s="55"/>
      <c r="G190" s="53"/>
      <c r="H190" s="57"/>
      <c r="I190" s="56"/>
      <c r="J190" s="56"/>
      <c r="K190" s="36" t="s">
        <v>65</v>
      </c>
      <c r="L190" s="78">
        <v>190</v>
      </c>
      <c r="M190" s="78"/>
      <c r="N190" s="63"/>
    </row>
    <row r="191" spans="1:14" ht="15" customHeight="1" x14ac:dyDescent="0.35">
      <c r="A191" s="50" t="s">
        <v>330</v>
      </c>
      <c r="B191" s="50" t="s">
        <v>334</v>
      </c>
      <c r="C191" s="53"/>
      <c r="D191" s="54"/>
      <c r="E191" s="66"/>
      <c r="F191" s="55"/>
      <c r="G191" s="53"/>
      <c r="H191" s="57"/>
      <c r="I191" s="56"/>
      <c r="J191" s="56"/>
      <c r="K191" s="36" t="s">
        <v>65</v>
      </c>
      <c r="L191" s="78">
        <v>191</v>
      </c>
      <c r="M191" s="78"/>
      <c r="N191" s="63"/>
    </row>
    <row r="192" spans="1:14" ht="15" customHeight="1" x14ac:dyDescent="0.35">
      <c r="A192" s="50" t="s">
        <v>335</v>
      </c>
      <c r="B192" s="50" t="s">
        <v>334</v>
      </c>
      <c r="C192" s="53"/>
      <c r="D192" s="54"/>
      <c r="E192" s="66"/>
      <c r="F192" s="55"/>
      <c r="G192" s="53"/>
      <c r="H192" s="57"/>
      <c r="I192" s="56"/>
      <c r="J192" s="56"/>
      <c r="K192" s="36" t="s">
        <v>65</v>
      </c>
      <c r="L192" s="78">
        <v>192</v>
      </c>
      <c r="M192" s="78"/>
      <c r="N192" s="63"/>
    </row>
    <row r="193" spans="1:14" ht="15" customHeight="1" x14ac:dyDescent="0.35">
      <c r="A193" s="50" t="s">
        <v>336</v>
      </c>
      <c r="B193" s="50" t="s">
        <v>334</v>
      </c>
      <c r="C193" s="53"/>
      <c r="D193" s="54"/>
      <c r="E193" s="66"/>
      <c r="F193" s="55"/>
      <c r="G193" s="53"/>
      <c r="H193" s="57"/>
      <c r="I193" s="56"/>
      <c r="J193" s="56"/>
      <c r="K193" s="36" t="s">
        <v>65</v>
      </c>
      <c r="L193" s="78">
        <v>193</v>
      </c>
      <c r="M193" s="78"/>
      <c r="N193" s="63"/>
    </row>
    <row r="194" spans="1:14" ht="15" customHeight="1" x14ac:dyDescent="0.35">
      <c r="A194" s="50" t="s">
        <v>337</v>
      </c>
      <c r="B194" s="50" t="s">
        <v>334</v>
      </c>
      <c r="C194" s="53"/>
      <c r="D194" s="54"/>
      <c r="E194" s="66"/>
      <c r="F194" s="55"/>
      <c r="G194" s="53"/>
      <c r="H194" s="57"/>
      <c r="I194" s="56"/>
      <c r="J194" s="56"/>
      <c r="K194" s="36" t="s">
        <v>65</v>
      </c>
      <c r="L194" s="78">
        <v>194</v>
      </c>
      <c r="M194" s="78"/>
      <c r="N194" s="63"/>
    </row>
    <row r="195" spans="1:14" ht="15" customHeight="1" x14ac:dyDescent="0.35">
      <c r="A195" s="50" t="s">
        <v>338</v>
      </c>
      <c r="B195" s="50" t="s">
        <v>334</v>
      </c>
      <c r="C195" s="53"/>
      <c r="D195" s="54"/>
      <c r="E195" s="66"/>
      <c r="F195" s="55"/>
      <c r="G195" s="53"/>
      <c r="H195" s="57"/>
      <c r="I195" s="56"/>
      <c r="J195" s="56"/>
      <c r="K195" s="36" t="s">
        <v>65</v>
      </c>
      <c r="L195" s="78">
        <v>195</v>
      </c>
      <c r="M195" s="78"/>
      <c r="N195" s="63"/>
    </row>
    <row r="196" spans="1:14" ht="15" customHeight="1" x14ac:dyDescent="0.35">
      <c r="A196" s="50" t="s">
        <v>336</v>
      </c>
      <c r="B196" s="50" t="s">
        <v>334</v>
      </c>
      <c r="C196" s="53"/>
      <c r="D196" s="54"/>
      <c r="E196" s="66"/>
      <c r="F196" s="55"/>
      <c r="G196" s="53"/>
      <c r="H196" s="57"/>
      <c r="I196" s="56"/>
      <c r="J196" s="56"/>
      <c r="K196" s="36" t="s">
        <v>65</v>
      </c>
      <c r="L196" s="78">
        <v>196</v>
      </c>
      <c r="M196" s="78"/>
      <c r="N196" s="63"/>
    </row>
    <row r="197" spans="1:14" ht="15" customHeight="1" x14ac:dyDescent="0.35">
      <c r="A197" s="50" t="s">
        <v>339</v>
      </c>
      <c r="B197" s="50" t="s">
        <v>334</v>
      </c>
      <c r="C197" s="53"/>
      <c r="D197" s="54"/>
      <c r="E197" s="66"/>
      <c r="F197" s="55"/>
      <c r="G197" s="53"/>
      <c r="H197" s="57"/>
      <c r="I197" s="56"/>
      <c r="J197" s="56"/>
      <c r="K197" s="36" t="s">
        <v>65</v>
      </c>
      <c r="L197" s="78">
        <v>197</v>
      </c>
      <c r="M197" s="78"/>
      <c r="N197" s="63"/>
    </row>
    <row r="198" spans="1:14" ht="15" customHeight="1" x14ac:dyDescent="0.35">
      <c r="A198" s="50" t="s">
        <v>339</v>
      </c>
      <c r="B198" s="50" t="s">
        <v>334</v>
      </c>
      <c r="C198" s="53"/>
      <c r="D198" s="54"/>
      <c r="E198" s="66"/>
      <c r="F198" s="55"/>
      <c r="G198" s="53"/>
      <c r="H198" s="57"/>
      <c r="I198" s="56"/>
      <c r="J198" s="56"/>
      <c r="K198" s="36" t="s">
        <v>65</v>
      </c>
      <c r="L198" s="78">
        <v>198</v>
      </c>
      <c r="M198" s="78"/>
      <c r="N198" s="63"/>
    </row>
    <row r="199" spans="1:14" ht="15" customHeight="1" x14ac:dyDescent="0.35">
      <c r="A199" s="50" t="s">
        <v>340</v>
      </c>
      <c r="B199" s="50" t="s">
        <v>334</v>
      </c>
      <c r="C199" s="53"/>
      <c r="D199" s="54"/>
      <c r="E199" s="66"/>
      <c r="F199" s="55"/>
      <c r="G199" s="53"/>
      <c r="H199" s="57"/>
      <c r="I199" s="56"/>
      <c r="J199" s="56"/>
      <c r="K199" s="36" t="s">
        <v>65</v>
      </c>
      <c r="L199" s="78">
        <v>199</v>
      </c>
      <c r="M199" s="78"/>
      <c r="N199" s="63"/>
    </row>
    <row r="200" spans="1:14" ht="15" customHeight="1" x14ac:dyDescent="0.35">
      <c r="A200" s="50" t="s">
        <v>341</v>
      </c>
      <c r="B200" s="50" t="s">
        <v>334</v>
      </c>
      <c r="C200" s="53"/>
      <c r="D200" s="54"/>
      <c r="E200" s="66"/>
      <c r="F200" s="55"/>
      <c r="G200" s="53"/>
      <c r="H200" s="57"/>
      <c r="I200" s="56"/>
      <c r="J200" s="56"/>
      <c r="K200" s="36" t="s">
        <v>65</v>
      </c>
      <c r="L200" s="78">
        <v>200</v>
      </c>
      <c r="M200" s="78"/>
      <c r="N200" s="63"/>
    </row>
    <row r="201" spans="1:14" ht="15" customHeight="1" x14ac:dyDescent="0.35">
      <c r="A201" s="50" t="s">
        <v>342</v>
      </c>
      <c r="B201" s="50" t="s">
        <v>334</v>
      </c>
      <c r="C201" s="53"/>
      <c r="D201" s="54"/>
      <c r="E201" s="66"/>
      <c r="F201" s="55"/>
      <c r="G201" s="53"/>
      <c r="H201" s="57"/>
      <c r="I201" s="56"/>
      <c r="J201" s="56"/>
      <c r="K201" s="36" t="s">
        <v>65</v>
      </c>
      <c r="L201" s="78">
        <v>201</v>
      </c>
      <c r="M201" s="78"/>
      <c r="N201" s="63"/>
    </row>
    <row r="202" spans="1:14" ht="15" customHeight="1" x14ac:dyDescent="0.35">
      <c r="A202" s="50" t="s">
        <v>284</v>
      </c>
      <c r="B202" s="50" t="s">
        <v>334</v>
      </c>
      <c r="C202" s="53"/>
      <c r="D202" s="54"/>
      <c r="E202" s="66"/>
      <c r="F202" s="55"/>
      <c r="G202" s="53"/>
      <c r="H202" s="57"/>
      <c r="I202" s="56"/>
      <c r="J202" s="56"/>
      <c r="K202" s="36" t="s">
        <v>65</v>
      </c>
      <c r="L202" s="78">
        <v>202</v>
      </c>
      <c r="M202" s="78"/>
      <c r="N202" s="63"/>
    </row>
    <row r="203" spans="1:14" ht="15" customHeight="1" x14ac:dyDescent="0.35">
      <c r="A203" s="50" t="s">
        <v>337</v>
      </c>
      <c r="B203" s="50" t="s">
        <v>334</v>
      </c>
      <c r="C203" s="53"/>
      <c r="D203" s="54"/>
      <c r="E203" s="66"/>
      <c r="F203" s="55"/>
      <c r="G203" s="53"/>
      <c r="H203" s="57"/>
      <c r="I203" s="56"/>
      <c r="J203" s="56"/>
      <c r="K203" s="36" t="s">
        <v>65</v>
      </c>
      <c r="L203" s="78">
        <v>203</v>
      </c>
      <c r="M203" s="78"/>
      <c r="N203" s="63"/>
    </row>
    <row r="204" spans="1:14" ht="15" customHeight="1" x14ac:dyDescent="0.35">
      <c r="A204" s="50" t="s">
        <v>343</v>
      </c>
      <c r="B204" s="50" t="s">
        <v>334</v>
      </c>
      <c r="C204" s="53"/>
      <c r="D204" s="54"/>
      <c r="E204" s="66"/>
      <c r="F204" s="55"/>
      <c r="G204" s="53"/>
      <c r="H204" s="57"/>
      <c r="I204" s="56"/>
      <c r="J204" s="56"/>
      <c r="K204" s="36" t="s">
        <v>65</v>
      </c>
      <c r="L204" s="78">
        <v>204</v>
      </c>
      <c r="M204" s="78"/>
      <c r="N204" s="63"/>
    </row>
    <row r="205" spans="1:14" ht="15" customHeight="1" x14ac:dyDescent="0.35">
      <c r="A205" s="50" t="s">
        <v>344</v>
      </c>
      <c r="B205" s="50" t="s">
        <v>334</v>
      </c>
      <c r="C205" s="53"/>
      <c r="D205" s="54"/>
      <c r="E205" s="66"/>
      <c r="F205" s="55"/>
      <c r="G205" s="53"/>
      <c r="H205" s="57"/>
      <c r="I205" s="56"/>
      <c r="J205" s="56"/>
      <c r="K205" s="36" t="s">
        <v>65</v>
      </c>
      <c r="L205" s="78">
        <v>205</v>
      </c>
      <c r="M205" s="78"/>
      <c r="N205" s="63"/>
    </row>
    <row r="206" spans="1:14" ht="15" customHeight="1" x14ac:dyDescent="0.35">
      <c r="A206" s="50" t="s">
        <v>341</v>
      </c>
      <c r="B206" s="50" t="s">
        <v>334</v>
      </c>
      <c r="C206" s="53"/>
      <c r="D206" s="54"/>
      <c r="E206" s="66"/>
      <c r="F206" s="55"/>
      <c r="G206" s="53"/>
      <c r="H206" s="57"/>
      <c r="I206" s="56"/>
      <c r="J206" s="56"/>
      <c r="K206" s="36" t="s">
        <v>65</v>
      </c>
      <c r="L206" s="78">
        <v>206</v>
      </c>
      <c r="M206" s="78"/>
      <c r="N206" s="63"/>
    </row>
    <row r="207" spans="1:14" ht="15" customHeight="1" x14ac:dyDescent="0.35">
      <c r="A207" s="50" t="s">
        <v>284</v>
      </c>
      <c r="B207" s="50" t="s">
        <v>334</v>
      </c>
      <c r="C207" s="53"/>
      <c r="D207" s="54"/>
      <c r="E207" s="66"/>
      <c r="F207" s="55"/>
      <c r="G207" s="53"/>
      <c r="H207" s="57"/>
      <c r="I207" s="56"/>
      <c r="J207" s="56"/>
      <c r="K207" s="36" t="s">
        <v>65</v>
      </c>
      <c r="L207" s="78">
        <v>207</v>
      </c>
      <c r="M207" s="78"/>
      <c r="N207" s="63"/>
    </row>
    <row r="208" spans="1:14" ht="15" customHeight="1" x14ac:dyDescent="0.35">
      <c r="A208" s="50" t="s">
        <v>345</v>
      </c>
      <c r="B208" s="50" t="s">
        <v>334</v>
      </c>
      <c r="C208" s="53"/>
      <c r="D208" s="54"/>
      <c r="E208" s="66"/>
      <c r="F208" s="55"/>
      <c r="G208" s="53"/>
      <c r="H208" s="57"/>
      <c r="I208" s="56"/>
      <c r="J208" s="56"/>
      <c r="K208" s="36" t="s">
        <v>65</v>
      </c>
      <c r="L208" s="78">
        <v>208</v>
      </c>
      <c r="M208" s="78"/>
      <c r="N208" s="63"/>
    </row>
    <row r="209" spans="1:14" ht="15" customHeight="1" x14ac:dyDescent="0.35">
      <c r="A209" s="50" t="s">
        <v>346</v>
      </c>
      <c r="B209" s="50" t="s">
        <v>334</v>
      </c>
      <c r="C209" s="53"/>
      <c r="D209" s="54"/>
      <c r="E209" s="66"/>
      <c r="F209" s="55"/>
      <c r="G209" s="53"/>
      <c r="H209" s="57"/>
      <c r="I209" s="56"/>
      <c r="J209" s="56"/>
      <c r="K209" s="36" t="s">
        <v>65</v>
      </c>
      <c r="L209" s="78">
        <v>209</v>
      </c>
      <c r="M209" s="78"/>
      <c r="N209" s="63"/>
    </row>
    <row r="210" spans="1:14" ht="15" customHeight="1" x14ac:dyDescent="0.35">
      <c r="A210" s="50" t="s">
        <v>347</v>
      </c>
      <c r="B210" s="50" t="s">
        <v>348</v>
      </c>
      <c r="C210" s="53"/>
      <c r="D210" s="54"/>
      <c r="E210" s="66"/>
      <c r="F210" s="55"/>
      <c r="G210" s="53"/>
      <c r="H210" s="57"/>
      <c r="I210" s="56"/>
      <c r="J210" s="56"/>
      <c r="K210" s="36" t="s">
        <v>65</v>
      </c>
      <c r="L210" s="78">
        <v>210</v>
      </c>
      <c r="M210" s="78"/>
      <c r="N210" s="63"/>
    </row>
    <row r="211" spans="1:14" ht="15" customHeight="1" x14ac:dyDescent="0.35">
      <c r="A211" s="50" t="s">
        <v>229</v>
      </c>
      <c r="B211" s="50" t="s">
        <v>349</v>
      </c>
      <c r="C211" s="53"/>
      <c r="D211" s="54"/>
      <c r="E211" s="66"/>
      <c r="F211" s="55"/>
      <c r="G211" s="53"/>
      <c r="H211" s="57"/>
      <c r="I211" s="56"/>
      <c r="J211" s="56"/>
      <c r="K211" s="36" t="s">
        <v>65</v>
      </c>
      <c r="L211" s="78">
        <v>211</v>
      </c>
      <c r="M211" s="78"/>
      <c r="N211" s="63"/>
    </row>
    <row r="212" spans="1:14" ht="15" customHeight="1" x14ac:dyDescent="0.35">
      <c r="A212" s="50" t="s">
        <v>350</v>
      </c>
      <c r="B212" s="50" t="s">
        <v>349</v>
      </c>
      <c r="C212" s="53"/>
      <c r="D212" s="54"/>
      <c r="E212" s="66"/>
      <c r="F212" s="55"/>
      <c r="G212" s="53"/>
      <c r="H212" s="57"/>
      <c r="I212" s="56"/>
      <c r="J212" s="56"/>
      <c r="K212" s="36" t="s">
        <v>65</v>
      </c>
      <c r="L212" s="78">
        <v>212</v>
      </c>
      <c r="M212" s="78"/>
      <c r="N212" s="63"/>
    </row>
    <row r="213" spans="1:14" ht="15" customHeight="1" x14ac:dyDescent="0.35">
      <c r="A213" s="50" t="s">
        <v>351</v>
      </c>
      <c r="B213" s="50" t="s">
        <v>349</v>
      </c>
      <c r="C213" s="53"/>
      <c r="D213" s="54"/>
      <c r="E213" s="66"/>
      <c r="F213" s="55"/>
      <c r="G213" s="53"/>
      <c r="H213" s="57"/>
      <c r="I213" s="56"/>
      <c r="J213" s="56"/>
      <c r="K213" s="36" t="s">
        <v>65</v>
      </c>
      <c r="L213" s="78">
        <v>213</v>
      </c>
      <c r="M213" s="78"/>
      <c r="N213" s="63"/>
    </row>
    <row r="214" spans="1:14" ht="15" customHeight="1" x14ac:dyDescent="0.35">
      <c r="A214" s="50" t="s">
        <v>352</v>
      </c>
      <c r="B214" s="50" t="s">
        <v>349</v>
      </c>
      <c r="C214" s="53"/>
      <c r="D214" s="54"/>
      <c r="E214" s="66"/>
      <c r="F214" s="55"/>
      <c r="G214" s="53"/>
      <c r="H214" s="57"/>
      <c r="I214" s="56"/>
      <c r="J214" s="56"/>
      <c r="K214" s="36" t="s">
        <v>65</v>
      </c>
      <c r="L214" s="78">
        <v>214</v>
      </c>
      <c r="M214" s="78"/>
      <c r="N214" s="63"/>
    </row>
    <row r="215" spans="1:14" ht="15" customHeight="1" x14ac:dyDescent="0.35">
      <c r="A215" s="50" t="s">
        <v>276</v>
      </c>
      <c r="B215" s="50" t="s">
        <v>349</v>
      </c>
      <c r="C215" s="53"/>
      <c r="D215" s="54"/>
      <c r="E215" s="66"/>
      <c r="F215" s="55"/>
      <c r="G215" s="53"/>
      <c r="H215" s="57"/>
      <c r="I215" s="56"/>
      <c r="J215" s="56"/>
      <c r="K215" s="36" t="s">
        <v>65</v>
      </c>
      <c r="L215" s="78">
        <v>215</v>
      </c>
      <c r="M215" s="78"/>
      <c r="N215" s="63"/>
    </row>
    <row r="216" spans="1:14" ht="15" customHeight="1" x14ac:dyDescent="0.35">
      <c r="A216" s="50" t="s">
        <v>353</v>
      </c>
      <c r="B216" s="50" t="s">
        <v>349</v>
      </c>
      <c r="C216" s="53"/>
      <c r="D216" s="54"/>
      <c r="E216" s="66"/>
      <c r="F216" s="55"/>
      <c r="G216" s="53"/>
      <c r="H216" s="57"/>
      <c r="I216" s="56"/>
      <c r="J216" s="56"/>
      <c r="K216" s="36" t="s">
        <v>65</v>
      </c>
      <c r="L216" s="78">
        <v>216</v>
      </c>
      <c r="M216" s="78"/>
      <c r="N216" s="63"/>
    </row>
    <row r="217" spans="1:14" ht="15" customHeight="1" x14ac:dyDescent="0.35">
      <c r="A217" s="50" t="s">
        <v>263</v>
      </c>
      <c r="B217" s="50" t="s">
        <v>349</v>
      </c>
      <c r="C217" s="53"/>
      <c r="D217" s="54"/>
      <c r="E217" s="66"/>
      <c r="F217" s="55"/>
      <c r="G217" s="53"/>
      <c r="H217" s="57"/>
      <c r="I217" s="56"/>
      <c r="J217" s="56"/>
      <c r="K217" s="36" t="s">
        <v>65</v>
      </c>
      <c r="L217" s="78">
        <v>217</v>
      </c>
      <c r="M217" s="78"/>
      <c r="N217" s="63"/>
    </row>
    <row r="218" spans="1:14" ht="15" customHeight="1" x14ac:dyDescent="0.35">
      <c r="A218" s="50" t="s">
        <v>176</v>
      </c>
      <c r="B218" s="50" t="s">
        <v>349</v>
      </c>
      <c r="C218" s="53"/>
      <c r="D218" s="54"/>
      <c r="E218" s="66"/>
      <c r="F218" s="55"/>
      <c r="G218" s="53"/>
      <c r="H218" s="57"/>
      <c r="I218" s="56"/>
      <c r="J218" s="56"/>
      <c r="K218" s="36" t="s">
        <v>65</v>
      </c>
      <c r="L218" s="78">
        <v>218</v>
      </c>
      <c r="M218" s="78"/>
      <c r="N218" s="63"/>
    </row>
    <row r="219" spans="1:14" ht="15" customHeight="1" x14ac:dyDescent="0.35">
      <c r="A219" s="50" t="s">
        <v>299</v>
      </c>
      <c r="B219" s="50" t="s">
        <v>349</v>
      </c>
      <c r="C219" s="53"/>
      <c r="D219" s="54"/>
      <c r="E219" s="66"/>
      <c r="F219" s="55"/>
      <c r="G219" s="53"/>
      <c r="H219" s="57"/>
      <c r="I219" s="56"/>
      <c r="J219" s="56"/>
      <c r="K219" s="36" t="s">
        <v>65</v>
      </c>
      <c r="L219" s="78">
        <v>219</v>
      </c>
      <c r="M219" s="78"/>
      <c r="N219" s="63"/>
    </row>
    <row r="220" spans="1:14" ht="15" customHeight="1" x14ac:dyDescent="0.35">
      <c r="A220" s="50" t="s">
        <v>354</v>
      </c>
      <c r="B220" s="50" t="s">
        <v>349</v>
      </c>
      <c r="C220" s="53"/>
      <c r="D220" s="54"/>
      <c r="E220" s="66"/>
      <c r="F220" s="55"/>
      <c r="G220" s="53"/>
      <c r="H220" s="57"/>
      <c r="I220" s="56"/>
      <c r="J220" s="56"/>
      <c r="K220" s="36" t="s">
        <v>65</v>
      </c>
      <c r="L220" s="78">
        <v>220</v>
      </c>
      <c r="M220" s="78"/>
      <c r="N220" s="63"/>
    </row>
    <row r="221" spans="1:14" ht="15" customHeight="1" x14ac:dyDescent="0.35">
      <c r="A221" s="50" t="s">
        <v>355</v>
      </c>
      <c r="B221" s="50" t="s">
        <v>349</v>
      </c>
      <c r="C221" s="53"/>
      <c r="D221" s="54"/>
      <c r="E221" s="66"/>
      <c r="F221" s="55"/>
      <c r="G221" s="53"/>
      <c r="H221" s="57"/>
      <c r="I221" s="56"/>
      <c r="J221" s="56"/>
      <c r="K221" s="36" t="s">
        <v>65</v>
      </c>
      <c r="L221" s="78">
        <v>221</v>
      </c>
      <c r="M221" s="78"/>
      <c r="N221" s="63"/>
    </row>
    <row r="222" spans="1:14" ht="15" customHeight="1" x14ac:dyDescent="0.35">
      <c r="A222" s="50" t="s">
        <v>229</v>
      </c>
      <c r="B222" s="50" t="s">
        <v>349</v>
      </c>
      <c r="C222" s="53"/>
      <c r="D222" s="54"/>
      <c r="E222" s="66"/>
      <c r="F222" s="55"/>
      <c r="G222" s="53"/>
      <c r="H222" s="57"/>
      <c r="I222" s="56"/>
      <c r="J222" s="56"/>
      <c r="K222" s="36" t="s">
        <v>65</v>
      </c>
      <c r="L222" s="78">
        <v>222</v>
      </c>
      <c r="M222" s="78"/>
      <c r="N222" s="63"/>
    </row>
    <row r="223" spans="1:14" ht="15" customHeight="1" x14ac:dyDescent="0.35">
      <c r="A223" s="50" t="s">
        <v>304</v>
      </c>
      <c r="B223" s="50" t="s">
        <v>349</v>
      </c>
      <c r="C223" s="53"/>
      <c r="D223" s="54"/>
      <c r="E223" s="66"/>
      <c r="F223" s="55"/>
      <c r="G223" s="53"/>
      <c r="H223" s="57"/>
      <c r="I223" s="56"/>
      <c r="J223" s="56"/>
      <c r="K223" s="36" t="s">
        <v>65</v>
      </c>
      <c r="L223" s="78">
        <v>223</v>
      </c>
      <c r="M223" s="78"/>
      <c r="N223" s="63"/>
    </row>
    <row r="224" spans="1:14" ht="15" customHeight="1" x14ac:dyDescent="0.35">
      <c r="A224" s="50" t="s">
        <v>233</v>
      </c>
      <c r="B224" s="50" t="s">
        <v>349</v>
      </c>
      <c r="C224" s="53"/>
      <c r="D224" s="54"/>
      <c r="E224" s="66"/>
      <c r="F224" s="55"/>
      <c r="G224" s="53"/>
      <c r="H224" s="57"/>
      <c r="I224" s="56"/>
      <c r="J224" s="56"/>
      <c r="K224" s="36" t="s">
        <v>65</v>
      </c>
      <c r="L224" s="78">
        <v>224</v>
      </c>
      <c r="M224" s="78"/>
      <c r="N224" s="63"/>
    </row>
    <row r="225" spans="1:14" ht="15" customHeight="1" x14ac:dyDescent="0.35">
      <c r="A225" s="50" t="s">
        <v>200</v>
      </c>
      <c r="B225" s="50" t="s">
        <v>349</v>
      </c>
      <c r="C225" s="53"/>
      <c r="D225" s="54"/>
      <c r="E225" s="66"/>
      <c r="F225" s="55"/>
      <c r="G225" s="53"/>
      <c r="H225" s="57"/>
      <c r="I225" s="56"/>
      <c r="J225" s="56"/>
      <c r="K225" s="36" t="s">
        <v>65</v>
      </c>
      <c r="L225" s="78">
        <v>225</v>
      </c>
      <c r="M225" s="78"/>
      <c r="N225" s="63"/>
    </row>
    <row r="226" spans="1:14" ht="15" customHeight="1" x14ac:dyDescent="0.35">
      <c r="A226" s="50" t="s">
        <v>356</v>
      </c>
      <c r="B226" s="50" t="s">
        <v>349</v>
      </c>
      <c r="C226" s="53"/>
      <c r="D226" s="54"/>
      <c r="E226" s="66"/>
      <c r="F226" s="55"/>
      <c r="G226" s="53"/>
      <c r="H226" s="57"/>
      <c r="I226" s="56"/>
      <c r="J226" s="56"/>
      <c r="K226" s="36" t="s">
        <v>65</v>
      </c>
      <c r="L226" s="78">
        <v>226</v>
      </c>
      <c r="M226" s="78"/>
      <c r="N226" s="63"/>
    </row>
    <row r="227" spans="1:14" ht="15" customHeight="1" x14ac:dyDescent="0.35">
      <c r="A227" s="50" t="s">
        <v>312</v>
      </c>
      <c r="B227" s="50" t="s">
        <v>349</v>
      </c>
      <c r="C227" s="53"/>
      <c r="D227" s="54"/>
      <c r="E227" s="66"/>
      <c r="F227" s="55"/>
      <c r="G227" s="53"/>
      <c r="H227" s="57"/>
      <c r="I227" s="56"/>
      <c r="J227" s="56"/>
      <c r="K227" s="36" t="s">
        <v>65</v>
      </c>
      <c r="L227" s="78">
        <v>227</v>
      </c>
      <c r="M227" s="78"/>
      <c r="N227" s="63"/>
    </row>
    <row r="228" spans="1:14" ht="15" customHeight="1" x14ac:dyDescent="0.35">
      <c r="A228" s="50" t="s">
        <v>357</v>
      </c>
      <c r="B228" s="50" t="s">
        <v>349</v>
      </c>
      <c r="C228" s="53"/>
      <c r="D228" s="54"/>
      <c r="E228" s="66"/>
      <c r="F228" s="55"/>
      <c r="G228" s="53"/>
      <c r="H228" s="57"/>
      <c r="I228" s="56"/>
      <c r="J228" s="56"/>
      <c r="K228" s="36" t="s">
        <v>65</v>
      </c>
      <c r="L228" s="78">
        <v>228</v>
      </c>
      <c r="M228" s="78"/>
      <c r="N228" s="63"/>
    </row>
    <row r="229" spans="1:14" ht="15" customHeight="1" x14ac:dyDescent="0.35">
      <c r="A229" s="50" t="s">
        <v>358</v>
      </c>
      <c r="B229" s="50" t="s">
        <v>349</v>
      </c>
      <c r="C229" s="53"/>
      <c r="D229" s="54"/>
      <c r="E229" s="66"/>
      <c r="F229" s="55"/>
      <c r="G229" s="53"/>
      <c r="H229" s="57"/>
      <c r="I229" s="56"/>
      <c r="J229" s="56"/>
      <c r="K229" s="36" t="s">
        <v>65</v>
      </c>
      <c r="L229" s="78">
        <v>229</v>
      </c>
      <c r="M229" s="78"/>
      <c r="N229" s="63"/>
    </row>
    <row r="230" spans="1:14" ht="15" customHeight="1" x14ac:dyDescent="0.35">
      <c r="A230" s="50" t="s">
        <v>359</v>
      </c>
      <c r="B230" s="50" t="s">
        <v>349</v>
      </c>
      <c r="C230" s="53"/>
      <c r="D230" s="54"/>
      <c r="E230" s="66"/>
      <c r="F230" s="55"/>
      <c r="G230" s="53"/>
      <c r="H230" s="57"/>
      <c r="I230" s="56"/>
      <c r="J230" s="56"/>
      <c r="K230" s="36" t="s">
        <v>65</v>
      </c>
      <c r="L230" s="78">
        <v>230</v>
      </c>
      <c r="M230" s="78"/>
      <c r="N230" s="63"/>
    </row>
    <row r="231" spans="1:14" ht="15" customHeight="1" x14ac:dyDescent="0.35">
      <c r="A231" s="50" t="s">
        <v>360</v>
      </c>
      <c r="B231" s="50" t="s">
        <v>349</v>
      </c>
      <c r="C231" s="53"/>
      <c r="D231" s="54"/>
      <c r="E231" s="66"/>
      <c r="F231" s="55"/>
      <c r="G231" s="53"/>
      <c r="H231" s="57"/>
      <c r="I231" s="56"/>
      <c r="J231" s="56"/>
      <c r="K231" s="36" t="s">
        <v>65</v>
      </c>
      <c r="L231" s="78">
        <v>231</v>
      </c>
      <c r="M231" s="78"/>
      <c r="N231" s="63"/>
    </row>
    <row r="232" spans="1:14" ht="15" customHeight="1" x14ac:dyDescent="0.35">
      <c r="A232" s="50" t="s">
        <v>319</v>
      </c>
      <c r="B232" s="50" t="s">
        <v>349</v>
      </c>
      <c r="C232" s="53"/>
      <c r="D232" s="54"/>
      <c r="E232" s="66"/>
      <c r="F232" s="55"/>
      <c r="G232" s="53"/>
      <c r="H232" s="57"/>
      <c r="I232" s="56"/>
      <c r="J232" s="56"/>
      <c r="K232" s="36" t="s">
        <v>65</v>
      </c>
      <c r="L232" s="78">
        <v>232</v>
      </c>
      <c r="M232" s="78"/>
      <c r="N232" s="63"/>
    </row>
    <row r="233" spans="1:14" ht="15" customHeight="1" x14ac:dyDescent="0.35">
      <c r="A233" s="50" t="s">
        <v>279</v>
      </c>
      <c r="B233" s="50" t="s">
        <v>349</v>
      </c>
      <c r="C233" s="53"/>
      <c r="D233" s="54"/>
      <c r="E233" s="66"/>
      <c r="F233" s="55"/>
      <c r="G233" s="53"/>
      <c r="H233" s="57"/>
      <c r="I233" s="56"/>
      <c r="J233" s="56"/>
      <c r="K233" s="36" t="s">
        <v>65</v>
      </c>
      <c r="L233" s="78">
        <v>233</v>
      </c>
      <c r="M233" s="78"/>
      <c r="N233" s="63"/>
    </row>
    <row r="234" spans="1:14" ht="15" customHeight="1" x14ac:dyDescent="0.35">
      <c r="A234" s="50" t="s">
        <v>245</v>
      </c>
      <c r="B234" s="50" t="s">
        <v>349</v>
      </c>
      <c r="C234" s="53"/>
      <c r="D234" s="54"/>
      <c r="E234" s="66"/>
      <c r="F234" s="55"/>
      <c r="G234" s="53"/>
      <c r="H234" s="57"/>
      <c r="I234" s="56"/>
      <c r="J234" s="56"/>
      <c r="K234" s="36" t="s">
        <v>65</v>
      </c>
      <c r="L234" s="78">
        <v>234</v>
      </c>
      <c r="M234" s="78"/>
      <c r="N234" s="63"/>
    </row>
    <row r="235" spans="1:14" ht="15" customHeight="1" x14ac:dyDescent="0.35">
      <c r="A235" s="50" t="s">
        <v>361</v>
      </c>
      <c r="B235" s="50" t="s">
        <v>349</v>
      </c>
      <c r="C235" s="53"/>
      <c r="D235" s="54"/>
      <c r="E235" s="66"/>
      <c r="F235" s="55"/>
      <c r="G235" s="53"/>
      <c r="H235" s="57"/>
      <c r="I235" s="56"/>
      <c r="J235" s="56"/>
      <c r="K235" s="36" t="s">
        <v>65</v>
      </c>
      <c r="L235" s="78">
        <v>235</v>
      </c>
      <c r="M235" s="78"/>
      <c r="N235" s="63"/>
    </row>
    <row r="236" spans="1:14" ht="15" customHeight="1" x14ac:dyDescent="0.35">
      <c r="A236" s="50" t="s">
        <v>182</v>
      </c>
      <c r="B236" s="50" t="s">
        <v>349</v>
      </c>
      <c r="C236" s="53"/>
      <c r="D236" s="54"/>
      <c r="E236" s="66"/>
      <c r="F236" s="55"/>
      <c r="G236" s="53"/>
      <c r="H236" s="57"/>
      <c r="I236" s="56"/>
      <c r="J236" s="56"/>
      <c r="K236" s="36" t="s">
        <v>65</v>
      </c>
      <c r="L236" s="78">
        <v>236</v>
      </c>
      <c r="M236" s="78"/>
      <c r="N236" s="63"/>
    </row>
    <row r="237" spans="1:14" ht="15" customHeight="1" x14ac:dyDescent="0.35">
      <c r="A237" s="50" t="s">
        <v>362</v>
      </c>
      <c r="B237" s="50" t="s">
        <v>349</v>
      </c>
      <c r="C237" s="53"/>
      <c r="D237" s="54"/>
      <c r="E237" s="66"/>
      <c r="F237" s="55"/>
      <c r="G237" s="53"/>
      <c r="H237" s="57"/>
      <c r="I237" s="56"/>
      <c r="J237" s="56"/>
      <c r="K237" s="36" t="s">
        <v>65</v>
      </c>
      <c r="L237" s="78">
        <v>237</v>
      </c>
      <c r="M237" s="78"/>
      <c r="N237" s="63"/>
    </row>
    <row r="238" spans="1:14" ht="15" customHeight="1" x14ac:dyDescent="0.35">
      <c r="A238" s="50" t="s">
        <v>287</v>
      </c>
      <c r="B238" s="50" t="s">
        <v>349</v>
      </c>
      <c r="C238" s="53"/>
      <c r="D238" s="54"/>
      <c r="E238" s="66"/>
      <c r="F238" s="55"/>
      <c r="G238" s="53"/>
      <c r="H238" s="57"/>
      <c r="I238" s="56"/>
      <c r="J238" s="56"/>
      <c r="K238" s="36" t="s">
        <v>65</v>
      </c>
      <c r="L238" s="78">
        <v>238</v>
      </c>
      <c r="M238" s="78"/>
      <c r="N238" s="63"/>
    </row>
    <row r="239" spans="1:14" ht="15" customHeight="1" x14ac:dyDescent="0.35">
      <c r="A239" s="50" t="s">
        <v>363</v>
      </c>
      <c r="B239" s="50" t="s">
        <v>349</v>
      </c>
      <c r="C239" s="53"/>
      <c r="D239" s="54"/>
      <c r="E239" s="66"/>
      <c r="F239" s="55"/>
      <c r="G239" s="53"/>
      <c r="H239" s="57"/>
      <c r="I239" s="56"/>
      <c r="J239" s="56"/>
      <c r="K239" s="36" t="s">
        <v>65</v>
      </c>
      <c r="L239" s="78">
        <v>239</v>
      </c>
      <c r="M239" s="78"/>
      <c r="N239" s="63"/>
    </row>
    <row r="240" spans="1:14" ht="15" customHeight="1" x14ac:dyDescent="0.35">
      <c r="A240" s="50" t="s">
        <v>364</v>
      </c>
      <c r="B240" s="50" t="s">
        <v>349</v>
      </c>
      <c r="C240" s="53"/>
      <c r="D240" s="54"/>
      <c r="E240" s="66"/>
      <c r="F240" s="55"/>
      <c r="G240" s="53"/>
      <c r="H240" s="57"/>
      <c r="I240" s="56"/>
      <c r="J240" s="56"/>
      <c r="K240" s="36" t="s">
        <v>65</v>
      </c>
      <c r="L240" s="78">
        <v>240</v>
      </c>
      <c r="M240" s="78"/>
      <c r="N240" s="63"/>
    </row>
    <row r="241" spans="1:14" ht="15" customHeight="1" x14ac:dyDescent="0.35">
      <c r="A241" s="50" t="s">
        <v>365</v>
      </c>
      <c r="B241" s="50" t="s">
        <v>349</v>
      </c>
      <c r="C241" s="53"/>
      <c r="D241" s="54"/>
      <c r="E241" s="66"/>
      <c r="F241" s="55"/>
      <c r="G241" s="53"/>
      <c r="H241" s="57"/>
      <c r="I241" s="56"/>
      <c r="J241" s="56"/>
      <c r="K241" s="36" t="s">
        <v>65</v>
      </c>
      <c r="L241" s="78">
        <v>241</v>
      </c>
      <c r="M241" s="78"/>
      <c r="N241" s="63"/>
    </row>
    <row r="242" spans="1:14" ht="15" customHeight="1" x14ac:dyDescent="0.35">
      <c r="A242" s="50" t="s">
        <v>269</v>
      </c>
      <c r="B242" s="50" t="s">
        <v>349</v>
      </c>
      <c r="C242" s="53"/>
      <c r="D242" s="54"/>
      <c r="E242" s="66"/>
      <c r="F242" s="55"/>
      <c r="G242" s="53"/>
      <c r="H242" s="57"/>
      <c r="I242" s="56"/>
      <c r="J242" s="56"/>
      <c r="K242" s="36" t="s">
        <v>65</v>
      </c>
      <c r="L242" s="78">
        <v>242</v>
      </c>
      <c r="M242" s="78"/>
      <c r="N242" s="63"/>
    </row>
    <row r="243" spans="1:14" ht="15" customHeight="1" x14ac:dyDescent="0.35">
      <c r="A243" s="50" t="s">
        <v>263</v>
      </c>
      <c r="B243" s="50" t="s">
        <v>349</v>
      </c>
      <c r="C243" s="53"/>
      <c r="D243" s="54"/>
      <c r="E243" s="66"/>
      <c r="F243" s="55"/>
      <c r="G243" s="53"/>
      <c r="H243" s="57"/>
      <c r="I243" s="56"/>
      <c r="J243" s="56"/>
      <c r="K243" s="36" t="s">
        <v>65</v>
      </c>
      <c r="L243" s="78">
        <v>243</v>
      </c>
      <c r="M243" s="78"/>
      <c r="N243" s="63"/>
    </row>
    <row r="244" spans="1:14" ht="15" customHeight="1" x14ac:dyDescent="0.35">
      <c r="A244" s="50" t="s">
        <v>263</v>
      </c>
      <c r="B244" s="50" t="s">
        <v>349</v>
      </c>
      <c r="C244" s="53"/>
      <c r="D244" s="54"/>
      <c r="E244" s="66"/>
      <c r="F244" s="55"/>
      <c r="G244" s="53"/>
      <c r="H244" s="57"/>
      <c r="I244" s="56"/>
      <c r="J244" s="56"/>
      <c r="K244" s="36" t="s">
        <v>65</v>
      </c>
      <c r="L244" s="78">
        <v>244</v>
      </c>
      <c r="M244" s="78"/>
      <c r="N244" s="63"/>
    </row>
    <row r="245" spans="1:14" ht="15" customHeight="1" x14ac:dyDescent="0.35">
      <c r="A245" s="50" t="s">
        <v>366</v>
      </c>
      <c r="B245" s="50" t="s">
        <v>367</v>
      </c>
      <c r="C245" s="53"/>
      <c r="D245" s="54"/>
      <c r="E245" s="66"/>
      <c r="F245" s="55"/>
      <c r="G245" s="53"/>
      <c r="H245" s="57"/>
      <c r="I245" s="56"/>
      <c r="J245" s="56"/>
      <c r="K245" s="36" t="s">
        <v>65</v>
      </c>
      <c r="L245" s="78">
        <v>245</v>
      </c>
      <c r="M245" s="78"/>
      <c r="N245" s="63"/>
    </row>
    <row r="246" spans="1:14" ht="15" customHeight="1" x14ac:dyDescent="0.35">
      <c r="A246" s="50" t="s">
        <v>368</v>
      </c>
      <c r="B246" s="50" t="s">
        <v>367</v>
      </c>
      <c r="C246" s="53"/>
      <c r="D246" s="54"/>
      <c r="E246" s="66"/>
      <c r="F246" s="55"/>
      <c r="G246" s="53"/>
      <c r="H246" s="57"/>
      <c r="I246" s="56"/>
      <c r="J246" s="56"/>
      <c r="K246" s="36" t="s">
        <v>65</v>
      </c>
      <c r="L246" s="78">
        <v>246</v>
      </c>
      <c r="M246" s="78"/>
      <c r="N246" s="63"/>
    </row>
    <row r="247" spans="1:14" ht="15" customHeight="1" x14ac:dyDescent="0.35">
      <c r="A247" s="50" t="s">
        <v>366</v>
      </c>
      <c r="B247" s="50" t="s">
        <v>367</v>
      </c>
      <c r="C247" s="53"/>
      <c r="D247" s="54"/>
      <c r="E247" s="66"/>
      <c r="F247" s="55"/>
      <c r="G247" s="53"/>
      <c r="H247" s="57"/>
      <c r="I247" s="56"/>
      <c r="J247" s="56"/>
      <c r="K247" s="36" t="s">
        <v>65</v>
      </c>
      <c r="L247" s="78">
        <v>247</v>
      </c>
      <c r="M247" s="78"/>
      <c r="N247" s="63"/>
    </row>
    <row r="248" spans="1:14" ht="15" customHeight="1" x14ac:dyDescent="0.35">
      <c r="A248" s="50" t="s">
        <v>200</v>
      </c>
      <c r="B248" s="50" t="s">
        <v>367</v>
      </c>
      <c r="C248" s="53"/>
      <c r="D248" s="54"/>
      <c r="E248" s="66"/>
      <c r="F248" s="55"/>
      <c r="G248" s="53"/>
      <c r="H248" s="57"/>
      <c r="I248" s="56"/>
      <c r="J248" s="56"/>
      <c r="K248" s="36" t="s">
        <v>65</v>
      </c>
      <c r="L248" s="78">
        <v>248</v>
      </c>
      <c r="M248" s="78"/>
      <c r="N248" s="63"/>
    </row>
    <row r="249" spans="1:14" ht="15" customHeight="1" x14ac:dyDescent="0.35">
      <c r="A249" s="50" t="s">
        <v>369</v>
      </c>
      <c r="B249" s="50" t="s">
        <v>367</v>
      </c>
      <c r="C249" s="53"/>
      <c r="D249" s="54">
        <v>4</v>
      </c>
      <c r="E249" s="66"/>
      <c r="F249" s="55"/>
      <c r="G249" s="53"/>
      <c r="H249" s="57"/>
      <c r="I249" s="56"/>
      <c r="J249" s="56"/>
      <c r="K249" s="36" t="s">
        <v>65</v>
      </c>
      <c r="L249" s="78">
        <v>249</v>
      </c>
      <c r="M249" s="78"/>
      <c r="N249" s="63"/>
    </row>
    <row r="250" spans="1:14" ht="15" customHeight="1" x14ac:dyDescent="0.35">
      <c r="A250" s="50" t="s">
        <v>366</v>
      </c>
      <c r="B250" s="50" t="s">
        <v>367</v>
      </c>
      <c r="C250" s="53"/>
      <c r="D250" s="54"/>
      <c r="E250" s="66"/>
      <c r="F250" s="55"/>
      <c r="G250" s="53"/>
      <c r="H250" s="57"/>
      <c r="I250" s="56"/>
      <c r="J250" s="56"/>
      <c r="K250" s="36" t="s">
        <v>65</v>
      </c>
      <c r="L250" s="78">
        <v>250</v>
      </c>
      <c r="M250" s="78"/>
      <c r="N250" s="63"/>
    </row>
    <row r="251" spans="1:14" ht="15" customHeight="1" x14ac:dyDescent="0.35">
      <c r="A251" s="50" t="s">
        <v>370</v>
      </c>
      <c r="B251" s="50" t="s">
        <v>371</v>
      </c>
      <c r="C251" s="53"/>
      <c r="D251" s="54"/>
      <c r="E251" s="66"/>
      <c r="F251" s="55"/>
      <c r="G251" s="53"/>
      <c r="H251" s="57"/>
      <c r="I251" s="56"/>
      <c r="J251" s="56"/>
      <c r="K251" s="36" t="s">
        <v>65</v>
      </c>
      <c r="L251" s="78">
        <v>251</v>
      </c>
      <c r="M251" s="78"/>
      <c r="N251" s="63"/>
    </row>
    <row r="252" spans="1:14" ht="15" customHeight="1" x14ac:dyDescent="0.35">
      <c r="A252" s="50" t="s">
        <v>276</v>
      </c>
      <c r="B252" s="50" t="s">
        <v>371</v>
      </c>
      <c r="C252" s="53"/>
      <c r="D252" s="54"/>
      <c r="E252" s="66"/>
      <c r="F252" s="55"/>
      <c r="G252" s="53"/>
      <c r="H252" s="57"/>
      <c r="I252" s="56"/>
      <c r="J252" s="56"/>
      <c r="K252" s="36" t="s">
        <v>65</v>
      </c>
      <c r="L252" s="78">
        <v>252</v>
      </c>
      <c r="M252" s="78"/>
      <c r="N252" s="63"/>
    </row>
    <row r="253" spans="1:14" ht="15" customHeight="1" x14ac:dyDescent="0.35">
      <c r="A253" s="50" t="s">
        <v>372</v>
      </c>
      <c r="B253" s="50" t="s">
        <v>371</v>
      </c>
      <c r="C253" s="53"/>
      <c r="D253" s="54"/>
      <c r="E253" s="66"/>
      <c r="F253" s="55"/>
      <c r="G253" s="53"/>
      <c r="H253" s="57"/>
      <c r="I253" s="56"/>
      <c r="J253" s="56"/>
      <c r="K253" s="36" t="s">
        <v>65</v>
      </c>
      <c r="L253" s="78">
        <v>253</v>
      </c>
      <c r="M253" s="78"/>
      <c r="N253" s="63"/>
    </row>
    <row r="254" spans="1:14" ht="15" customHeight="1" x14ac:dyDescent="0.35">
      <c r="A254" s="50" t="s">
        <v>245</v>
      </c>
      <c r="B254" s="50" t="s">
        <v>371</v>
      </c>
      <c r="C254" s="53"/>
      <c r="D254" s="54"/>
      <c r="E254" s="66"/>
      <c r="F254" s="55"/>
      <c r="G254" s="53"/>
      <c r="H254" s="57"/>
      <c r="I254" s="56"/>
      <c r="J254" s="56"/>
      <c r="K254" s="36" t="s">
        <v>65</v>
      </c>
      <c r="L254" s="78">
        <v>254</v>
      </c>
      <c r="M254" s="78"/>
      <c r="N254" s="63"/>
    </row>
    <row r="255" spans="1:14" ht="15" customHeight="1" x14ac:dyDescent="0.35">
      <c r="A255" s="50" t="s">
        <v>218</v>
      </c>
      <c r="B255" s="50" t="s">
        <v>371</v>
      </c>
      <c r="C255" s="53"/>
      <c r="D255" s="54"/>
      <c r="E255" s="66"/>
      <c r="F255" s="55"/>
      <c r="G255" s="53"/>
      <c r="H255" s="57"/>
      <c r="I255" s="56"/>
      <c r="J255" s="56"/>
      <c r="K255" s="36" t="s">
        <v>65</v>
      </c>
      <c r="L255" s="78">
        <v>255</v>
      </c>
      <c r="M255" s="78"/>
      <c r="N255" s="63"/>
    </row>
    <row r="256" spans="1:14" ht="15" customHeight="1" x14ac:dyDescent="0.35">
      <c r="A256" s="50" t="s">
        <v>347</v>
      </c>
      <c r="B256" s="50" t="s">
        <v>371</v>
      </c>
      <c r="C256" s="53"/>
      <c r="D256" s="54"/>
      <c r="E256" s="66"/>
      <c r="F256" s="55"/>
      <c r="G256" s="53"/>
      <c r="H256" s="57"/>
      <c r="I256" s="56"/>
      <c r="J256" s="56"/>
      <c r="K256" s="36" t="s">
        <v>65</v>
      </c>
      <c r="L256" s="78">
        <v>256</v>
      </c>
      <c r="M256" s="78"/>
      <c r="N256" s="63"/>
    </row>
    <row r="257" spans="1:14" ht="15" customHeight="1" x14ac:dyDescent="0.35">
      <c r="A257" s="50" t="s">
        <v>217</v>
      </c>
      <c r="B257" s="50" t="s">
        <v>371</v>
      </c>
      <c r="C257" s="53"/>
      <c r="D257" s="54"/>
      <c r="E257" s="66"/>
      <c r="F257" s="55"/>
      <c r="G257" s="53"/>
      <c r="H257" s="57"/>
      <c r="I257" s="56"/>
      <c r="J257" s="56"/>
      <c r="K257" s="36" t="s">
        <v>65</v>
      </c>
      <c r="L257" s="78">
        <v>257</v>
      </c>
      <c r="M257" s="78"/>
      <c r="N257" s="63"/>
    </row>
    <row r="258" spans="1:14" ht="15" customHeight="1" x14ac:dyDescent="0.35">
      <c r="A258" s="50" t="s">
        <v>275</v>
      </c>
      <c r="B258" s="50" t="s">
        <v>371</v>
      </c>
      <c r="C258" s="53"/>
      <c r="D258" s="54"/>
      <c r="E258" s="66"/>
      <c r="F258" s="55"/>
      <c r="G258" s="53"/>
      <c r="H258" s="57"/>
      <c r="I258" s="56"/>
      <c r="J258" s="56"/>
      <c r="K258" s="36" t="s">
        <v>65</v>
      </c>
      <c r="L258" s="78">
        <v>258</v>
      </c>
      <c r="M258" s="78"/>
      <c r="N258" s="63"/>
    </row>
    <row r="259" spans="1:14" ht="15" customHeight="1" x14ac:dyDescent="0.35">
      <c r="A259" s="50" t="s">
        <v>251</v>
      </c>
      <c r="B259" s="50" t="s">
        <v>371</v>
      </c>
      <c r="C259" s="53"/>
      <c r="D259" s="54"/>
      <c r="E259" s="66"/>
      <c r="F259" s="55"/>
      <c r="G259" s="53"/>
      <c r="H259" s="57"/>
      <c r="I259" s="56"/>
      <c r="J259" s="56"/>
      <c r="K259" s="36" t="s">
        <v>65</v>
      </c>
      <c r="L259" s="78">
        <v>259</v>
      </c>
      <c r="M259" s="78"/>
      <c r="N259" s="63"/>
    </row>
    <row r="260" spans="1:14" ht="15" customHeight="1" x14ac:dyDescent="0.35">
      <c r="A260" s="50" t="s">
        <v>373</v>
      </c>
      <c r="B260" s="50" t="s">
        <v>371</v>
      </c>
      <c r="C260" s="53"/>
      <c r="D260" s="54"/>
      <c r="E260" s="66"/>
      <c r="F260" s="55"/>
      <c r="G260" s="53"/>
      <c r="H260" s="57"/>
      <c r="I260" s="56"/>
      <c r="J260" s="56"/>
      <c r="K260" s="36" t="s">
        <v>65</v>
      </c>
      <c r="L260" s="78">
        <v>260</v>
      </c>
      <c r="M260" s="78"/>
      <c r="N260" s="63"/>
    </row>
    <row r="261" spans="1:14" ht="15" customHeight="1" x14ac:dyDescent="0.35">
      <c r="A261" s="50" t="s">
        <v>374</v>
      </c>
      <c r="B261" s="50" t="s">
        <v>375</v>
      </c>
      <c r="C261" s="53"/>
      <c r="D261" s="54"/>
      <c r="E261" s="66"/>
      <c r="F261" s="55"/>
      <c r="G261" s="53"/>
      <c r="H261" s="57"/>
      <c r="I261" s="56"/>
      <c r="J261" s="56"/>
      <c r="K261" s="36" t="s">
        <v>65</v>
      </c>
      <c r="L261" s="78">
        <v>261</v>
      </c>
      <c r="M261" s="78"/>
      <c r="N261" s="63"/>
    </row>
    <row r="262" spans="1:14" ht="15" customHeight="1" x14ac:dyDescent="0.35">
      <c r="A262" s="50" t="s">
        <v>318</v>
      </c>
      <c r="B262" s="50" t="s">
        <v>375</v>
      </c>
      <c r="C262" s="53"/>
      <c r="D262" s="54"/>
      <c r="E262" s="66"/>
      <c r="F262" s="55"/>
      <c r="G262" s="53"/>
      <c r="H262" s="57"/>
      <c r="I262" s="56"/>
      <c r="J262" s="56"/>
      <c r="K262" s="36" t="s">
        <v>65</v>
      </c>
      <c r="L262" s="78">
        <v>262</v>
      </c>
      <c r="M262" s="78"/>
      <c r="N262" s="63"/>
    </row>
    <row r="263" spans="1:14" ht="15" customHeight="1" x14ac:dyDescent="0.35">
      <c r="A263" s="50" t="s">
        <v>376</v>
      </c>
      <c r="B263" s="50" t="s">
        <v>375</v>
      </c>
      <c r="C263" s="53"/>
      <c r="D263" s="54"/>
      <c r="E263" s="66"/>
      <c r="F263" s="55"/>
      <c r="G263" s="53"/>
      <c r="H263" s="57"/>
      <c r="I263" s="56"/>
      <c r="J263" s="56"/>
      <c r="K263" s="36" t="s">
        <v>65</v>
      </c>
      <c r="L263" s="78">
        <v>263</v>
      </c>
      <c r="M263" s="78"/>
      <c r="N263" s="63"/>
    </row>
    <row r="264" spans="1:14" ht="15" customHeight="1" x14ac:dyDescent="0.35">
      <c r="A264" s="50" t="s">
        <v>303</v>
      </c>
      <c r="B264" s="50" t="s">
        <v>375</v>
      </c>
      <c r="C264" s="53"/>
      <c r="D264" s="54"/>
      <c r="E264" s="66"/>
      <c r="F264" s="55"/>
      <c r="G264" s="53"/>
      <c r="H264" s="57"/>
      <c r="I264" s="56"/>
      <c r="J264" s="56"/>
      <c r="K264" s="36" t="s">
        <v>65</v>
      </c>
      <c r="L264" s="78">
        <v>264</v>
      </c>
      <c r="M264" s="78"/>
      <c r="N264" s="63"/>
    </row>
    <row r="265" spans="1:14" ht="15" customHeight="1" x14ac:dyDescent="0.35">
      <c r="A265" s="50" t="s">
        <v>291</v>
      </c>
      <c r="B265" s="50" t="s">
        <v>375</v>
      </c>
      <c r="C265" s="53"/>
      <c r="D265" s="54"/>
      <c r="E265" s="66"/>
      <c r="F265" s="55"/>
      <c r="G265" s="53"/>
      <c r="H265" s="57"/>
      <c r="I265" s="56"/>
      <c r="J265" s="56"/>
      <c r="K265" s="36" t="s">
        <v>65</v>
      </c>
      <c r="L265" s="78">
        <v>265</v>
      </c>
      <c r="M265" s="78"/>
      <c r="N265" s="63"/>
    </row>
    <row r="266" spans="1:14" ht="15" customHeight="1" x14ac:dyDescent="0.35">
      <c r="A266" s="50" t="s">
        <v>200</v>
      </c>
      <c r="B266" s="50" t="s">
        <v>375</v>
      </c>
      <c r="C266" s="53"/>
      <c r="D266" s="54"/>
      <c r="E266" s="66"/>
      <c r="F266" s="55"/>
      <c r="G266" s="53"/>
      <c r="H266" s="57"/>
      <c r="I266" s="56"/>
      <c r="J266" s="56"/>
      <c r="K266" s="36" t="s">
        <v>65</v>
      </c>
      <c r="L266" s="78">
        <v>266</v>
      </c>
      <c r="M266" s="78"/>
      <c r="N266" s="63"/>
    </row>
    <row r="267" spans="1:14" ht="15" customHeight="1" x14ac:dyDescent="0.35">
      <c r="A267" s="50" t="s">
        <v>377</v>
      </c>
      <c r="B267" s="50" t="s">
        <v>375</v>
      </c>
      <c r="C267" s="53"/>
      <c r="D267" s="54"/>
      <c r="E267" s="66"/>
      <c r="F267" s="55"/>
      <c r="G267" s="53"/>
      <c r="H267" s="57"/>
      <c r="I267" s="56"/>
      <c r="J267" s="56"/>
      <c r="K267" s="36" t="s">
        <v>65</v>
      </c>
      <c r="L267" s="78">
        <v>267</v>
      </c>
      <c r="M267" s="78"/>
      <c r="N267" s="63"/>
    </row>
    <row r="268" spans="1:14" ht="15" customHeight="1" x14ac:dyDescent="0.35">
      <c r="A268" s="50" t="s">
        <v>283</v>
      </c>
      <c r="B268" s="50" t="s">
        <v>375</v>
      </c>
      <c r="C268" s="53"/>
      <c r="D268" s="54"/>
      <c r="E268" s="66"/>
      <c r="F268" s="55"/>
      <c r="G268" s="53"/>
      <c r="H268" s="57"/>
      <c r="I268" s="56"/>
      <c r="J268" s="56"/>
      <c r="K268" s="36" t="s">
        <v>65</v>
      </c>
      <c r="L268" s="78">
        <v>268</v>
      </c>
      <c r="M268" s="78"/>
      <c r="N268" s="63"/>
    </row>
    <row r="269" spans="1:14" ht="15" customHeight="1" x14ac:dyDescent="0.35">
      <c r="A269" s="50" t="s">
        <v>288</v>
      </c>
      <c r="B269" s="50" t="s">
        <v>375</v>
      </c>
      <c r="C269" s="53"/>
      <c r="D269" s="54"/>
      <c r="E269" s="66"/>
      <c r="F269" s="55"/>
      <c r="G269" s="53"/>
      <c r="H269" s="57"/>
      <c r="I269" s="56"/>
      <c r="J269" s="56"/>
      <c r="K269" s="36" t="s">
        <v>65</v>
      </c>
      <c r="L269" s="78">
        <v>269</v>
      </c>
      <c r="M269" s="78"/>
      <c r="N269" s="63"/>
    </row>
    <row r="270" spans="1:14" ht="15" customHeight="1" x14ac:dyDescent="0.35">
      <c r="A270" s="50" t="s">
        <v>318</v>
      </c>
      <c r="B270" s="50" t="s">
        <v>375</v>
      </c>
      <c r="C270" s="53"/>
      <c r="D270" s="54"/>
      <c r="E270" s="66"/>
      <c r="F270" s="55"/>
      <c r="G270" s="53"/>
      <c r="H270" s="57"/>
      <c r="I270" s="56"/>
      <c r="J270" s="56"/>
      <c r="K270" s="36" t="s">
        <v>65</v>
      </c>
      <c r="L270" s="78">
        <v>270</v>
      </c>
      <c r="M270" s="78"/>
      <c r="N270" s="63"/>
    </row>
    <row r="271" spans="1:14" ht="15" customHeight="1" x14ac:dyDescent="0.35">
      <c r="A271" s="50" t="s">
        <v>378</v>
      </c>
      <c r="B271" s="50" t="s">
        <v>375</v>
      </c>
      <c r="C271" s="53"/>
      <c r="D271" s="54"/>
      <c r="E271" s="66"/>
      <c r="F271" s="55"/>
      <c r="G271" s="53"/>
      <c r="H271" s="57"/>
      <c r="I271" s="56"/>
      <c r="J271" s="56"/>
      <c r="K271" s="36" t="s">
        <v>65</v>
      </c>
      <c r="L271" s="78">
        <v>271</v>
      </c>
      <c r="M271" s="78"/>
      <c r="N271" s="63"/>
    </row>
    <row r="272" spans="1:14" ht="15" customHeight="1" x14ac:dyDescent="0.35">
      <c r="A272" s="50" t="s">
        <v>379</v>
      </c>
      <c r="B272" s="50" t="s">
        <v>375</v>
      </c>
      <c r="C272" s="53"/>
      <c r="D272" s="54"/>
      <c r="E272" s="66"/>
      <c r="F272" s="55"/>
      <c r="G272" s="53"/>
      <c r="H272" s="57"/>
      <c r="I272" s="56"/>
      <c r="J272" s="56"/>
      <c r="K272" s="36" t="s">
        <v>65</v>
      </c>
      <c r="L272" s="78">
        <v>272</v>
      </c>
      <c r="M272" s="78"/>
      <c r="N272" s="63"/>
    </row>
    <row r="273" spans="1:14" ht="15" customHeight="1" x14ac:dyDescent="0.35">
      <c r="A273" s="50" t="s">
        <v>361</v>
      </c>
      <c r="B273" s="50" t="s">
        <v>375</v>
      </c>
      <c r="C273" s="53"/>
      <c r="D273" s="54"/>
      <c r="E273" s="66"/>
      <c r="F273" s="55"/>
      <c r="G273" s="53"/>
      <c r="H273" s="57"/>
      <c r="I273" s="56"/>
      <c r="J273" s="56"/>
      <c r="K273" s="36" t="s">
        <v>65</v>
      </c>
      <c r="L273" s="78">
        <v>273</v>
      </c>
      <c r="M273" s="78"/>
      <c r="N273" s="63"/>
    </row>
    <row r="274" spans="1:14" ht="15" customHeight="1" x14ac:dyDescent="0.35">
      <c r="A274" s="50" t="s">
        <v>380</v>
      </c>
      <c r="B274" s="50" t="s">
        <v>375</v>
      </c>
      <c r="C274" s="53"/>
      <c r="D274" s="54"/>
      <c r="E274" s="66"/>
      <c r="F274" s="55"/>
      <c r="G274" s="53"/>
      <c r="H274" s="57"/>
      <c r="I274" s="56"/>
      <c r="J274" s="56"/>
      <c r="K274" s="36" t="s">
        <v>65</v>
      </c>
      <c r="L274" s="78">
        <v>274</v>
      </c>
      <c r="M274" s="78"/>
      <c r="N274" s="63"/>
    </row>
    <row r="275" spans="1:14" ht="15" customHeight="1" x14ac:dyDescent="0.35">
      <c r="A275" s="50" t="s">
        <v>381</v>
      </c>
      <c r="B275" s="50" t="s">
        <v>375</v>
      </c>
      <c r="C275" s="53"/>
      <c r="D275" s="54"/>
      <c r="E275" s="66"/>
      <c r="F275" s="55"/>
      <c r="G275" s="53"/>
      <c r="H275" s="57"/>
      <c r="I275" s="56"/>
      <c r="J275" s="56"/>
      <c r="K275" s="36" t="s">
        <v>65</v>
      </c>
      <c r="L275" s="78">
        <v>275</v>
      </c>
      <c r="M275" s="78"/>
      <c r="N275" s="63"/>
    </row>
    <row r="276" spans="1:14" ht="15" customHeight="1" x14ac:dyDescent="0.35">
      <c r="A276" s="50" t="s">
        <v>381</v>
      </c>
      <c r="B276" s="50" t="s">
        <v>375</v>
      </c>
      <c r="C276" s="53"/>
      <c r="D276" s="54"/>
      <c r="E276" s="66"/>
      <c r="F276" s="55"/>
      <c r="G276" s="53"/>
      <c r="H276" s="57"/>
      <c r="I276" s="56"/>
      <c r="J276" s="56"/>
      <c r="K276" s="36" t="s">
        <v>65</v>
      </c>
      <c r="L276" s="78">
        <v>276</v>
      </c>
      <c r="M276" s="78"/>
      <c r="N276" s="63"/>
    </row>
    <row r="277" spans="1:14" ht="15" customHeight="1" x14ac:dyDescent="0.35">
      <c r="A277" s="50" t="s">
        <v>319</v>
      </c>
      <c r="B277" s="50" t="s">
        <v>375</v>
      </c>
      <c r="C277" s="53"/>
      <c r="D277" s="54"/>
      <c r="E277" s="66"/>
      <c r="F277" s="55"/>
      <c r="G277" s="53"/>
      <c r="H277" s="57"/>
      <c r="I277" s="56"/>
      <c r="J277" s="56"/>
      <c r="K277" s="36" t="s">
        <v>65</v>
      </c>
      <c r="L277" s="78">
        <v>277</v>
      </c>
      <c r="M277" s="78"/>
      <c r="N277" s="63"/>
    </row>
    <row r="278" spans="1:14" ht="15" customHeight="1" x14ac:dyDescent="0.35">
      <c r="A278" s="50" t="s">
        <v>382</v>
      </c>
      <c r="B278" s="50" t="s">
        <v>375</v>
      </c>
      <c r="C278" s="53"/>
      <c r="D278" s="54"/>
      <c r="E278" s="66"/>
      <c r="F278" s="55"/>
      <c r="G278" s="53"/>
      <c r="H278" s="57"/>
      <c r="I278" s="56"/>
      <c r="J278" s="56"/>
      <c r="K278" s="36" t="s">
        <v>65</v>
      </c>
      <c r="L278" s="78">
        <v>278</v>
      </c>
      <c r="M278" s="78"/>
      <c r="N278" s="63"/>
    </row>
    <row r="279" spans="1:14" ht="15" customHeight="1" x14ac:dyDescent="0.35">
      <c r="A279" s="50" t="s">
        <v>376</v>
      </c>
      <c r="B279" s="50" t="s">
        <v>375</v>
      </c>
      <c r="C279" s="53"/>
      <c r="D279" s="54"/>
      <c r="E279" s="66"/>
      <c r="F279" s="55"/>
      <c r="G279" s="53"/>
      <c r="H279" s="57"/>
      <c r="I279" s="56"/>
      <c r="J279" s="56"/>
      <c r="K279" s="36" t="s">
        <v>65</v>
      </c>
      <c r="L279" s="78">
        <v>279</v>
      </c>
      <c r="M279" s="78"/>
      <c r="N279" s="63"/>
    </row>
    <row r="280" spans="1:14" ht="15" customHeight="1" x14ac:dyDescent="0.35">
      <c r="A280" s="50" t="s">
        <v>319</v>
      </c>
      <c r="B280" s="50" t="s">
        <v>375</v>
      </c>
      <c r="C280" s="53"/>
      <c r="D280" s="54"/>
      <c r="E280" s="66"/>
      <c r="F280" s="55"/>
      <c r="G280" s="53"/>
      <c r="H280" s="57"/>
      <c r="I280" s="56"/>
      <c r="J280" s="56"/>
      <c r="K280" s="36" t="s">
        <v>65</v>
      </c>
      <c r="L280" s="78">
        <v>280</v>
      </c>
      <c r="M280" s="78"/>
      <c r="N280" s="63"/>
    </row>
    <row r="281" spans="1:14" ht="15" customHeight="1" x14ac:dyDescent="0.35">
      <c r="A281" s="50" t="s">
        <v>383</v>
      </c>
      <c r="B281" s="50" t="s">
        <v>384</v>
      </c>
      <c r="C281" s="53"/>
      <c r="D281" s="54"/>
      <c r="E281" s="66"/>
      <c r="F281" s="55"/>
      <c r="G281" s="53"/>
      <c r="H281" s="57"/>
      <c r="I281" s="56"/>
      <c r="J281" s="56"/>
      <c r="K281" s="36" t="s">
        <v>65</v>
      </c>
      <c r="L281" s="78">
        <v>281</v>
      </c>
      <c r="M281" s="78"/>
      <c r="N281" s="63"/>
    </row>
    <row r="282" spans="1:14" ht="15" customHeight="1" x14ac:dyDescent="0.35">
      <c r="A282" s="50" t="s">
        <v>283</v>
      </c>
      <c r="B282" s="50" t="s">
        <v>384</v>
      </c>
      <c r="C282" s="53"/>
      <c r="D282" s="54"/>
      <c r="E282" s="66"/>
      <c r="F282" s="55"/>
      <c r="G282" s="53"/>
      <c r="H282" s="57"/>
      <c r="I282" s="56"/>
      <c r="J282" s="56"/>
      <c r="K282" s="36" t="s">
        <v>65</v>
      </c>
      <c r="L282" s="78">
        <v>282</v>
      </c>
      <c r="M282" s="78"/>
      <c r="N282" s="63"/>
    </row>
    <row r="283" spans="1:14" ht="15" customHeight="1" x14ac:dyDescent="0.35">
      <c r="A283" s="50" t="s">
        <v>198</v>
      </c>
      <c r="B283" s="50" t="s">
        <v>384</v>
      </c>
      <c r="C283" s="53"/>
      <c r="D283" s="54"/>
      <c r="E283" s="66"/>
      <c r="F283" s="55"/>
      <c r="G283" s="53"/>
      <c r="H283" s="57"/>
      <c r="I283" s="56"/>
      <c r="J283" s="56"/>
      <c r="K283" s="36" t="s">
        <v>65</v>
      </c>
      <c r="L283" s="78">
        <v>283</v>
      </c>
      <c r="M283" s="78"/>
      <c r="N283" s="63"/>
    </row>
    <row r="284" spans="1:14" ht="15" customHeight="1" x14ac:dyDescent="0.35">
      <c r="A284" s="50" t="s">
        <v>263</v>
      </c>
      <c r="B284" s="50" t="s">
        <v>384</v>
      </c>
      <c r="C284" s="53"/>
      <c r="D284" s="54"/>
      <c r="E284" s="66"/>
      <c r="F284" s="55"/>
      <c r="G284" s="53"/>
      <c r="H284" s="57"/>
      <c r="I284" s="56"/>
      <c r="J284" s="56"/>
      <c r="K284" s="36" t="s">
        <v>65</v>
      </c>
      <c r="L284" s="78">
        <v>284</v>
      </c>
      <c r="M284" s="78"/>
      <c r="N284" s="63"/>
    </row>
    <row r="285" spans="1:14" ht="15" customHeight="1" x14ac:dyDescent="0.35">
      <c r="A285" s="50" t="s">
        <v>287</v>
      </c>
      <c r="B285" s="50" t="s">
        <v>384</v>
      </c>
      <c r="C285" s="53"/>
      <c r="D285" s="54"/>
      <c r="E285" s="66"/>
      <c r="F285" s="55"/>
      <c r="G285" s="53"/>
      <c r="H285" s="57"/>
      <c r="I285" s="56"/>
      <c r="J285" s="56"/>
      <c r="K285" s="36" t="s">
        <v>65</v>
      </c>
      <c r="L285" s="78">
        <v>285</v>
      </c>
      <c r="M285" s="78"/>
      <c r="N285" s="63"/>
    </row>
    <row r="286" spans="1:14" ht="15" customHeight="1" x14ac:dyDescent="0.35">
      <c r="A286" s="50" t="s">
        <v>283</v>
      </c>
      <c r="B286" s="50" t="s">
        <v>384</v>
      </c>
      <c r="C286" s="53"/>
      <c r="D286" s="54"/>
      <c r="E286" s="66"/>
      <c r="F286" s="55"/>
      <c r="G286" s="53"/>
      <c r="H286" s="57"/>
      <c r="I286" s="56"/>
      <c r="J286" s="56"/>
      <c r="K286" s="36" t="s">
        <v>65</v>
      </c>
      <c r="L286" s="78">
        <v>286</v>
      </c>
      <c r="M286" s="78"/>
      <c r="N286" s="63"/>
    </row>
    <row r="287" spans="1:14" ht="15" customHeight="1" x14ac:dyDescent="0.35">
      <c r="A287" s="50" t="s">
        <v>383</v>
      </c>
      <c r="B287" s="50" t="s">
        <v>384</v>
      </c>
      <c r="C287" s="53"/>
      <c r="D287" s="54"/>
      <c r="E287" s="66"/>
      <c r="F287" s="55"/>
      <c r="G287" s="53"/>
      <c r="H287" s="57"/>
      <c r="I287" s="56"/>
      <c r="J287" s="56"/>
      <c r="K287" s="36" t="s">
        <v>65</v>
      </c>
      <c r="L287" s="78">
        <v>287</v>
      </c>
      <c r="M287" s="78"/>
      <c r="N287" s="63"/>
    </row>
    <row r="288" spans="1:14" ht="15" customHeight="1" x14ac:dyDescent="0.35">
      <c r="A288" s="50" t="s">
        <v>220</v>
      </c>
      <c r="B288" s="50" t="s">
        <v>384</v>
      </c>
      <c r="C288" s="53"/>
      <c r="D288" s="54"/>
      <c r="E288" s="66"/>
      <c r="F288" s="55"/>
      <c r="G288" s="53"/>
      <c r="H288" s="57"/>
      <c r="I288" s="56"/>
      <c r="J288" s="56"/>
      <c r="K288" s="36" t="s">
        <v>65</v>
      </c>
      <c r="L288" s="78">
        <v>288</v>
      </c>
      <c r="M288" s="78"/>
      <c r="N288" s="63"/>
    </row>
    <row r="289" spans="1:14" ht="15" customHeight="1" x14ac:dyDescent="0.35">
      <c r="A289" s="50" t="s">
        <v>198</v>
      </c>
      <c r="B289" s="50" t="s">
        <v>384</v>
      </c>
      <c r="C289" s="53"/>
      <c r="D289" s="54"/>
      <c r="E289" s="66"/>
      <c r="F289" s="55"/>
      <c r="G289" s="53"/>
      <c r="H289" s="57"/>
      <c r="I289" s="56"/>
      <c r="J289" s="56"/>
      <c r="K289" s="36" t="s">
        <v>65</v>
      </c>
      <c r="L289" s="78">
        <v>289</v>
      </c>
      <c r="M289" s="78"/>
      <c r="N289" s="63"/>
    </row>
    <row r="290" spans="1:14" ht="15" customHeight="1" x14ac:dyDescent="0.35">
      <c r="A290" s="50" t="s">
        <v>385</v>
      </c>
      <c r="B290" s="50" t="s">
        <v>386</v>
      </c>
      <c r="C290" s="53"/>
      <c r="D290" s="54"/>
      <c r="E290" s="66"/>
      <c r="F290" s="55"/>
      <c r="G290" s="53"/>
      <c r="H290" s="57"/>
      <c r="I290" s="56"/>
      <c r="J290" s="56"/>
      <c r="K290" s="36" t="s">
        <v>65</v>
      </c>
      <c r="L290" s="78">
        <v>290</v>
      </c>
      <c r="M290" s="78"/>
      <c r="N290" s="63"/>
    </row>
    <row r="291" spans="1:14" ht="15" customHeight="1" x14ac:dyDescent="0.35">
      <c r="A291" s="50" t="s">
        <v>385</v>
      </c>
      <c r="B291" s="50" t="s">
        <v>386</v>
      </c>
      <c r="C291" s="53"/>
      <c r="D291" s="54"/>
      <c r="E291" s="66"/>
      <c r="F291" s="55"/>
      <c r="G291" s="53"/>
      <c r="H291" s="57"/>
      <c r="I291" s="56"/>
      <c r="J291" s="56"/>
      <c r="K291" s="36" t="s">
        <v>65</v>
      </c>
      <c r="L291" s="78">
        <v>291</v>
      </c>
      <c r="M291" s="78"/>
      <c r="N291" s="63"/>
    </row>
    <row r="292" spans="1:14" ht="15" customHeight="1" x14ac:dyDescent="0.35">
      <c r="A292" s="50" t="s">
        <v>312</v>
      </c>
      <c r="B292" s="50" t="s">
        <v>386</v>
      </c>
      <c r="C292" s="53"/>
      <c r="D292" s="54"/>
      <c r="E292" s="66"/>
      <c r="F292" s="55"/>
      <c r="G292" s="53"/>
      <c r="H292" s="57"/>
      <c r="I292" s="56"/>
      <c r="J292" s="56"/>
      <c r="K292" s="36" t="s">
        <v>65</v>
      </c>
      <c r="L292" s="78">
        <v>292</v>
      </c>
      <c r="M292" s="78"/>
      <c r="N292" s="63"/>
    </row>
    <row r="293" spans="1:14" ht="15" customHeight="1" x14ac:dyDescent="0.35">
      <c r="A293" s="50" t="s">
        <v>387</v>
      </c>
      <c r="B293" s="50" t="s">
        <v>386</v>
      </c>
      <c r="C293" s="53"/>
      <c r="D293" s="54"/>
      <c r="E293" s="66"/>
      <c r="F293" s="55"/>
      <c r="G293" s="53"/>
      <c r="H293" s="57"/>
      <c r="I293" s="56"/>
      <c r="J293" s="56"/>
      <c r="K293" s="36" t="s">
        <v>65</v>
      </c>
      <c r="L293" s="78">
        <v>293</v>
      </c>
      <c r="M293" s="78"/>
      <c r="N293" s="63"/>
    </row>
    <row r="294" spans="1:14" ht="15" customHeight="1" x14ac:dyDescent="0.35">
      <c r="A294" s="50" t="s">
        <v>200</v>
      </c>
      <c r="B294" s="50" t="s">
        <v>386</v>
      </c>
      <c r="C294" s="53"/>
      <c r="D294" s="54"/>
      <c r="E294" s="66"/>
      <c r="F294" s="55"/>
      <c r="G294" s="53"/>
      <c r="H294" s="57"/>
      <c r="I294" s="56"/>
      <c r="J294" s="56"/>
      <c r="K294" s="36" t="s">
        <v>65</v>
      </c>
      <c r="L294" s="78">
        <v>294</v>
      </c>
      <c r="M294" s="78"/>
      <c r="N294" s="63"/>
    </row>
    <row r="295" spans="1:14" ht="15" customHeight="1" x14ac:dyDescent="0.35">
      <c r="A295" s="50" t="s">
        <v>310</v>
      </c>
      <c r="B295" s="50" t="s">
        <v>386</v>
      </c>
      <c r="C295" s="53"/>
      <c r="D295" s="54"/>
      <c r="E295" s="66"/>
      <c r="F295" s="55"/>
      <c r="G295" s="53"/>
      <c r="H295" s="57"/>
      <c r="I295" s="56"/>
      <c r="J295" s="56"/>
      <c r="K295" s="36" t="s">
        <v>65</v>
      </c>
      <c r="L295" s="78">
        <v>295</v>
      </c>
      <c r="M295" s="78"/>
      <c r="N295" s="63"/>
    </row>
    <row r="296" spans="1:14" ht="15" customHeight="1" x14ac:dyDescent="0.35">
      <c r="A296" s="50" t="s">
        <v>388</v>
      </c>
      <c r="B296" s="50" t="s">
        <v>386</v>
      </c>
      <c r="C296" s="53"/>
      <c r="D296" s="54"/>
      <c r="E296" s="66"/>
      <c r="F296" s="55"/>
      <c r="G296" s="53"/>
      <c r="H296" s="57"/>
      <c r="I296" s="56"/>
      <c r="J296" s="56"/>
      <c r="K296" s="36" t="s">
        <v>65</v>
      </c>
      <c r="L296" s="78">
        <v>296</v>
      </c>
      <c r="M296" s="78"/>
      <c r="N296" s="63"/>
    </row>
    <row r="297" spans="1:14" ht="15" customHeight="1" x14ac:dyDescent="0.35">
      <c r="A297" s="50" t="s">
        <v>389</v>
      </c>
      <c r="B297" s="50" t="s">
        <v>386</v>
      </c>
      <c r="C297" s="53"/>
      <c r="D297" s="54"/>
      <c r="E297" s="66"/>
      <c r="F297" s="55"/>
      <c r="G297" s="53"/>
      <c r="H297" s="57"/>
      <c r="I297" s="56"/>
      <c r="J297" s="56"/>
      <c r="K297" s="36" t="s">
        <v>65</v>
      </c>
      <c r="L297" s="78">
        <v>297</v>
      </c>
      <c r="M297" s="78"/>
      <c r="N297" s="63"/>
    </row>
    <row r="298" spans="1:14" ht="15" customHeight="1" x14ac:dyDescent="0.35">
      <c r="A298" s="50" t="s">
        <v>390</v>
      </c>
      <c r="B298" s="50" t="s">
        <v>386</v>
      </c>
      <c r="C298" s="53"/>
      <c r="D298" s="54"/>
      <c r="E298" s="66"/>
      <c r="F298" s="55"/>
      <c r="G298" s="53"/>
      <c r="H298" s="57"/>
      <c r="I298" s="56"/>
      <c r="J298" s="56"/>
      <c r="K298" s="36" t="s">
        <v>65</v>
      </c>
      <c r="L298" s="78">
        <v>298</v>
      </c>
      <c r="M298" s="78"/>
      <c r="N298" s="63"/>
    </row>
    <row r="299" spans="1:14" ht="15" customHeight="1" x14ac:dyDescent="0.35">
      <c r="A299" s="50" t="s">
        <v>325</v>
      </c>
      <c r="B299" s="50" t="s">
        <v>386</v>
      </c>
      <c r="C299" s="53"/>
      <c r="D299" s="54"/>
      <c r="E299" s="66"/>
      <c r="F299" s="55"/>
      <c r="G299" s="53"/>
      <c r="H299" s="57"/>
      <c r="I299" s="56"/>
      <c r="J299" s="56"/>
      <c r="K299" s="36" t="s">
        <v>65</v>
      </c>
      <c r="L299" s="78">
        <v>299</v>
      </c>
      <c r="M299" s="78"/>
      <c r="N299" s="63"/>
    </row>
    <row r="300" spans="1:14" ht="15" customHeight="1" x14ac:dyDescent="0.35">
      <c r="A300" s="50" t="s">
        <v>391</v>
      </c>
      <c r="B300" s="50" t="s">
        <v>392</v>
      </c>
      <c r="C300" s="53"/>
      <c r="D300" s="54"/>
      <c r="E300" s="66"/>
      <c r="F300" s="55"/>
      <c r="G300" s="53"/>
      <c r="H300" s="57"/>
      <c r="I300" s="56"/>
      <c r="J300" s="56"/>
      <c r="K300" s="36" t="s">
        <v>65</v>
      </c>
      <c r="L300" s="78">
        <v>300</v>
      </c>
      <c r="M300" s="78"/>
      <c r="N300" s="63"/>
    </row>
    <row r="301" spans="1:14" ht="15" customHeight="1" x14ac:dyDescent="0.35">
      <c r="A301" s="50" t="s">
        <v>280</v>
      </c>
      <c r="B301" s="50" t="s">
        <v>392</v>
      </c>
      <c r="C301" s="53"/>
      <c r="D301" s="54"/>
      <c r="E301" s="66"/>
      <c r="F301" s="55"/>
      <c r="G301" s="53"/>
      <c r="H301" s="57"/>
      <c r="I301" s="56"/>
      <c r="J301" s="56"/>
      <c r="K301" s="36" t="s">
        <v>65</v>
      </c>
      <c r="L301" s="78">
        <v>301</v>
      </c>
      <c r="M301" s="78"/>
      <c r="N301" s="63"/>
    </row>
    <row r="302" spans="1:14" ht="15" customHeight="1" x14ac:dyDescent="0.35">
      <c r="A302" s="50" t="s">
        <v>200</v>
      </c>
      <c r="B302" s="50" t="s">
        <v>392</v>
      </c>
      <c r="C302" s="53"/>
      <c r="D302" s="54"/>
      <c r="E302" s="66"/>
      <c r="F302" s="55"/>
      <c r="G302" s="53"/>
      <c r="H302" s="57"/>
      <c r="I302" s="56"/>
      <c r="J302" s="56"/>
      <c r="K302" s="36" t="s">
        <v>65</v>
      </c>
      <c r="L302" s="78">
        <v>302</v>
      </c>
      <c r="M302" s="78"/>
      <c r="N302" s="63"/>
    </row>
    <row r="303" spans="1:14" ht="15" customHeight="1" x14ac:dyDescent="0.35">
      <c r="A303" s="50" t="s">
        <v>291</v>
      </c>
      <c r="B303" s="50" t="s">
        <v>393</v>
      </c>
      <c r="C303" s="53"/>
      <c r="D303" s="54"/>
      <c r="E303" s="66"/>
      <c r="F303" s="55"/>
      <c r="G303" s="53"/>
      <c r="H303" s="57"/>
      <c r="I303" s="56"/>
      <c r="J303" s="56"/>
      <c r="K303" s="36" t="s">
        <v>65</v>
      </c>
      <c r="L303" s="78">
        <v>303</v>
      </c>
      <c r="M303" s="78"/>
      <c r="N303" s="63"/>
    </row>
    <row r="304" spans="1:14" ht="15" customHeight="1" x14ac:dyDescent="0.35">
      <c r="A304" s="50" t="s">
        <v>291</v>
      </c>
      <c r="B304" s="50" t="s">
        <v>393</v>
      </c>
      <c r="C304" s="53"/>
      <c r="D304" s="54"/>
      <c r="E304" s="66"/>
      <c r="F304" s="55"/>
      <c r="G304" s="53"/>
      <c r="H304" s="57"/>
      <c r="I304" s="56"/>
      <c r="J304" s="56"/>
      <c r="K304" s="36" t="s">
        <v>65</v>
      </c>
      <c r="L304" s="78">
        <v>304</v>
      </c>
      <c r="M304" s="78"/>
      <c r="N304" s="63"/>
    </row>
    <row r="305" spans="1:14" ht="15" customHeight="1" x14ac:dyDescent="0.35">
      <c r="A305" s="50" t="s">
        <v>394</v>
      </c>
      <c r="B305" s="50" t="s">
        <v>393</v>
      </c>
      <c r="C305" s="53"/>
      <c r="D305" s="54"/>
      <c r="E305" s="66"/>
      <c r="F305" s="55"/>
      <c r="G305" s="53"/>
      <c r="H305" s="57"/>
      <c r="I305" s="56"/>
      <c r="J305" s="56"/>
      <c r="K305" s="36" t="s">
        <v>65</v>
      </c>
      <c r="L305" s="78">
        <v>305</v>
      </c>
      <c r="M305" s="78"/>
      <c r="N305" s="63"/>
    </row>
    <row r="306" spans="1:14" ht="15" customHeight="1" x14ac:dyDescent="0.35">
      <c r="A306" s="50" t="s">
        <v>377</v>
      </c>
      <c r="B306" s="50" t="s">
        <v>393</v>
      </c>
      <c r="C306" s="53"/>
      <c r="D306" s="54"/>
      <c r="E306" s="66"/>
      <c r="F306" s="55"/>
      <c r="G306" s="53"/>
      <c r="H306" s="57"/>
      <c r="I306" s="56"/>
      <c r="J306" s="56"/>
      <c r="K306" s="36" t="s">
        <v>65</v>
      </c>
      <c r="L306" s="78">
        <v>306</v>
      </c>
      <c r="M306" s="78"/>
      <c r="N306" s="63"/>
    </row>
    <row r="307" spans="1:14" ht="15" customHeight="1" x14ac:dyDescent="0.35">
      <c r="A307" s="50" t="s">
        <v>395</v>
      </c>
      <c r="B307" s="50" t="s">
        <v>393</v>
      </c>
      <c r="C307" s="53"/>
      <c r="D307" s="54"/>
      <c r="E307" s="66"/>
      <c r="F307" s="55"/>
      <c r="G307" s="53"/>
      <c r="H307" s="57"/>
      <c r="I307" s="56"/>
      <c r="J307" s="56"/>
      <c r="K307" s="36" t="s">
        <v>65</v>
      </c>
      <c r="L307" s="78">
        <v>307</v>
      </c>
      <c r="M307" s="78"/>
      <c r="N307" s="63"/>
    </row>
    <row r="308" spans="1:14" ht="15" customHeight="1" x14ac:dyDescent="0.35">
      <c r="A308" s="50" t="s">
        <v>396</v>
      </c>
      <c r="B308" s="50" t="s">
        <v>393</v>
      </c>
      <c r="C308" s="53"/>
      <c r="D308" s="54"/>
      <c r="E308" s="66"/>
      <c r="F308" s="55"/>
      <c r="G308" s="53"/>
      <c r="H308" s="57"/>
      <c r="I308" s="56"/>
      <c r="J308" s="56"/>
      <c r="K308" s="36" t="s">
        <v>65</v>
      </c>
      <c r="L308" s="78">
        <v>308</v>
      </c>
      <c r="M308" s="78"/>
      <c r="N308" s="63"/>
    </row>
    <row r="309" spans="1:14" ht="15" customHeight="1" x14ac:dyDescent="0.35">
      <c r="A309" s="50" t="s">
        <v>320</v>
      </c>
      <c r="B309" s="50" t="s">
        <v>393</v>
      </c>
      <c r="C309" s="53"/>
      <c r="D309" s="54"/>
      <c r="E309" s="66"/>
      <c r="F309" s="55"/>
      <c r="G309" s="53"/>
      <c r="H309" s="57"/>
      <c r="I309" s="56"/>
      <c r="J309" s="56"/>
      <c r="K309" s="36" t="s">
        <v>65</v>
      </c>
      <c r="L309" s="78">
        <v>309</v>
      </c>
      <c r="M309" s="78"/>
      <c r="N309" s="63"/>
    </row>
    <row r="310" spans="1:14" ht="15" customHeight="1" x14ac:dyDescent="0.35">
      <c r="A310" s="50" t="s">
        <v>246</v>
      </c>
      <c r="B310" s="50" t="s">
        <v>393</v>
      </c>
      <c r="C310" s="53"/>
      <c r="D310" s="54"/>
      <c r="E310" s="66"/>
      <c r="F310" s="55"/>
      <c r="G310" s="53"/>
      <c r="H310" s="57"/>
      <c r="I310" s="56"/>
      <c r="J310" s="56"/>
      <c r="K310" s="36" t="s">
        <v>65</v>
      </c>
      <c r="L310" s="78">
        <v>310</v>
      </c>
      <c r="M310" s="78"/>
      <c r="N310" s="63"/>
    </row>
    <row r="311" spans="1:14" ht="15" customHeight="1" x14ac:dyDescent="0.35">
      <c r="A311" s="50" t="s">
        <v>260</v>
      </c>
      <c r="B311" s="50" t="s">
        <v>393</v>
      </c>
      <c r="C311" s="53"/>
      <c r="D311" s="54"/>
      <c r="E311" s="66"/>
      <c r="F311" s="55"/>
      <c r="G311" s="53"/>
      <c r="H311" s="57"/>
      <c r="I311" s="56"/>
      <c r="J311" s="56"/>
      <c r="K311" s="36" t="s">
        <v>65</v>
      </c>
      <c r="L311" s="78">
        <v>311</v>
      </c>
      <c r="M311" s="78"/>
      <c r="N311" s="63"/>
    </row>
    <row r="312" spans="1:14" ht="15" customHeight="1" x14ac:dyDescent="0.35">
      <c r="A312" s="50" t="s">
        <v>276</v>
      </c>
      <c r="B312" s="50" t="s">
        <v>393</v>
      </c>
      <c r="C312" s="53"/>
      <c r="D312" s="54"/>
      <c r="E312" s="66"/>
      <c r="F312" s="55"/>
      <c r="G312" s="53"/>
      <c r="H312" s="57"/>
      <c r="I312" s="56"/>
      <c r="J312" s="56"/>
      <c r="K312" s="36" t="s">
        <v>65</v>
      </c>
      <c r="L312" s="78">
        <v>312</v>
      </c>
      <c r="M312" s="78"/>
      <c r="N312" s="63"/>
    </row>
    <row r="313" spans="1:14" ht="15" customHeight="1" x14ac:dyDescent="0.35">
      <c r="A313" s="50" t="s">
        <v>397</v>
      </c>
      <c r="B313" s="50" t="s">
        <v>393</v>
      </c>
      <c r="C313" s="53"/>
      <c r="D313" s="54"/>
      <c r="E313" s="66"/>
      <c r="F313" s="55"/>
      <c r="G313" s="53"/>
      <c r="H313" s="57"/>
      <c r="I313" s="56"/>
      <c r="J313" s="56"/>
      <c r="K313" s="36" t="s">
        <v>65</v>
      </c>
      <c r="L313" s="78">
        <v>313</v>
      </c>
      <c r="M313" s="78"/>
      <c r="N313" s="63"/>
    </row>
    <row r="314" spans="1:14" ht="15" customHeight="1" x14ac:dyDescent="0.35">
      <c r="A314" s="50" t="s">
        <v>398</v>
      </c>
      <c r="B314" s="50" t="s">
        <v>393</v>
      </c>
      <c r="C314" s="53"/>
      <c r="D314" s="54"/>
      <c r="E314" s="66"/>
      <c r="F314" s="55"/>
      <c r="G314" s="53"/>
      <c r="H314" s="57"/>
      <c r="I314" s="56"/>
      <c r="J314" s="56"/>
      <c r="K314" s="36" t="s">
        <v>65</v>
      </c>
      <c r="L314" s="78">
        <v>314</v>
      </c>
      <c r="M314" s="78"/>
      <c r="N314" s="63"/>
    </row>
    <row r="315" spans="1:14" ht="15" customHeight="1" x14ac:dyDescent="0.35">
      <c r="A315" s="50" t="s">
        <v>399</v>
      </c>
      <c r="B315" s="50" t="s">
        <v>393</v>
      </c>
      <c r="C315" s="53"/>
      <c r="D315" s="54"/>
      <c r="E315" s="66"/>
      <c r="F315" s="55"/>
      <c r="G315" s="53"/>
      <c r="H315" s="57"/>
      <c r="I315" s="56"/>
      <c r="J315" s="56"/>
      <c r="K315" s="36" t="s">
        <v>65</v>
      </c>
      <c r="L315" s="78">
        <v>315</v>
      </c>
      <c r="M315" s="78"/>
      <c r="N315" s="63"/>
    </row>
    <row r="316" spans="1:14" ht="15" customHeight="1" x14ac:dyDescent="0.35">
      <c r="A316" s="50" t="s">
        <v>400</v>
      </c>
      <c r="B316" s="50" t="s">
        <v>393</v>
      </c>
      <c r="C316" s="53"/>
      <c r="D316" s="54"/>
      <c r="E316" s="66"/>
      <c r="F316" s="55"/>
      <c r="G316" s="53"/>
      <c r="H316" s="57"/>
      <c r="I316" s="56"/>
      <c r="J316" s="56"/>
      <c r="K316" s="36" t="s">
        <v>65</v>
      </c>
      <c r="L316" s="78">
        <v>316</v>
      </c>
      <c r="M316" s="78"/>
      <c r="N316" s="63"/>
    </row>
    <row r="317" spans="1:14" ht="15" customHeight="1" x14ac:dyDescent="0.35">
      <c r="A317" s="50" t="s">
        <v>272</v>
      </c>
      <c r="B317" s="50" t="s">
        <v>393</v>
      </c>
      <c r="C317" s="53"/>
      <c r="D317" s="54"/>
      <c r="E317" s="66"/>
      <c r="F317" s="55"/>
      <c r="G317" s="53"/>
      <c r="H317" s="57"/>
      <c r="I317" s="56"/>
      <c r="J317" s="56"/>
      <c r="K317" s="36" t="s">
        <v>65</v>
      </c>
      <c r="L317" s="78">
        <v>317</v>
      </c>
      <c r="M317" s="78"/>
      <c r="N317" s="63"/>
    </row>
    <row r="318" spans="1:14" ht="15" customHeight="1" x14ac:dyDescent="0.35">
      <c r="A318" s="50" t="s">
        <v>401</v>
      </c>
      <c r="B318" s="50" t="s">
        <v>393</v>
      </c>
      <c r="C318" s="53"/>
      <c r="D318" s="54"/>
      <c r="E318" s="66"/>
      <c r="F318" s="55"/>
      <c r="G318" s="53"/>
      <c r="H318" s="57"/>
      <c r="I318" s="56"/>
      <c r="J318" s="56"/>
      <c r="K318" s="36" t="s">
        <v>65</v>
      </c>
      <c r="L318" s="78">
        <v>318</v>
      </c>
      <c r="M318" s="78"/>
      <c r="N318" s="63"/>
    </row>
    <row r="319" spans="1:14" ht="15" customHeight="1" x14ac:dyDescent="0.35">
      <c r="A319" s="50" t="s">
        <v>229</v>
      </c>
      <c r="B319" s="50" t="s">
        <v>393</v>
      </c>
      <c r="C319" s="53"/>
      <c r="D319" s="54"/>
      <c r="E319" s="66"/>
      <c r="F319" s="55"/>
      <c r="G319" s="53"/>
      <c r="H319" s="57"/>
      <c r="I319" s="56"/>
      <c r="J319" s="56"/>
      <c r="K319" s="36" t="s">
        <v>65</v>
      </c>
      <c r="L319" s="78">
        <v>319</v>
      </c>
      <c r="M319" s="78"/>
      <c r="N319" s="63"/>
    </row>
    <row r="320" spans="1:14" ht="15" customHeight="1" x14ac:dyDescent="0.35">
      <c r="A320" s="50" t="s">
        <v>383</v>
      </c>
      <c r="B320" s="50" t="s">
        <v>393</v>
      </c>
      <c r="C320" s="53"/>
      <c r="D320" s="54"/>
      <c r="E320" s="66"/>
      <c r="F320" s="55"/>
      <c r="G320" s="53"/>
      <c r="H320" s="57"/>
      <c r="I320" s="56"/>
      <c r="J320" s="56"/>
      <c r="K320" s="36" t="s">
        <v>65</v>
      </c>
      <c r="L320" s="78">
        <v>320</v>
      </c>
      <c r="M320" s="78"/>
      <c r="N320" s="63"/>
    </row>
    <row r="321" spans="1:14" ht="15" customHeight="1" x14ac:dyDescent="0.35">
      <c r="A321" s="50" t="s">
        <v>402</v>
      </c>
      <c r="B321" s="50" t="s">
        <v>393</v>
      </c>
      <c r="C321" s="53"/>
      <c r="D321" s="54"/>
      <c r="E321" s="66"/>
      <c r="F321" s="55"/>
      <c r="G321" s="53"/>
      <c r="H321" s="57"/>
      <c r="I321" s="56"/>
      <c r="J321" s="56"/>
      <c r="K321" s="36" t="s">
        <v>65</v>
      </c>
      <c r="L321" s="78">
        <v>321</v>
      </c>
      <c r="M321" s="78"/>
      <c r="N321" s="63"/>
    </row>
    <row r="322" spans="1:14" ht="15" customHeight="1" x14ac:dyDescent="0.35">
      <c r="A322" s="50" t="s">
        <v>307</v>
      </c>
      <c r="B322" s="50" t="s">
        <v>393</v>
      </c>
      <c r="C322" s="53"/>
      <c r="D322" s="54"/>
      <c r="E322" s="66"/>
      <c r="F322" s="55"/>
      <c r="G322" s="53"/>
      <c r="H322" s="57"/>
      <c r="I322" s="56"/>
      <c r="J322" s="56"/>
      <c r="K322" s="36" t="s">
        <v>65</v>
      </c>
      <c r="L322" s="78">
        <v>322</v>
      </c>
      <c r="M322" s="78"/>
      <c r="N322" s="63"/>
    </row>
    <row r="323" spans="1:14" ht="15" customHeight="1" x14ac:dyDescent="0.35">
      <c r="A323" s="50" t="s">
        <v>275</v>
      </c>
      <c r="B323" s="50" t="s">
        <v>393</v>
      </c>
      <c r="C323" s="53"/>
      <c r="D323" s="54"/>
      <c r="E323" s="66"/>
      <c r="F323" s="55"/>
      <c r="G323" s="53"/>
      <c r="H323" s="57"/>
      <c r="I323" s="56"/>
      <c r="J323" s="56"/>
      <c r="K323" s="36" t="s">
        <v>65</v>
      </c>
      <c r="L323" s="78">
        <v>323</v>
      </c>
      <c r="M323" s="78"/>
      <c r="N323" s="63"/>
    </row>
    <row r="324" spans="1:14" ht="15" customHeight="1" x14ac:dyDescent="0.35">
      <c r="A324" s="50" t="s">
        <v>347</v>
      </c>
      <c r="B324" s="50" t="s">
        <v>393</v>
      </c>
      <c r="C324" s="53"/>
      <c r="D324" s="54"/>
      <c r="E324" s="66"/>
      <c r="F324" s="55"/>
      <c r="G324" s="53"/>
      <c r="H324" s="57"/>
      <c r="I324" s="56"/>
      <c r="J324" s="56"/>
      <c r="K324" s="36" t="s">
        <v>65</v>
      </c>
      <c r="L324" s="78">
        <v>324</v>
      </c>
      <c r="M324" s="78"/>
      <c r="N324" s="63"/>
    </row>
    <row r="325" spans="1:14" ht="15" customHeight="1" x14ac:dyDescent="0.35">
      <c r="A325" s="50" t="s">
        <v>263</v>
      </c>
      <c r="B325" s="50" t="s">
        <v>393</v>
      </c>
      <c r="C325" s="53"/>
      <c r="D325" s="54"/>
      <c r="E325" s="66"/>
      <c r="F325" s="55"/>
      <c r="G325" s="53"/>
      <c r="H325" s="57"/>
      <c r="I325" s="56"/>
      <c r="J325" s="56"/>
      <c r="K325" s="36" t="s">
        <v>65</v>
      </c>
      <c r="L325" s="78">
        <v>325</v>
      </c>
      <c r="M325" s="78"/>
      <c r="N325" s="63"/>
    </row>
    <row r="326" spans="1:14" ht="15" customHeight="1" x14ac:dyDescent="0.35">
      <c r="A326" s="50" t="s">
        <v>176</v>
      </c>
      <c r="B326" s="50" t="s">
        <v>393</v>
      </c>
      <c r="C326" s="53"/>
      <c r="D326" s="54"/>
      <c r="E326" s="66"/>
      <c r="F326" s="55"/>
      <c r="G326" s="53"/>
      <c r="H326" s="57"/>
      <c r="I326" s="56"/>
      <c r="J326" s="56"/>
      <c r="K326" s="36" t="s">
        <v>65</v>
      </c>
      <c r="L326" s="78">
        <v>326</v>
      </c>
      <c r="M326" s="78"/>
      <c r="N326" s="63"/>
    </row>
    <row r="327" spans="1:14" ht="15" customHeight="1" x14ac:dyDescent="0.35">
      <c r="A327" s="50" t="s">
        <v>382</v>
      </c>
      <c r="B327" s="50" t="s">
        <v>393</v>
      </c>
      <c r="C327" s="53"/>
      <c r="D327" s="54"/>
      <c r="E327" s="66"/>
      <c r="F327" s="55"/>
      <c r="G327" s="53"/>
      <c r="H327" s="57"/>
      <c r="I327" s="56"/>
      <c r="J327" s="56"/>
      <c r="K327" s="36" t="s">
        <v>65</v>
      </c>
      <c r="L327" s="78">
        <v>327</v>
      </c>
      <c r="M327" s="78"/>
      <c r="N327" s="63"/>
    </row>
    <row r="328" spans="1:14" ht="15" customHeight="1" x14ac:dyDescent="0.35">
      <c r="A328" s="50" t="s">
        <v>361</v>
      </c>
      <c r="B328" s="50" t="s">
        <v>393</v>
      </c>
      <c r="C328" s="53"/>
      <c r="D328" s="54"/>
      <c r="E328" s="66"/>
      <c r="F328" s="55"/>
      <c r="G328" s="53"/>
      <c r="H328" s="57"/>
      <c r="I328" s="56"/>
      <c r="J328" s="56"/>
      <c r="K328" s="36" t="s">
        <v>65</v>
      </c>
      <c r="L328" s="78">
        <v>328</v>
      </c>
      <c r="M328" s="78"/>
      <c r="N328" s="63"/>
    </row>
    <row r="329" spans="1:14" ht="15" customHeight="1" x14ac:dyDescent="0.35">
      <c r="A329" s="50" t="s">
        <v>396</v>
      </c>
      <c r="B329" s="50" t="s">
        <v>393</v>
      </c>
      <c r="C329" s="53"/>
      <c r="D329" s="54"/>
      <c r="E329" s="66"/>
      <c r="F329" s="55"/>
      <c r="G329" s="53"/>
      <c r="H329" s="57"/>
      <c r="I329" s="56"/>
      <c r="J329" s="56"/>
      <c r="K329" s="36" t="s">
        <v>65</v>
      </c>
      <c r="L329" s="78">
        <v>329</v>
      </c>
      <c r="M329" s="78"/>
      <c r="N329" s="63"/>
    </row>
    <row r="330" spans="1:14" ht="15" customHeight="1" x14ac:dyDescent="0.35">
      <c r="A330" s="50" t="s">
        <v>312</v>
      </c>
      <c r="B330" s="50" t="s">
        <v>393</v>
      </c>
      <c r="C330" s="53"/>
      <c r="D330" s="54"/>
      <c r="E330" s="66"/>
      <c r="F330" s="55"/>
      <c r="G330" s="53"/>
      <c r="H330" s="57"/>
      <c r="I330" s="56"/>
      <c r="J330" s="56"/>
      <c r="K330" s="36" t="s">
        <v>65</v>
      </c>
      <c r="L330" s="78">
        <v>330</v>
      </c>
      <c r="M330" s="78"/>
      <c r="N330" s="63"/>
    </row>
    <row r="331" spans="1:14" ht="15" customHeight="1" x14ac:dyDescent="0.35">
      <c r="A331" s="50" t="s">
        <v>403</v>
      </c>
      <c r="B331" s="50" t="s">
        <v>393</v>
      </c>
      <c r="C331" s="53"/>
      <c r="D331" s="54"/>
      <c r="E331" s="66"/>
      <c r="F331" s="55"/>
      <c r="G331" s="53"/>
      <c r="H331" s="57"/>
      <c r="I331" s="56"/>
      <c r="J331" s="56"/>
      <c r="K331" s="36" t="s">
        <v>65</v>
      </c>
      <c r="L331" s="78">
        <v>331</v>
      </c>
      <c r="M331" s="78"/>
      <c r="N331" s="63"/>
    </row>
    <row r="332" spans="1:14" ht="15" customHeight="1" x14ac:dyDescent="0.35">
      <c r="A332" s="50" t="s">
        <v>404</v>
      </c>
      <c r="B332" s="50" t="s">
        <v>393</v>
      </c>
      <c r="C332" s="53"/>
      <c r="D332" s="54"/>
      <c r="E332" s="66"/>
      <c r="F332" s="55"/>
      <c r="G332" s="53"/>
      <c r="H332" s="57"/>
      <c r="I332" s="56"/>
      <c r="J332" s="56"/>
      <c r="K332" s="36" t="s">
        <v>65</v>
      </c>
      <c r="L332" s="78">
        <v>332</v>
      </c>
      <c r="M332" s="78"/>
      <c r="N332" s="63"/>
    </row>
    <row r="333" spans="1:14" ht="15" customHeight="1" x14ac:dyDescent="0.35">
      <c r="A333" s="50" t="s">
        <v>405</v>
      </c>
      <c r="B333" s="50" t="s">
        <v>393</v>
      </c>
      <c r="C333" s="53"/>
      <c r="D333" s="54"/>
      <c r="E333" s="66"/>
      <c r="F333" s="55"/>
      <c r="G333" s="53"/>
      <c r="H333" s="57"/>
      <c r="I333" s="56"/>
      <c r="J333" s="56"/>
      <c r="K333" s="36" t="s">
        <v>65</v>
      </c>
      <c r="L333" s="78">
        <v>333</v>
      </c>
      <c r="M333" s="78"/>
      <c r="N333" s="63"/>
    </row>
    <row r="334" spans="1:14" ht="15" customHeight="1" x14ac:dyDescent="0.35">
      <c r="A334" s="50" t="s">
        <v>406</v>
      </c>
      <c r="B334" s="50" t="s">
        <v>393</v>
      </c>
      <c r="C334" s="53"/>
      <c r="D334" s="54"/>
      <c r="E334" s="66"/>
      <c r="F334" s="55"/>
      <c r="G334" s="53"/>
      <c r="H334" s="57"/>
      <c r="I334" s="56"/>
      <c r="J334" s="56"/>
      <c r="K334" s="36" t="s">
        <v>65</v>
      </c>
      <c r="L334" s="78">
        <v>334</v>
      </c>
      <c r="M334" s="78"/>
      <c r="N334" s="63"/>
    </row>
    <row r="335" spans="1:14" ht="15" customHeight="1" x14ac:dyDescent="0.35">
      <c r="A335" s="50" t="s">
        <v>407</v>
      </c>
      <c r="B335" s="50" t="s">
        <v>408</v>
      </c>
      <c r="C335" s="53"/>
      <c r="D335" s="54"/>
      <c r="E335" s="66"/>
      <c r="F335" s="55"/>
      <c r="G335" s="53"/>
      <c r="H335" s="57"/>
      <c r="I335" s="56"/>
      <c r="J335" s="56"/>
      <c r="K335" s="36" t="s">
        <v>65</v>
      </c>
      <c r="L335" s="78">
        <v>335</v>
      </c>
      <c r="M335" s="78"/>
      <c r="N335" s="63"/>
    </row>
    <row r="336" spans="1:14" ht="15" customHeight="1" x14ac:dyDescent="0.35">
      <c r="A336" s="50" t="s">
        <v>409</v>
      </c>
      <c r="B336" s="50" t="s">
        <v>410</v>
      </c>
      <c r="C336" s="53"/>
      <c r="D336" s="54"/>
      <c r="E336" s="66"/>
      <c r="F336" s="55"/>
      <c r="G336" s="53"/>
      <c r="H336" s="57"/>
      <c r="I336" s="56"/>
      <c r="J336" s="56"/>
      <c r="K336" s="36" t="s">
        <v>65</v>
      </c>
      <c r="L336" s="78">
        <v>336</v>
      </c>
      <c r="M336" s="78"/>
      <c r="N336" s="63"/>
    </row>
    <row r="337" spans="1:14" ht="15" customHeight="1" x14ac:dyDescent="0.35">
      <c r="A337" s="50" t="s">
        <v>411</v>
      </c>
      <c r="B337" s="50" t="s">
        <v>410</v>
      </c>
      <c r="C337" s="53"/>
      <c r="D337" s="54"/>
      <c r="E337" s="66"/>
      <c r="F337" s="55"/>
      <c r="G337" s="53"/>
      <c r="H337" s="57"/>
      <c r="I337" s="56"/>
      <c r="J337" s="56"/>
      <c r="K337" s="36" t="s">
        <v>65</v>
      </c>
      <c r="L337" s="78">
        <v>337</v>
      </c>
      <c r="M337" s="78"/>
      <c r="N337" s="63"/>
    </row>
    <row r="338" spans="1:14" ht="15" customHeight="1" x14ac:dyDescent="0.35">
      <c r="A338" s="50" t="s">
        <v>245</v>
      </c>
      <c r="B338" s="50" t="s">
        <v>410</v>
      </c>
      <c r="C338" s="53"/>
      <c r="D338" s="54"/>
      <c r="E338" s="66"/>
      <c r="F338" s="55"/>
      <c r="G338" s="53"/>
      <c r="H338" s="57"/>
      <c r="I338" s="56"/>
      <c r="J338" s="56"/>
      <c r="K338" s="36" t="s">
        <v>65</v>
      </c>
      <c r="L338" s="78">
        <v>338</v>
      </c>
      <c r="M338" s="78"/>
      <c r="N338" s="63"/>
    </row>
    <row r="339" spans="1:14" ht="15" customHeight="1" x14ac:dyDescent="0.35">
      <c r="A339" s="50" t="s">
        <v>378</v>
      </c>
      <c r="B339" s="50" t="s">
        <v>410</v>
      </c>
      <c r="C339" s="53"/>
      <c r="D339" s="54"/>
      <c r="E339" s="66"/>
      <c r="F339" s="55"/>
      <c r="G339" s="53"/>
      <c r="H339" s="57"/>
      <c r="I339" s="56"/>
      <c r="J339" s="56"/>
      <c r="K339" s="36" t="s">
        <v>65</v>
      </c>
      <c r="L339" s="78">
        <v>339</v>
      </c>
      <c r="M339" s="78"/>
      <c r="N339" s="63"/>
    </row>
    <row r="340" spans="1:14" ht="15" customHeight="1" x14ac:dyDescent="0.35">
      <c r="A340" s="50" t="s">
        <v>412</v>
      </c>
      <c r="B340" s="50" t="s">
        <v>410</v>
      </c>
      <c r="C340" s="53"/>
      <c r="D340" s="54"/>
      <c r="E340" s="66"/>
      <c r="F340" s="55"/>
      <c r="G340" s="53"/>
      <c r="H340" s="57"/>
      <c r="I340" s="56"/>
      <c r="J340" s="56"/>
      <c r="K340" s="36" t="s">
        <v>65</v>
      </c>
      <c r="L340" s="78">
        <v>340</v>
      </c>
      <c r="M340" s="78"/>
      <c r="N340" s="63"/>
    </row>
    <row r="341" spans="1:14" ht="15" customHeight="1" x14ac:dyDescent="0.35">
      <c r="A341" s="50" t="s">
        <v>245</v>
      </c>
      <c r="B341" s="50" t="s">
        <v>410</v>
      </c>
      <c r="C341" s="53"/>
      <c r="D341" s="54"/>
      <c r="E341" s="66"/>
      <c r="F341" s="55"/>
      <c r="G341" s="53"/>
      <c r="H341" s="57"/>
      <c r="I341" s="56"/>
      <c r="J341" s="56"/>
      <c r="K341" s="36" t="s">
        <v>65</v>
      </c>
      <c r="L341" s="78">
        <v>341</v>
      </c>
      <c r="M341" s="78"/>
      <c r="N341" s="63"/>
    </row>
    <row r="342" spans="1:14" ht="15" customHeight="1" x14ac:dyDescent="0.35">
      <c r="A342" s="50" t="s">
        <v>412</v>
      </c>
      <c r="B342" s="50" t="s">
        <v>410</v>
      </c>
      <c r="C342" s="53"/>
      <c r="D342" s="54"/>
      <c r="E342" s="66"/>
      <c r="F342" s="55"/>
      <c r="G342" s="53"/>
      <c r="H342" s="57"/>
      <c r="I342" s="56"/>
      <c r="J342" s="56"/>
      <c r="K342" s="36" t="s">
        <v>65</v>
      </c>
      <c r="L342" s="78">
        <v>342</v>
      </c>
      <c r="M342" s="78"/>
      <c r="N342" s="63"/>
    </row>
    <row r="343" spans="1:14" ht="15" customHeight="1" x14ac:dyDescent="0.35">
      <c r="A343" s="50" t="s">
        <v>275</v>
      </c>
      <c r="B343" s="50" t="s">
        <v>413</v>
      </c>
      <c r="C343" s="53"/>
      <c r="D343" s="54"/>
      <c r="E343" s="66"/>
      <c r="F343" s="55"/>
      <c r="G343" s="53"/>
      <c r="H343" s="57"/>
      <c r="I343" s="56"/>
      <c r="J343" s="56"/>
      <c r="K343" s="36" t="s">
        <v>65</v>
      </c>
      <c r="L343" s="78">
        <v>343</v>
      </c>
      <c r="M343" s="78"/>
      <c r="N343" s="63"/>
    </row>
    <row r="344" spans="1:14" ht="15" customHeight="1" x14ac:dyDescent="0.35">
      <c r="A344" s="50" t="s">
        <v>264</v>
      </c>
      <c r="B344" s="50" t="s">
        <v>413</v>
      </c>
      <c r="C344" s="53"/>
      <c r="D344" s="54"/>
      <c r="E344" s="66"/>
      <c r="F344" s="55"/>
      <c r="G344" s="53"/>
      <c r="H344" s="57"/>
      <c r="I344" s="56"/>
      <c r="J344" s="56"/>
      <c r="K344" s="36" t="s">
        <v>65</v>
      </c>
      <c r="L344" s="78">
        <v>344</v>
      </c>
      <c r="M344" s="78"/>
      <c r="N344" s="63"/>
    </row>
    <row r="345" spans="1:14" ht="15" customHeight="1" x14ac:dyDescent="0.35">
      <c r="A345" s="50" t="s">
        <v>414</v>
      </c>
      <c r="B345" s="50" t="s">
        <v>413</v>
      </c>
      <c r="C345" s="53"/>
      <c r="D345" s="54"/>
      <c r="E345" s="66"/>
      <c r="F345" s="55"/>
      <c r="G345" s="53"/>
      <c r="H345" s="57"/>
      <c r="I345" s="56"/>
      <c r="J345" s="56"/>
      <c r="K345" s="36" t="s">
        <v>65</v>
      </c>
      <c r="L345" s="78">
        <v>345</v>
      </c>
      <c r="M345" s="78"/>
      <c r="N345" s="63"/>
    </row>
    <row r="346" spans="1:14" ht="15" customHeight="1" x14ac:dyDescent="0.35">
      <c r="A346" s="50" t="s">
        <v>299</v>
      </c>
      <c r="B346" s="50" t="s">
        <v>413</v>
      </c>
      <c r="C346" s="53"/>
      <c r="D346" s="54"/>
      <c r="E346" s="66"/>
      <c r="F346" s="55"/>
      <c r="G346" s="53"/>
      <c r="H346" s="57"/>
      <c r="I346" s="56"/>
      <c r="J346" s="56"/>
      <c r="K346" s="36" t="s">
        <v>65</v>
      </c>
      <c r="L346" s="78">
        <v>346</v>
      </c>
      <c r="M346" s="78"/>
      <c r="N346" s="63"/>
    </row>
    <row r="347" spans="1:14" ht="15" customHeight="1" x14ac:dyDescent="0.35">
      <c r="A347" s="50" t="s">
        <v>383</v>
      </c>
      <c r="B347" s="50" t="s">
        <v>413</v>
      </c>
      <c r="C347" s="53"/>
      <c r="D347" s="54"/>
      <c r="E347" s="66"/>
      <c r="F347" s="55"/>
      <c r="G347" s="53"/>
      <c r="H347" s="57"/>
      <c r="I347" s="56"/>
      <c r="J347" s="56"/>
      <c r="K347" s="36" t="s">
        <v>65</v>
      </c>
      <c r="L347" s="78">
        <v>347</v>
      </c>
      <c r="M347" s="78"/>
      <c r="N347" s="63"/>
    </row>
    <row r="348" spans="1:14" ht="15" customHeight="1" x14ac:dyDescent="0.35">
      <c r="A348" s="50" t="s">
        <v>370</v>
      </c>
      <c r="B348" s="50" t="s">
        <v>413</v>
      </c>
      <c r="C348" s="53"/>
      <c r="D348" s="54"/>
      <c r="E348" s="66"/>
      <c r="F348" s="55"/>
      <c r="G348" s="53"/>
      <c r="H348" s="57"/>
      <c r="I348" s="56"/>
      <c r="J348" s="56"/>
      <c r="K348" s="36" t="s">
        <v>65</v>
      </c>
      <c r="L348" s="78">
        <v>348</v>
      </c>
      <c r="M348" s="78"/>
      <c r="N348" s="63"/>
    </row>
    <row r="349" spans="1:14" ht="15" customHeight="1" x14ac:dyDescent="0.35">
      <c r="A349" s="50" t="s">
        <v>229</v>
      </c>
      <c r="B349" s="50" t="s">
        <v>413</v>
      </c>
      <c r="C349" s="53"/>
      <c r="D349" s="54"/>
      <c r="E349" s="66"/>
      <c r="F349" s="55"/>
      <c r="G349" s="53"/>
      <c r="H349" s="57"/>
      <c r="I349" s="56"/>
      <c r="J349" s="56"/>
      <c r="K349" s="36" t="s">
        <v>65</v>
      </c>
      <c r="L349" s="78">
        <v>349</v>
      </c>
      <c r="M349" s="78"/>
      <c r="N349" s="63"/>
    </row>
    <row r="350" spans="1:14" ht="15" customHeight="1" x14ac:dyDescent="0.35">
      <c r="A350" s="50" t="s">
        <v>405</v>
      </c>
      <c r="B350" s="50" t="s">
        <v>413</v>
      </c>
      <c r="C350" s="53"/>
      <c r="D350" s="54"/>
      <c r="E350" s="66"/>
      <c r="F350" s="55"/>
      <c r="G350" s="53"/>
      <c r="H350" s="57"/>
      <c r="I350" s="56"/>
      <c r="J350" s="56"/>
      <c r="K350" s="36" t="s">
        <v>65</v>
      </c>
      <c r="L350" s="78">
        <v>350</v>
      </c>
      <c r="M350" s="78"/>
      <c r="N350" s="63"/>
    </row>
    <row r="351" spans="1:14" ht="15" customHeight="1" x14ac:dyDescent="0.35">
      <c r="A351" s="50" t="s">
        <v>387</v>
      </c>
      <c r="B351" s="50" t="s">
        <v>413</v>
      </c>
      <c r="C351" s="53"/>
      <c r="D351" s="54"/>
      <c r="E351" s="66"/>
      <c r="F351" s="55"/>
      <c r="G351" s="53"/>
      <c r="H351" s="57"/>
      <c r="I351" s="56"/>
      <c r="J351" s="56"/>
      <c r="K351" s="36" t="s">
        <v>65</v>
      </c>
      <c r="L351" s="78">
        <v>351</v>
      </c>
      <c r="M351" s="78"/>
      <c r="N351" s="63"/>
    </row>
    <row r="352" spans="1:14" ht="15" customHeight="1" x14ac:dyDescent="0.35">
      <c r="A352" s="50" t="s">
        <v>415</v>
      </c>
      <c r="B352" s="50" t="s">
        <v>413</v>
      </c>
      <c r="C352" s="53"/>
      <c r="D352" s="54"/>
      <c r="E352" s="66"/>
      <c r="F352" s="55"/>
      <c r="G352" s="53"/>
      <c r="H352" s="57"/>
      <c r="I352" s="56"/>
      <c r="J352" s="56"/>
      <c r="K352" s="36" t="s">
        <v>65</v>
      </c>
      <c r="L352" s="78">
        <v>352</v>
      </c>
      <c r="M352" s="78"/>
      <c r="N352" s="63"/>
    </row>
    <row r="353" spans="1:14" ht="15" customHeight="1" x14ac:dyDescent="0.35">
      <c r="A353" s="50" t="s">
        <v>416</v>
      </c>
      <c r="B353" s="50" t="s">
        <v>413</v>
      </c>
      <c r="C353" s="53"/>
      <c r="D353" s="54"/>
      <c r="E353" s="66"/>
      <c r="F353" s="55"/>
      <c r="G353" s="53"/>
      <c r="H353" s="57"/>
      <c r="I353" s="56"/>
      <c r="J353" s="56"/>
      <c r="K353" s="36" t="s">
        <v>65</v>
      </c>
      <c r="L353" s="78">
        <v>353</v>
      </c>
      <c r="M353" s="78"/>
      <c r="N353" s="63"/>
    </row>
    <row r="354" spans="1:14" ht="15" customHeight="1" x14ac:dyDescent="0.35">
      <c r="A354" s="50" t="s">
        <v>203</v>
      </c>
      <c r="B354" s="50" t="s">
        <v>413</v>
      </c>
      <c r="C354" s="53"/>
      <c r="D354" s="54"/>
      <c r="E354" s="66"/>
      <c r="F354" s="55"/>
      <c r="G354" s="53"/>
      <c r="H354" s="57"/>
      <c r="I354" s="56"/>
      <c r="J354" s="56"/>
      <c r="K354" s="36" t="s">
        <v>65</v>
      </c>
      <c r="L354" s="78">
        <v>354</v>
      </c>
      <c r="M354" s="78"/>
      <c r="N354" s="63"/>
    </row>
    <row r="355" spans="1:14" ht="15" customHeight="1" x14ac:dyDescent="0.35">
      <c r="A355" s="50" t="s">
        <v>383</v>
      </c>
      <c r="B355" s="50" t="s">
        <v>413</v>
      </c>
      <c r="C355" s="53"/>
      <c r="D355" s="54"/>
      <c r="E355" s="66"/>
      <c r="F355" s="55"/>
      <c r="G355" s="53"/>
      <c r="H355" s="57"/>
      <c r="I355" s="56"/>
      <c r="J355" s="56"/>
      <c r="K355" s="36" t="s">
        <v>65</v>
      </c>
      <c r="L355" s="78">
        <v>355</v>
      </c>
      <c r="M355" s="78"/>
      <c r="N355" s="63"/>
    </row>
    <row r="356" spans="1:14" ht="15" customHeight="1" x14ac:dyDescent="0.35">
      <c r="A356" s="50" t="s">
        <v>200</v>
      </c>
      <c r="B356" s="50" t="s">
        <v>413</v>
      </c>
      <c r="C356" s="53"/>
      <c r="D356" s="54"/>
      <c r="E356" s="66"/>
      <c r="F356" s="55"/>
      <c r="G356" s="53"/>
      <c r="H356" s="57"/>
      <c r="I356" s="56"/>
      <c r="J356" s="56"/>
      <c r="K356" s="36" t="s">
        <v>65</v>
      </c>
      <c r="L356" s="78">
        <v>356</v>
      </c>
      <c r="M356" s="78"/>
      <c r="N356" s="63"/>
    </row>
    <row r="357" spans="1:14" ht="15" customHeight="1" x14ac:dyDescent="0.35">
      <c r="A357" s="50" t="s">
        <v>417</v>
      </c>
      <c r="B357" s="50" t="s">
        <v>413</v>
      </c>
      <c r="C357" s="53"/>
      <c r="D357" s="54"/>
      <c r="E357" s="66"/>
      <c r="F357" s="55"/>
      <c r="G357" s="53"/>
      <c r="H357" s="57"/>
      <c r="I357" s="56"/>
      <c r="J357" s="56"/>
      <c r="K357" s="36" t="s">
        <v>65</v>
      </c>
      <c r="L357" s="78">
        <v>357</v>
      </c>
      <c r="M357" s="78"/>
      <c r="N357" s="63"/>
    </row>
    <row r="358" spans="1:14" ht="15" customHeight="1" x14ac:dyDescent="0.35">
      <c r="A358" s="50" t="s">
        <v>318</v>
      </c>
      <c r="B358" s="50" t="s">
        <v>413</v>
      </c>
      <c r="C358" s="53"/>
      <c r="D358" s="54"/>
      <c r="E358" s="66"/>
      <c r="F358" s="55"/>
      <c r="G358" s="53"/>
      <c r="H358" s="57"/>
      <c r="I358" s="56"/>
      <c r="J358" s="56"/>
      <c r="K358" s="36" t="s">
        <v>65</v>
      </c>
      <c r="L358" s="78">
        <v>358</v>
      </c>
      <c r="M358" s="78"/>
      <c r="N358" s="63"/>
    </row>
    <row r="359" spans="1:14" ht="15" customHeight="1" x14ac:dyDescent="0.35">
      <c r="A359" s="50" t="s">
        <v>307</v>
      </c>
      <c r="B359" s="50" t="s">
        <v>413</v>
      </c>
      <c r="C359" s="53"/>
      <c r="D359" s="54"/>
      <c r="E359" s="66"/>
      <c r="F359" s="55"/>
      <c r="G359" s="53"/>
      <c r="H359" s="57"/>
      <c r="I359" s="56"/>
      <c r="J359" s="56"/>
      <c r="K359" s="36" t="s">
        <v>65</v>
      </c>
      <c r="L359" s="78">
        <v>359</v>
      </c>
      <c r="M359" s="78"/>
      <c r="N359" s="63"/>
    </row>
    <row r="360" spans="1:14" ht="15" customHeight="1" x14ac:dyDescent="0.35">
      <c r="A360" s="50" t="s">
        <v>312</v>
      </c>
      <c r="B360" s="50" t="s">
        <v>413</v>
      </c>
      <c r="C360" s="53"/>
      <c r="D360" s="54"/>
      <c r="E360" s="66"/>
      <c r="F360" s="55"/>
      <c r="G360" s="53"/>
      <c r="H360" s="57"/>
      <c r="I360" s="56"/>
      <c r="J360" s="56"/>
      <c r="K360" s="36" t="s">
        <v>65</v>
      </c>
      <c r="L360" s="78">
        <v>360</v>
      </c>
      <c r="M360" s="78"/>
      <c r="N360" s="63"/>
    </row>
    <row r="361" spans="1:14" ht="15" customHeight="1" x14ac:dyDescent="0.35">
      <c r="A361" s="50" t="s">
        <v>215</v>
      </c>
      <c r="B361" s="50" t="s">
        <v>413</v>
      </c>
      <c r="C361" s="53"/>
      <c r="D361" s="54"/>
      <c r="E361" s="66"/>
      <c r="F361" s="55"/>
      <c r="G361" s="53"/>
      <c r="H361" s="57"/>
      <c r="I361" s="56"/>
      <c r="J361" s="56"/>
      <c r="K361" s="36" t="s">
        <v>65</v>
      </c>
      <c r="L361" s="78">
        <v>361</v>
      </c>
      <c r="M361" s="78"/>
      <c r="N361" s="63"/>
    </row>
    <row r="362" spans="1:14" ht="15" customHeight="1" x14ac:dyDescent="0.35">
      <c r="A362" s="50" t="s">
        <v>418</v>
      </c>
      <c r="B362" s="50" t="s">
        <v>413</v>
      </c>
      <c r="C362" s="53"/>
      <c r="D362" s="54"/>
      <c r="E362" s="66"/>
      <c r="F362" s="55"/>
      <c r="G362" s="53"/>
      <c r="H362" s="57"/>
      <c r="I362" s="56"/>
      <c r="J362" s="56"/>
      <c r="K362" s="36" t="s">
        <v>65</v>
      </c>
      <c r="L362" s="78">
        <v>362</v>
      </c>
      <c r="M362" s="78"/>
      <c r="N362" s="63"/>
    </row>
    <row r="363" spans="1:14" ht="15" customHeight="1" x14ac:dyDescent="0.35">
      <c r="A363" s="50" t="s">
        <v>419</v>
      </c>
      <c r="B363" s="50" t="s">
        <v>413</v>
      </c>
      <c r="C363" s="53"/>
      <c r="D363" s="54"/>
      <c r="E363" s="66"/>
      <c r="F363" s="55"/>
      <c r="G363" s="53"/>
      <c r="H363" s="57"/>
      <c r="I363" s="56"/>
      <c r="J363" s="56"/>
      <c r="K363" s="36" t="s">
        <v>65</v>
      </c>
      <c r="L363" s="78">
        <v>363</v>
      </c>
      <c r="M363" s="78"/>
      <c r="N363" s="63"/>
    </row>
    <row r="364" spans="1:14" ht="15" customHeight="1" x14ac:dyDescent="0.35">
      <c r="A364" s="50" t="s">
        <v>420</v>
      </c>
      <c r="B364" s="50" t="s">
        <v>413</v>
      </c>
      <c r="C364" s="53"/>
      <c r="D364" s="54"/>
      <c r="E364" s="66"/>
      <c r="F364" s="55"/>
      <c r="G364" s="53"/>
      <c r="H364" s="57"/>
      <c r="I364" s="56"/>
      <c r="J364" s="56"/>
      <c r="K364" s="36" t="s">
        <v>65</v>
      </c>
      <c r="L364" s="78">
        <v>364</v>
      </c>
      <c r="M364" s="78"/>
      <c r="N364" s="63"/>
    </row>
    <row r="365" spans="1:14" ht="15" customHeight="1" x14ac:dyDescent="0.35">
      <c r="A365" s="50" t="s">
        <v>277</v>
      </c>
      <c r="B365" s="50" t="s">
        <v>413</v>
      </c>
      <c r="C365" s="53"/>
      <c r="D365" s="54"/>
      <c r="E365" s="66"/>
      <c r="F365" s="55"/>
      <c r="G365" s="53"/>
      <c r="H365" s="57"/>
      <c r="I365" s="56"/>
      <c r="J365" s="56"/>
      <c r="K365" s="36" t="s">
        <v>65</v>
      </c>
      <c r="L365" s="78">
        <v>365</v>
      </c>
      <c r="M365" s="78"/>
      <c r="N365" s="63"/>
    </row>
    <row r="366" spans="1:14" ht="15" customHeight="1" x14ac:dyDescent="0.35">
      <c r="A366" s="50" t="s">
        <v>225</v>
      </c>
      <c r="B366" s="50" t="s">
        <v>413</v>
      </c>
      <c r="C366" s="53"/>
      <c r="D366" s="54"/>
      <c r="E366" s="66"/>
      <c r="F366" s="55"/>
      <c r="G366" s="53"/>
      <c r="H366" s="57"/>
      <c r="I366" s="56"/>
      <c r="J366" s="56"/>
      <c r="K366" s="36" t="s">
        <v>65</v>
      </c>
      <c r="L366" s="78">
        <v>366</v>
      </c>
      <c r="M366" s="78"/>
      <c r="N366" s="63"/>
    </row>
    <row r="367" spans="1:14" ht="15" customHeight="1" x14ac:dyDescent="0.35">
      <c r="A367" s="50" t="s">
        <v>368</v>
      </c>
      <c r="B367" s="50" t="s">
        <v>413</v>
      </c>
      <c r="C367" s="53"/>
      <c r="D367" s="54"/>
      <c r="E367" s="66"/>
      <c r="F367" s="55"/>
      <c r="G367" s="53"/>
      <c r="H367" s="57"/>
      <c r="I367" s="56"/>
      <c r="J367" s="56"/>
      <c r="K367" s="36" t="s">
        <v>65</v>
      </c>
      <c r="L367" s="78">
        <v>367</v>
      </c>
      <c r="M367" s="78"/>
      <c r="N367" s="63"/>
    </row>
    <row r="368" spans="1:14" ht="15" customHeight="1" x14ac:dyDescent="0.35">
      <c r="A368" s="50" t="s">
        <v>421</v>
      </c>
      <c r="B368" s="50" t="s">
        <v>422</v>
      </c>
      <c r="C368" s="53"/>
      <c r="D368" s="54"/>
      <c r="E368" s="66"/>
      <c r="F368" s="55"/>
      <c r="G368" s="53"/>
      <c r="H368" s="57"/>
      <c r="I368" s="56"/>
      <c r="J368" s="56"/>
      <c r="K368" s="36" t="s">
        <v>65</v>
      </c>
      <c r="L368" s="78">
        <v>368</v>
      </c>
      <c r="M368" s="78"/>
      <c r="N368" s="63"/>
    </row>
    <row r="369" spans="1:14" ht="15" customHeight="1" x14ac:dyDescent="0.35">
      <c r="A369" s="50" t="s">
        <v>423</v>
      </c>
      <c r="B369" s="50" t="s">
        <v>422</v>
      </c>
      <c r="C369" s="53"/>
      <c r="D369" s="54"/>
      <c r="E369" s="66"/>
      <c r="F369" s="55"/>
      <c r="G369" s="53"/>
      <c r="H369" s="57"/>
      <c r="I369" s="56"/>
      <c r="J369" s="56"/>
      <c r="K369" s="36" t="s">
        <v>65</v>
      </c>
      <c r="L369" s="78">
        <v>369</v>
      </c>
      <c r="M369" s="78"/>
      <c r="N369" s="63"/>
    </row>
    <row r="370" spans="1:14" ht="15" customHeight="1" x14ac:dyDescent="0.35">
      <c r="A370" s="50" t="s">
        <v>283</v>
      </c>
      <c r="B370" s="50" t="s">
        <v>422</v>
      </c>
      <c r="C370" s="53"/>
      <c r="D370" s="54"/>
      <c r="E370" s="66"/>
      <c r="F370" s="55"/>
      <c r="G370" s="53"/>
      <c r="H370" s="57"/>
      <c r="I370" s="56"/>
      <c r="J370" s="56"/>
      <c r="K370" s="36" t="s">
        <v>65</v>
      </c>
      <c r="L370" s="78">
        <v>370</v>
      </c>
      <c r="M370" s="78"/>
      <c r="N370" s="63"/>
    </row>
    <row r="371" spans="1:14" ht="15" customHeight="1" x14ac:dyDescent="0.35">
      <c r="A371" s="50" t="s">
        <v>424</v>
      </c>
      <c r="B371" s="50" t="s">
        <v>422</v>
      </c>
      <c r="C371" s="53"/>
      <c r="D371" s="54"/>
      <c r="E371" s="66"/>
      <c r="F371" s="55"/>
      <c r="G371" s="53"/>
      <c r="H371" s="57"/>
      <c r="I371" s="56"/>
      <c r="J371" s="56"/>
      <c r="K371" s="36" t="s">
        <v>65</v>
      </c>
      <c r="L371" s="78">
        <v>371</v>
      </c>
      <c r="M371" s="78"/>
      <c r="N371" s="63"/>
    </row>
    <row r="372" spans="1:14" ht="15" customHeight="1" x14ac:dyDescent="0.35">
      <c r="A372" s="50" t="s">
        <v>275</v>
      </c>
      <c r="B372" s="50" t="s">
        <v>422</v>
      </c>
      <c r="C372" s="53"/>
      <c r="D372" s="54"/>
      <c r="E372" s="66"/>
      <c r="F372" s="55"/>
      <c r="G372" s="53"/>
      <c r="H372" s="57"/>
      <c r="I372" s="56"/>
      <c r="J372" s="56"/>
      <c r="K372" s="36" t="s">
        <v>65</v>
      </c>
      <c r="L372" s="78">
        <v>372</v>
      </c>
      <c r="M372" s="78"/>
      <c r="N372" s="63"/>
    </row>
    <row r="373" spans="1:14" ht="15" customHeight="1" x14ac:dyDescent="0.35">
      <c r="A373" s="50" t="s">
        <v>301</v>
      </c>
      <c r="B373" s="50" t="s">
        <v>422</v>
      </c>
      <c r="C373" s="53"/>
      <c r="D373" s="54"/>
      <c r="E373" s="66"/>
      <c r="F373" s="55"/>
      <c r="G373" s="53"/>
      <c r="H373" s="57"/>
      <c r="I373" s="56"/>
      <c r="J373" s="56"/>
      <c r="K373" s="36" t="s">
        <v>65</v>
      </c>
      <c r="L373" s="78">
        <v>373</v>
      </c>
      <c r="M373" s="78"/>
      <c r="N373" s="63"/>
    </row>
    <row r="374" spans="1:14" ht="15" customHeight="1" x14ac:dyDescent="0.35">
      <c r="A374" s="50" t="s">
        <v>209</v>
      </c>
      <c r="B374" s="50" t="s">
        <v>422</v>
      </c>
      <c r="C374" s="53"/>
      <c r="D374" s="54"/>
      <c r="E374" s="66"/>
      <c r="F374" s="55"/>
      <c r="G374" s="53"/>
      <c r="H374" s="57"/>
      <c r="I374" s="56"/>
      <c r="J374" s="56"/>
      <c r="K374" s="36" t="s">
        <v>65</v>
      </c>
      <c r="L374" s="78">
        <v>374</v>
      </c>
      <c r="M374" s="78"/>
      <c r="N374" s="63"/>
    </row>
    <row r="375" spans="1:14" ht="15" customHeight="1" x14ac:dyDescent="0.35">
      <c r="A375" s="50" t="s">
        <v>425</v>
      </c>
      <c r="B375" s="50" t="s">
        <v>422</v>
      </c>
      <c r="C375" s="53"/>
      <c r="D375" s="54"/>
      <c r="E375" s="66"/>
      <c r="F375" s="55"/>
      <c r="G375" s="53"/>
      <c r="H375" s="57"/>
      <c r="I375" s="56"/>
      <c r="J375" s="56"/>
      <c r="K375" s="36" t="s">
        <v>65</v>
      </c>
      <c r="L375" s="78">
        <v>375</v>
      </c>
      <c r="M375" s="78"/>
      <c r="N375" s="63"/>
    </row>
    <row r="376" spans="1:14" ht="15" customHeight="1" x14ac:dyDescent="0.35">
      <c r="A376" s="50" t="s">
        <v>368</v>
      </c>
      <c r="B376" s="50" t="s">
        <v>422</v>
      </c>
      <c r="C376" s="53"/>
      <c r="D376" s="54"/>
      <c r="E376" s="66"/>
      <c r="F376" s="55"/>
      <c r="G376" s="53"/>
      <c r="H376" s="57"/>
      <c r="I376" s="56"/>
      <c r="J376" s="56"/>
      <c r="K376" s="36" t="s">
        <v>65</v>
      </c>
      <c r="L376" s="78">
        <v>376</v>
      </c>
      <c r="M376" s="78"/>
      <c r="N376" s="63"/>
    </row>
    <row r="377" spans="1:14" ht="15" customHeight="1" x14ac:dyDescent="0.35">
      <c r="A377" s="50" t="s">
        <v>426</v>
      </c>
      <c r="B377" s="50" t="s">
        <v>422</v>
      </c>
      <c r="C377" s="53"/>
      <c r="D377" s="54"/>
      <c r="E377" s="66"/>
      <c r="F377" s="55"/>
      <c r="G377" s="53"/>
      <c r="H377" s="57"/>
      <c r="I377" s="56"/>
      <c r="J377" s="56"/>
      <c r="K377" s="36" t="s">
        <v>65</v>
      </c>
      <c r="L377" s="78">
        <v>377</v>
      </c>
      <c r="M377" s="78"/>
      <c r="N377" s="63"/>
    </row>
    <row r="378" spans="1:14" ht="15" customHeight="1" x14ac:dyDescent="0.35">
      <c r="A378" s="50" t="s">
        <v>387</v>
      </c>
      <c r="B378" s="50" t="s">
        <v>422</v>
      </c>
      <c r="C378" s="53"/>
      <c r="D378" s="54"/>
      <c r="E378" s="66"/>
      <c r="F378" s="55"/>
      <c r="G378" s="53"/>
      <c r="H378" s="57"/>
      <c r="I378" s="56"/>
      <c r="J378" s="56"/>
      <c r="K378" s="36" t="s">
        <v>65</v>
      </c>
      <c r="L378" s="78">
        <v>378</v>
      </c>
      <c r="M378" s="78"/>
      <c r="N378" s="63"/>
    </row>
    <row r="379" spans="1:14" ht="15" customHeight="1" x14ac:dyDescent="0.35">
      <c r="A379" s="50" t="s">
        <v>291</v>
      </c>
      <c r="B379" s="50" t="s">
        <v>422</v>
      </c>
      <c r="C379" s="53"/>
      <c r="D379" s="54"/>
      <c r="E379" s="66"/>
      <c r="F379" s="55"/>
      <c r="G379" s="53"/>
      <c r="H379" s="57"/>
      <c r="I379" s="56"/>
      <c r="J379" s="56"/>
      <c r="K379" s="36" t="s">
        <v>65</v>
      </c>
      <c r="L379" s="78">
        <v>379</v>
      </c>
      <c r="M379" s="78"/>
      <c r="N379" s="63"/>
    </row>
    <row r="380" spans="1:14" ht="15" customHeight="1" x14ac:dyDescent="0.35">
      <c r="A380" s="50" t="s">
        <v>176</v>
      </c>
      <c r="B380" s="50" t="s">
        <v>422</v>
      </c>
      <c r="C380" s="53"/>
      <c r="D380" s="54"/>
      <c r="E380" s="66"/>
      <c r="F380" s="55"/>
      <c r="G380" s="53"/>
      <c r="H380" s="57"/>
      <c r="I380" s="56"/>
      <c r="J380" s="56"/>
      <c r="K380" s="36" t="s">
        <v>65</v>
      </c>
      <c r="L380" s="78">
        <v>380</v>
      </c>
      <c r="M380" s="78"/>
      <c r="N380" s="63"/>
    </row>
    <row r="381" spans="1:14" ht="15" customHeight="1" x14ac:dyDescent="0.35">
      <c r="A381" s="50" t="s">
        <v>304</v>
      </c>
      <c r="B381" s="50" t="s">
        <v>422</v>
      </c>
      <c r="C381" s="53"/>
      <c r="D381" s="54"/>
      <c r="E381" s="66"/>
      <c r="F381" s="55"/>
      <c r="G381" s="53"/>
      <c r="H381" s="57"/>
      <c r="I381" s="56"/>
      <c r="J381" s="56"/>
      <c r="K381" s="36" t="s">
        <v>65</v>
      </c>
      <c r="L381" s="78">
        <v>381</v>
      </c>
      <c r="M381" s="78"/>
      <c r="N381" s="63"/>
    </row>
    <row r="382" spans="1:14" ht="15" customHeight="1" x14ac:dyDescent="0.35">
      <c r="A382" s="50" t="s">
        <v>229</v>
      </c>
      <c r="B382" s="50" t="s">
        <v>422</v>
      </c>
      <c r="C382" s="53"/>
      <c r="D382" s="54"/>
      <c r="E382" s="66"/>
      <c r="F382" s="55"/>
      <c r="G382" s="53"/>
      <c r="H382" s="57"/>
      <c r="I382" s="56"/>
      <c r="J382" s="56"/>
      <c r="K382" s="36" t="s">
        <v>65</v>
      </c>
      <c r="L382" s="78">
        <v>382</v>
      </c>
      <c r="M382" s="78"/>
      <c r="N382" s="63"/>
    </row>
    <row r="383" spans="1:14" ht="15" customHeight="1" x14ac:dyDescent="0.35">
      <c r="A383" s="50" t="s">
        <v>427</v>
      </c>
      <c r="B383" s="50" t="s">
        <v>422</v>
      </c>
      <c r="C383" s="53"/>
      <c r="D383" s="54"/>
      <c r="E383" s="66"/>
      <c r="F383" s="55"/>
      <c r="G383" s="53"/>
      <c r="H383" s="57"/>
      <c r="I383" s="56"/>
      <c r="J383" s="56"/>
      <c r="K383" s="36" t="s">
        <v>65</v>
      </c>
      <c r="L383" s="78">
        <v>383</v>
      </c>
      <c r="M383" s="78"/>
      <c r="N383" s="63"/>
    </row>
    <row r="384" spans="1:14" ht="15" customHeight="1" x14ac:dyDescent="0.35">
      <c r="A384" s="50" t="s">
        <v>200</v>
      </c>
      <c r="B384" s="50" t="s">
        <v>422</v>
      </c>
      <c r="C384" s="53"/>
      <c r="D384" s="54"/>
      <c r="E384" s="66"/>
      <c r="F384" s="55"/>
      <c r="G384" s="53"/>
      <c r="H384" s="57"/>
      <c r="I384" s="56"/>
      <c r="J384" s="56"/>
      <c r="K384" s="36" t="s">
        <v>65</v>
      </c>
      <c r="L384" s="78">
        <v>384</v>
      </c>
      <c r="M384" s="78"/>
      <c r="N384" s="63"/>
    </row>
    <row r="385" spans="1:14" ht="15" customHeight="1" x14ac:dyDescent="0.35">
      <c r="A385" s="50" t="s">
        <v>260</v>
      </c>
      <c r="B385" s="50" t="s">
        <v>422</v>
      </c>
      <c r="C385" s="53"/>
      <c r="D385" s="54"/>
      <c r="E385" s="66"/>
      <c r="F385" s="55"/>
      <c r="G385" s="53"/>
      <c r="H385" s="57"/>
      <c r="I385" s="56"/>
      <c r="J385" s="56"/>
      <c r="K385" s="36" t="s">
        <v>65</v>
      </c>
      <c r="L385" s="78">
        <v>385</v>
      </c>
      <c r="M385" s="78"/>
      <c r="N385" s="63"/>
    </row>
    <row r="386" spans="1:14" ht="15" customHeight="1" x14ac:dyDescent="0.35">
      <c r="A386" s="50" t="s">
        <v>332</v>
      </c>
      <c r="B386" s="50" t="s">
        <v>422</v>
      </c>
      <c r="C386" s="53"/>
      <c r="D386" s="54"/>
      <c r="E386" s="66"/>
      <c r="F386" s="55"/>
      <c r="G386" s="53"/>
      <c r="H386" s="57"/>
      <c r="I386" s="56"/>
      <c r="J386" s="56"/>
      <c r="K386" s="36" t="s">
        <v>65</v>
      </c>
      <c r="L386" s="78">
        <v>386</v>
      </c>
      <c r="M386" s="78"/>
      <c r="N386" s="63"/>
    </row>
    <row r="387" spans="1:14" ht="15" customHeight="1" x14ac:dyDescent="0.35">
      <c r="A387" s="50" t="s">
        <v>300</v>
      </c>
      <c r="B387" s="50" t="s">
        <v>422</v>
      </c>
      <c r="C387" s="53"/>
      <c r="D387" s="54"/>
      <c r="E387" s="66"/>
      <c r="F387" s="55"/>
      <c r="G387" s="53"/>
      <c r="H387" s="57"/>
      <c r="I387" s="56"/>
      <c r="J387" s="56"/>
      <c r="K387" s="36" t="s">
        <v>65</v>
      </c>
      <c r="L387" s="78">
        <v>387</v>
      </c>
      <c r="M387" s="78"/>
      <c r="N387" s="63"/>
    </row>
    <row r="388" spans="1:14" ht="15" customHeight="1" x14ac:dyDescent="0.35">
      <c r="A388" s="50" t="s">
        <v>420</v>
      </c>
      <c r="B388" s="50" t="s">
        <v>422</v>
      </c>
      <c r="C388" s="53"/>
      <c r="D388" s="54"/>
      <c r="E388" s="66"/>
      <c r="F388" s="55"/>
      <c r="G388" s="53"/>
      <c r="H388" s="57"/>
      <c r="I388" s="56"/>
      <c r="J388" s="56"/>
      <c r="K388" s="36" t="s">
        <v>65</v>
      </c>
      <c r="L388" s="78">
        <v>388</v>
      </c>
      <c r="M388" s="78"/>
      <c r="N388" s="63"/>
    </row>
    <row r="389" spans="1:14" ht="15" customHeight="1" x14ac:dyDescent="0.35">
      <c r="A389" s="50" t="s">
        <v>428</v>
      </c>
      <c r="B389" s="50" t="s">
        <v>422</v>
      </c>
      <c r="C389" s="53"/>
      <c r="D389" s="54"/>
      <c r="E389" s="66"/>
      <c r="F389" s="55"/>
      <c r="G389" s="53"/>
      <c r="H389" s="57"/>
      <c r="I389" s="56"/>
      <c r="J389" s="56"/>
      <c r="K389" s="36" t="s">
        <v>65</v>
      </c>
      <c r="L389" s="78">
        <v>389</v>
      </c>
      <c r="M389" s="78"/>
      <c r="N389" s="63"/>
    </row>
    <row r="390" spans="1:14" ht="15" customHeight="1" x14ac:dyDescent="0.35">
      <c r="A390" s="50" t="s">
        <v>267</v>
      </c>
      <c r="B390" s="50" t="s">
        <v>429</v>
      </c>
      <c r="C390" s="53"/>
      <c r="D390" s="54"/>
      <c r="E390" s="66"/>
      <c r="F390" s="55"/>
      <c r="G390" s="53"/>
      <c r="H390" s="57"/>
      <c r="I390" s="56"/>
      <c r="J390" s="56"/>
      <c r="K390" s="36" t="s">
        <v>65</v>
      </c>
      <c r="L390" s="78">
        <v>390</v>
      </c>
      <c r="M390" s="78"/>
      <c r="N390" s="63"/>
    </row>
    <row r="391" spans="1:14" ht="15" customHeight="1" x14ac:dyDescent="0.35">
      <c r="A391" s="50" t="s">
        <v>196</v>
      </c>
      <c r="B391" s="50" t="s">
        <v>429</v>
      </c>
      <c r="C391" s="53"/>
      <c r="D391" s="54"/>
      <c r="E391" s="66"/>
      <c r="F391" s="55"/>
      <c r="G391" s="53"/>
      <c r="H391" s="57"/>
      <c r="I391" s="56"/>
      <c r="J391" s="56"/>
      <c r="K391" s="36" t="s">
        <v>65</v>
      </c>
      <c r="L391" s="78">
        <v>391</v>
      </c>
      <c r="M391" s="78"/>
      <c r="N391" s="63"/>
    </row>
    <row r="392" spans="1:14" ht="15" customHeight="1" x14ac:dyDescent="0.35">
      <c r="A392" s="50" t="s">
        <v>267</v>
      </c>
      <c r="B392" s="50" t="s">
        <v>429</v>
      </c>
      <c r="C392" s="53"/>
      <c r="D392" s="54"/>
      <c r="E392" s="66"/>
      <c r="F392" s="55"/>
      <c r="G392" s="53"/>
      <c r="H392" s="57"/>
      <c r="I392" s="56"/>
      <c r="J392" s="56"/>
      <c r="K392" s="36" t="s">
        <v>65</v>
      </c>
      <c r="L392" s="78">
        <v>392</v>
      </c>
      <c r="M392" s="78"/>
      <c r="N392" s="63"/>
    </row>
    <row r="393" spans="1:14" ht="15" customHeight="1" x14ac:dyDescent="0.35">
      <c r="A393" s="50" t="s">
        <v>430</v>
      </c>
      <c r="B393" s="50" t="s">
        <v>429</v>
      </c>
      <c r="C393" s="53"/>
      <c r="D393" s="54"/>
      <c r="E393" s="66"/>
      <c r="F393" s="55"/>
      <c r="G393" s="53"/>
      <c r="H393" s="57"/>
      <c r="I393" s="56"/>
      <c r="J393" s="56"/>
      <c r="K393" s="36" t="s">
        <v>65</v>
      </c>
      <c r="L393" s="78">
        <v>393</v>
      </c>
      <c r="M393" s="78"/>
      <c r="N393" s="63"/>
    </row>
    <row r="394" spans="1:14" ht="15" customHeight="1" x14ac:dyDescent="0.35">
      <c r="A394" s="50" t="s">
        <v>267</v>
      </c>
      <c r="B394" s="50" t="s">
        <v>429</v>
      </c>
      <c r="C394" s="53"/>
      <c r="D394" s="54"/>
      <c r="E394" s="66"/>
      <c r="F394" s="55"/>
      <c r="G394" s="53"/>
      <c r="H394" s="57"/>
      <c r="I394" s="56"/>
      <c r="J394" s="56"/>
      <c r="K394" s="36" t="s">
        <v>65</v>
      </c>
      <c r="L394" s="78">
        <v>394</v>
      </c>
      <c r="M394" s="78"/>
      <c r="N394" s="63"/>
    </row>
    <row r="395" spans="1:14" ht="15" customHeight="1" x14ac:dyDescent="0.35">
      <c r="A395" s="50" t="s">
        <v>196</v>
      </c>
      <c r="B395" s="50" t="s">
        <v>429</v>
      </c>
      <c r="C395" s="53"/>
      <c r="D395" s="54"/>
      <c r="E395" s="66"/>
      <c r="F395" s="55"/>
      <c r="G395" s="53"/>
      <c r="H395" s="57"/>
      <c r="I395" s="56"/>
      <c r="J395" s="56"/>
      <c r="K395" s="36" t="s">
        <v>65</v>
      </c>
      <c r="L395" s="78">
        <v>395</v>
      </c>
      <c r="M395" s="78"/>
      <c r="N395" s="63"/>
    </row>
    <row r="396" spans="1:14" ht="15" customHeight="1" x14ac:dyDescent="0.35">
      <c r="A396" s="50" t="s">
        <v>229</v>
      </c>
      <c r="B396" s="50" t="s">
        <v>429</v>
      </c>
      <c r="C396" s="53"/>
      <c r="D396" s="54"/>
      <c r="E396" s="66"/>
      <c r="F396" s="55"/>
      <c r="G396" s="53"/>
      <c r="H396" s="57"/>
      <c r="I396" s="56"/>
      <c r="J396" s="56"/>
      <c r="K396" s="36" t="s">
        <v>65</v>
      </c>
      <c r="L396" s="78">
        <v>396</v>
      </c>
      <c r="M396" s="78"/>
      <c r="N396" s="63"/>
    </row>
    <row r="397" spans="1:14" ht="15" customHeight="1" x14ac:dyDescent="0.35">
      <c r="A397" s="50" t="s">
        <v>431</v>
      </c>
      <c r="B397" s="50" t="s">
        <v>429</v>
      </c>
      <c r="C397" s="53"/>
      <c r="D397" s="54"/>
      <c r="E397" s="66"/>
      <c r="F397" s="55"/>
      <c r="G397" s="53"/>
      <c r="H397" s="57"/>
      <c r="I397" s="56"/>
      <c r="J397" s="56"/>
      <c r="K397" s="36" t="s">
        <v>65</v>
      </c>
      <c r="L397" s="78">
        <v>397</v>
      </c>
      <c r="M397" s="78"/>
      <c r="N397" s="63"/>
    </row>
    <row r="398" spans="1:14" ht="15" customHeight="1" x14ac:dyDescent="0.35">
      <c r="A398" s="50" t="s">
        <v>307</v>
      </c>
      <c r="B398" s="50" t="s">
        <v>429</v>
      </c>
      <c r="C398" s="53"/>
      <c r="D398" s="54"/>
      <c r="E398" s="66"/>
      <c r="F398" s="55"/>
      <c r="G398" s="53"/>
      <c r="H398" s="57"/>
      <c r="I398" s="56"/>
      <c r="J398" s="56"/>
      <c r="K398" s="36" t="s">
        <v>65</v>
      </c>
      <c r="L398" s="78">
        <v>398</v>
      </c>
      <c r="M398" s="78"/>
      <c r="N398" s="63"/>
    </row>
    <row r="399" spans="1:14" ht="15" customHeight="1" x14ac:dyDescent="0.35">
      <c r="A399" s="50" t="s">
        <v>267</v>
      </c>
      <c r="B399" s="50" t="s">
        <v>429</v>
      </c>
      <c r="C399" s="53"/>
      <c r="D399" s="54"/>
      <c r="E399" s="66"/>
      <c r="F399" s="55"/>
      <c r="G399" s="53"/>
      <c r="H399" s="57"/>
      <c r="I399" s="56"/>
      <c r="J399" s="56"/>
      <c r="K399" s="36" t="s">
        <v>65</v>
      </c>
      <c r="L399" s="78">
        <v>399</v>
      </c>
      <c r="M399" s="78"/>
      <c r="N399" s="63"/>
    </row>
    <row r="400" spans="1:14" ht="15" customHeight="1" x14ac:dyDescent="0.35">
      <c r="A400" s="50" t="s">
        <v>267</v>
      </c>
      <c r="B400" s="50" t="s">
        <v>429</v>
      </c>
      <c r="C400" s="53"/>
      <c r="D400" s="54"/>
      <c r="E400" s="66"/>
      <c r="F400" s="55"/>
      <c r="G400" s="53"/>
      <c r="H400" s="57"/>
      <c r="I400" s="56"/>
      <c r="J400" s="56"/>
      <c r="K400" s="36" t="s">
        <v>65</v>
      </c>
      <c r="L400" s="78">
        <v>400</v>
      </c>
      <c r="M400" s="78"/>
      <c r="N400" s="63"/>
    </row>
    <row r="401" spans="1:14" ht="15" customHeight="1" x14ac:dyDescent="0.35">
      <c r="A401" s="50" t="s">
        <v>275</v>
      </c>
      <c r="B401" s="50" t="s">
        <v>429</v>
      </c>
      <c r="C401" s="53"/>
      <c r="D401" s="54"/>
      <c r="E401" s="66"/>
      <c r="F401" s="55"/>
      <c r="G401" s="53"/>
      <c r="H401" s="57"/>
      <c r="I401" s="56"/>
      <c r="J401" s="56"/>
      <c r="K401" s="36" t="s">
        <v>65</v>
      </c>
      <c r="L401" s="78">
        <v>401</v>
      </c>
      <c r="M401" s="78"/>
      <c r="N401" s="63"/>
    </row>
    <row r="402" spans="1:14" ht="15" customHeight="1" x14ac:dyDescent="0.35">
      <c r="A402" s="50" t="s">
        <v>267</v>
      </c>
      <c r="B402" s="50" t="s">
        <v>429</v>
      </c>
      <c r="C402" s="53"/>
      <c r="D402" s="54"/>
      <c r="E402" s="66"/>
      <c r="F402" s="55"/>
      <c r="G402" s="53"/>
      <c r="H402" s="57"/>
      <c r="I402" s="56"/>
      <c r="J402" s="56"/>
      <c r="K402" s="36" t="s">
        <v>65</v>
      </c>
      <c r="L402" s="78">
        <v>402</v>
      </c>
      <c r="M402" s="78"/>
      <c r="N402" s="63"/>
    </row>
    <row r="403" spans="1:14" ht="15" customHeight="1" x14ac:dyDescent="0.35">
      <c r="A403" s="50" t="s">
        <v>363</v>
      </c>
      <c r="B403" s="50" t="s">
        <v>429</v>
      </c>
      <c r="C403" s="53"/>
      <c r="D403" s="54"/>
      <c r="E403" s="66"/>
      <c r="F403" s="55"/>
      <c r="G403" s="53"/>
      <c r="H403" s="57"/>
      <c r="I403" s="56"/>
      <c r="J403" s="56"/>
      <c r="K403" s="36" t="s">
        <v>65</v>
      </c>
      <c r="L403" s="78">
        <v>403</v>
      </c>
      <c r="M403" s="78"/>
      <c r="N403" s="63"/>
    </row>
    <row r="404" spans="1:14" ht="15" customHeight="1" x14ac:dyDescent="0.35">
      <c r="A404" s="50" t="s">
        <v>385</v>
      </c>
      <c r="B404" s="50" t="s">
        <v>432</v>
      </c>
      <c r="C404" s="53"/>
      <c r="D404" s="54"/>
      <c r="E404" s="66"/>
      <c r="F404" s="55"/>
      <c r="G404" s="53"/>
      <c r="H404" s="57"/>
      <c r="I404" s="56"/>
      <c r="J404" s="56"/>
      <c r="K404" s="36" t="s">
        <v>65</v>
      </c>
      <c r="L404" s="78">
        <v>404</v>
      </c>
      <c r="M404" s="78"/>
      <c r="N404" s="63"/>
    </row>
    <row r="405" spans="1:14" ht="15" customHeight="1" x14ac:dyDescent="0.35">
      <c r="A405" s="50" t="s">
        <v>283</v>
      </c>
      <c r="B405" s="50" t="s">
        <v>432</v>
      </c>
      <c r="C405" s="53"/>
      <c r="D405" s="54"/>
      <c r="E405" s="66"/>
      <c r="F405" s="55"/>
      <c r="G405" s="53"/>
      <c r="H405" s="57"/>
      <c r="I405" s="56"/>
      <c r="J405" s="56"/>
      <c r="K405" s="36" t="s">
        <v>65</v>
      </c>
      <c r="L405" s="78">
        <v>405</v>
      </c>
      <c r="M405" s="78"/>
      <c r="N405" s="63"/>
    </row>
    <row r="406" spans="1:14" ht="15" customHeight="1" x14ac:dyDescent="0.35">
      <c r="A406" s="50" t="s">
        <v>433</v>
      </c>
      <c r="B406" s="50" t="s">
        <v>432</v>
      </c>
      <c r="C406" s="53"/>
      <c r="D406" s="54"/>
      <c r="E406" s="66"/>
      <c r="F406" s="55"/>
      <c r="G406" s="53"/>
      <c r="H406" s="57"/>
      <c r="I406" s="56"/>
      <c r="J406" s="56"/>
      <c r="K406" s="36" t="s">
        <v>65</v>
      </c>
      <c r="L406" s="78">
        <v>406</v>
      </c>
      <c r="M406" s="78"/>
      <c r="N406" s="63"/>
    </row>
    <row r="407" spans="1:14" ht="15" customHeight="1" x14ac:dyDescent="0.35">
      <c r="A407" s="50" t="s">
        <v>434</v>
      </c>
      <c r="B407" s="50" t="s">
        <v>432</v>
      </c>
      <c r="C407" s="53"/>
      <c r="D407" s="54"/>
      <c r="E407" s="66"/>
      <c r="F407" s="55"/>
      <c r="G407" s="53"/>
      <c r="H407" s="57"/>
      <c r="I407" s="56"/>
      <c r="J407" s="56"/>
      <c r="K407" s="36" t="s">
        <v>65</v>
      </c>
      <c r="L407" s="78">
        <v>407</v>
      </c>
      <c r="M407" s="78"/>
      <c r="N407" s="63"/>
    </row>
    <row r="408" spans="1:14" ht="15" customHeight="1" x14ac:dyDescent="0.35">
      <c r="A408" s="50" t="s">
        <v>418</v>
      </c>
      <c r="B408" s="50" t="s">
        <v>432</v>
      </c>
      <c r="C408" s="53"/>
      <c r="D408" s="54"/>
      <c r="E408" s="66"/>
      <c r="F408" s="55"/>
      <c r="G408" s="53"/>
      <c r="H408" s="57"/>
      <c r="I408" s="56"/>
      <c r="J408" s="56"/>
      <c r="K408" s="36" t="s">
        <v>65</v>
      </c>
      <c r="L408" s="78">
        <v>408</v>
      </c>
      <c r="M408" s="78"/>
      <c r="N408" s="63"/>
    </row>
    <row r="409" spans="1:14" ht="15" customHeight="1" x14ac:dyDescent="0.35">
      <c r="A409" s="50" t="s">
        <v>200</v>
      </c>
      <c r="B409" s="50" t="s">
        <v>432</v>
      </c>
      <c r="C409" s="53"/>
      <c r="D409" s="54"/>
      <c r="E409" s="66"/>
      <c r="F409" s="55"/>
      <c r="G409" s="53"/>
      <c r="H409" s="57"/>
      <c r="I409" s="56"/>
      <c r="J409" s="56"/>
      <c r="K409" s="36" t="s">
        <v>65</v>
      </c>
      <c r="L409" s="78">
        <v>409</v>
      </c>
      <c r="M409" s="78"/>
      <c r="N409" s="63"/>
    </row>
    <row r="410" spans="1:14" ht="15" customHeight="1" x14ac:dyDescent="0.35">
      <c r="A410" s="50" t="s">
        <v>435</v>
      </c>
      <c r="B410" s="50" t="s">
        <v>432</v>
      </c>
      <c r="C410" s="53"/>
      <c r="D410" s="54"/>
      <c r="E410" s="66"/>
      <c r="F410" s="55"/>
      <c r="G410" s="53"/>
      <c r="H410" s="57"/>
      <c r="I410" s="56"/>
      <c r="J410" s="56"/>
      <c r="K410" s="36" t="s">
        <v>65</v>
      </c>
      <c r="L410" s="78">
        <v>410</v>
      </c>
      <c r="M410" s="78"/>
      <c r="N410" s="63"/>
    </row>
    <row r="411" spans="1:14" ht="15" customHeight="1" x14ac:dyDescent="0.35">
      <c r="A411" s="50" t="s">
        <v>359</v>
      </c>
      <c r="B411" s="50" t="s">
        <v>432</v>
      </c>
      <c r="C411" s="53"/>
      <c r="D411" s="54"/>
      <c r="E411" s="66"/>
      <c r="F411" s="55"/>
      <c r="G411" s="53"/>
      <c r="H411" s="57"/>
      <c r="I411" s="56"/>
      <c r="J411" s="56"/>
      <c r="K411" s="36" t="s">
        <v>65</v>
      </c>
      <c r="L411" s="78">
        <v>411</v>
      </c>
      <c r="M411" s="78"/>
      <c r="N411" s="63"/>
    </row>
    <row r="412" spans="1:14" ht="15" customHeight="1" x14ac:dyDescent="0.35">
      <c r="A412" s="50" t="s">
        <v>436</v>
      </c>
      <c r="B412" s="50" t="s">
        <v>432</v>
      </c>
      <c r="C412" s="53"/>
      <c r="D412" s="54"/>
      <c r="E412" s="66"/>
      <c r="F412" s="55"/>
      <c r="G412" s="53"/>
      <c r="H412" s="57"/>
      <c r="I412" s="56"/>
      <c r="J412" s="56"/>
      <c r="K412" s="36" t="s">
        <v>65</v>
      </c>
      <c r="L412" s="78">
        <v>412</v>
      </c>
      <c r="M412" s="78"/>
      <c r="N412" s="63"/>
    </row>
    <row r="413" spans="1:14" ht="15" customHeight="1" x14ac:dyDescent="0.35">
      <c r="A413" s="50" t="s">
        <v>307</v>
      </c>
      <c r="B413" s="50" t="s">
        <v>432</v>
      </c>
      <c r="C413" s="53"/>
      <c r="D413" s="54"/>
      <c r="E413" s="66"/>
      <c r="F413" s="55"/>
      <c r="G413" s="53"/>
      <c r="H413" s="57"/>
      <c r="I413" s="56"/>
      <c r="J413" s="56"/>
      <c r="K413" s="36" t="s">
        <v>65</v>
      </c>
      <c r="L413" s="78">
        <v>413</v>
      </c>
      <c r="M413" s="78"/>
      <c r="N413" s="63"/>
    </row>
    <row r="414" spans="1:14" ht="15" customHeight="1" x14ac:dyDescent="0.35">
      <c r="A414" s="50" t="s">
        <v>277</v>
      </c>
      <c r="B414" s="50" t="s">
        <v>432</v>
      </c>
      <c r="C414" s="53"/>
      <c r="D414" s="54"/>
      <c r="E414" s="66"/>
      <c r="F414" s="55"/>
      <c r="G414" s="53"/>
      <c r="H414" s="57"/>
      <c r="I414" s="56"/>
      <c r="J414" s="56"/>
      <c r="K414" s="36" t="s">
        <v>65</v>
      </c>
      <c r="L414" s="78">
        <v>414</v>
      </c>
      <c r="M414" s="78"/>
      <c r="N414" s="63"/>
    </row>
    <row r="415" spans="1:14" ht="15" customHeight="1" x14ac:dyDescent="0.35">
      <c r="A415" s="50" t="s">
        <v>437</v>
      </c>
      <c r="B415" s="50" t="s">
        <v>432</v>
      </c>
      <c r="C415" s="53"/>
      <c r="D415" s="54"/>
      <c r="E415" s="66"/>
      <c r="F415" s="55"/>
      <c r="G415" s="53"/>
      <c r="H415" s="57"/>
      <c r="I415" s="56"/>
      <c r="J415" s="56"/>
      <c r="K415" s="36" t="s">
        <v>65</v>
      </c>
      <c r="L415" s="78">
        <v>415</v>
      </c>
      <c r="M415" s="78"/>
      <c r="N415" s="63"/>
    </row>
    <row r="416" spans="1:14" ht="15" customHeight="1" x14ac:dyDescent="0.35">
      <c r="A416" s="50" t="s">
        <v>418</v>
      </c>
      <c r="B416" s="50" t="s">
        <v>432</v>
      </c>
      <c r="C416" s="53"/>
      <c r="D416" s="54"/>
      <c r="E416" s="66"/>
      <c r="F416" s="55"/>
      <c r="G416" s="53"/>
      <c r="H416" s="57"/>
      <c r="I416" s="56"/>
      <c r="J416" s="56"/>
      <c r="K416" s="36" t="s">
        <v>65</v>
      </c>
      <c r="L416" s="78">
        <v>416</v>
      </c>
      <c r="M416" s="78"/>
      <c r="N416" s="63"/>
    </row>
    <row r="417" spans="1:14" ht="15" customHeight="1" x14ac:dyDescent="0.35">
      <c r="A417" s="50" t="s">
        <v>233</v>
      </c>
      <c r="B417" s="50" t="s">
        <v>432</v>
      </c>
      <c r="C417" s="53"/>
      <c r="D417" s="54"/>
      <c r="E417" s="66"/>
      <c r="F417" s="55"/>
      <c r="G417" s="53"/>
      <c r="H417" s="57"/>
      <c r="I417" s="56"/>
      <c r="J417" s="56"/>
      <c r="K417" s="36" t="s">
        <v>65</v>
      </c>
      <c r="L417" s="78">
        <v>417</v>
      </c>
      <c r="M417" s="78"/>
      <c r="N417" s="63"/>
    </row>
    <row r="418" spans="1:14" ht="15" customHeight="1" x14ac:dyDescent="0.35">
      <c r="A418" s="50" t="s">
        <v>254</v>
      </c>
      <c r="B418" s="50" t="s">
        <v>432</v>
      </c>
      <c r="C418" s="53"/>
      <c r="D418" s="54"/>
      <c r="E418" s="66"/>
      <c r="F418" s="55"/>
      <c r="G418" s="53"/>
      <c r="H418" s="57"/>
      <c r="I418" s="56"/>
      <c r="J418" s="56"/>
      <c r="K418" s="36" t="s">
        <v>65</v>
      </c>
      <c r="L418" s="78">
        <v>418</v>
      </c>
      <c r="M418" s="78"/>
      <c r="N418" s="63"/>
    </row>
    <row r="419" spans="1:14" ht="15" customHeight="1" x14ac:dyDescent="0.35">
      <c r="A419" s="50" t="s">
        <v>434</v>
      </c>
      <c r="B419" s="50" t="s">
        <v>432</v>
      </c>
      <c r="C419" s="53"/>
      <c r="D419" s="54"/>
      <c r="E419" s="66"/>
      <c r="F419" s="55"/>
      <c r="G419" s="53"/>
      <c r="H419" s="57"/>
      <c r="I419" s="56"/>
      <c r="J419" s="56"/>
      <c r="K419" s="36" t="s">
        <v>65</v>
      </c>
      <c r="L419" s="78">
        <v>419</v>
      </c>
      <c r="M419" s="78"/>
      <c r="N419" s="63"/>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1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19"/>
    <dataValidation allowBlank="1" showErrorMessage="1" sqref="N2:N41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1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19"/>
    <dataValidation allowBlank="1" showInputMessage="1" promptTitle="Edge Color" prompt="To select an optional edge color, right-click and select Select Color on the right-click menu." sqref="C3:C419"/>
    <dataValidation allowBlank="1" showInputMessage="1" errorTitle="Invalid Edge Width" error="The optional edge width must be a whole number between 1 and 10." promptTitle="Edge Width" prompt="Enter an optional edge width between 1 and 10." sqref="D3:D419"/>
    <dataValidation allowBlank="1" showInputMessage="1" errorTitle="Invalid Edge Opacity" error="The optional edge opacity must be a whole number between 0 and 10." promptTitle="Edge Opacity" prompt="Enter an optional edge opacity between 0 (transparent) and 100 (opaque)." sqref="F3:F41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19">
      <formula1>ValidEdgeVisibilities</formula1>
    </dataValidation>
    <dataValidation allowBlank="1" showInputMessage="1" showErrorMessage="1" promptTitle="Vertex 1 Name" prompt="Enter the name of the edge's first vertex." sqref="A3:A419"/>
    <dataValidation allowBlank="1" showInputMessage="1" showErrorMessage="1" promptTitle="Vertex 2 Name" prompt="Enter the name of the edge's second vertex." sqref="B3:B419"/>
    <dataValidation allowBlank="1" showInputMessage="1" showErrorMessage="1" errorTitle="Invalid Edge Visibility" error="You have entered an unrecognized edge visibility.  Try selecting from the drop-down list instead." promptTitle="Edge Label" prompt="Enter an optional edge label." sqref="H3:H41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1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19"/>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259"/>
  <sheetViews>
    <sheetView workbookViewId="0">
      <pane xSplit="1" ySplit="2" topLeftCell="H3" activePane="bottomRight" state="frozen"/>
      <selection pane="topRight" activeCell="B1" sqref="B1"/>
      <selection pane="bottomLeft" activeCell="A3" sqref="A3"/>
      <selection pane="bottomRight" activeCell="A4" sqref="A4:AN4"/>
    </sheetView>
  </sheetViews>
  <sheetFormatPr defaultRowHeight="14.5" x14ac:dyDescent="0.35"/>
  <cols>
    <col min="1" max="1" width="21.26953125" style="1" customWidth="1"/>
    <col min="2" max="2" width="15.08984375" customWidth="1"/>
    <col min="3" max="3" width="14.81640625" customWidth="1"/>
    <col min="4" max="4" width="12.1796875" customWidth="1"/>
    <col min="5" max="5" width="6.7265625" customWidth="1"/>
    <col min="6" max="6" width="9.81640625" customWidth="1"/>
    <col min="7" max="7" width="7.7265625" customWidth="1"/>
    <col min="8" max="8" width="11" customWidth="1"/>
    <col min="9" max="9" width="19.90625" customWidth="1"/>
    <col min="10" max="10" width="9.7265625" style="3" customWidth="1"/>
    <col min="11" max="11" width="10.54296875" customWidth="1"/>
    <col min="12" max="12" width="19.90625" customWidth="1"/>
    <col min="13" max="13" width="9.1796875" hidden="1" customWidth="1"/>
    <col min="14" max="15" width="4.26953125" hidden="1" customWidth="1"/>
    <col min="16" max="16" width="10.26953125" hidden="1" customWidth="1"/>
    <col min="17" max="17" width="6.453125" hidden="1" customWidth="1"/>
    <col min="18" max="18" width="8.26953125" hidden="1" customWidth="1"/>
    <col min="19" max="19" width="9.54296875" customWidth="1"/>
    <col min="20" max="20" width="9.26953125" customWidth="1"/>
    <col min="21" max="21" width="9.54296875" customWidth="1"/>
    <col min="22" max="24" width="14.26953125" customWidth="1"/>
    <col min="25" max="25" width="11.81640625" customWidth="1"/>
    <col min="26" max="26" width="14.453125" customWidth="1"/>
    <col min="27" max="27" width="18.26953125" style="3" customWidth="1"/>
    <col min="28" max="28" width="5" style="3" hidden="1" customWidth="1"/>
    <col min="29" max="29" width="16" style="6" hidden="1" customWidth="1"/>
    <col min="30" max="30" width="16" style="2" customWidth="1"/>
    <col min="31" max="31" width="16.1796875" style="3" customWidth="1"/>
    <col min="32" max="32" width="17.90625" style="3" customWidth="1"/>
    <col min="33" max="33" width="16.1796875" style="3" customWidth="1"/>
    <col min="34" max="34" width="17.90625" style="3" customWidth="1"/>
    <col min="35" max="35" width="16.36328125" customWidth="1"/>
    <col min="36" max="36" width="17.90625" customWidth="1"/>
    <col min="37" max="37" width="16.1796875" customWidth="1"/>
    <col min="38" max="38" width="17.90625" customWidth="1"/>
    <col min="39" max="40" width="18" customWidth="1"/>
  </cols>
  <sheetData>
    <row r="1" spans="1:45" x14ac:dyDescent="0.35">
      <c r="B1" s="1"/>
      <c r="C1" s="25" t="s">
        <v>39</v>
      </c>
      <c r="D1" s="18"/>
      <c r="E1" s="18"/>
      <c r="F1" s="18"/>
      <c r="G1" s="18"/>
      <c r="H1" s="18"/>
      <c r="I1" s="27" t="s">
        <v>43</v>
      </c>
      <c r="J1" s="26"/>
      <c r="K1" s="26"/>
      <c r="L1" s="26"/>
      <c r="M1" s="29" t="s">
        <v>44</v>
      </c>
      <c r="N1" s="28"/>
      <c r="O1" s="28"/>
      <c r="P1" s="28"/>
      <c r="Q1" s="28"/>
      <c r="R1" s="28"/>
      <c r="S1" s="24" t="s">
        <v>42</v>
      </c>
      <c r="T1" s="21"/>
      <c r="U1" s="22"/>
      <c r="V1" s="23"/>
      <c r="W1" s="21"/>
      <c r="X1" s="21"/>
      <c r="Y1" s="21"/>
      <c r="Z1" s="21"/>
      <c r="AA1" s="21"/>
      <c r="AB1" s="30" t="s">
        <v>40</v>
      </c>
      <c r="AC1" s="20"/>
      <c r="AD1" s="31" t="s">
        <v>41</v>
      </c>
      <c r="AE1"/>
      <c r="AF1"/>
      <c r="AG1"/>
      <c r="AH1"/>
    </row>
    <row r="2" spans="1:45" ht="30" customHeight="1" x14ac:dyDescent="0.35">
      <c r="A2" s="11" t="s">
        <v>5</v>
      </c>
      <c r="B2" t="s">
        <v>489</v>
      </c>
      <c r="C2" s="8" t="s">
        <v>2</v>
      </c>
      <c r="D2" s="8" t="s">
        <v>8</v>
      </c>
      <c r="E2" s="9" t="s">
        <v>45</v>
      </c>
      <c r="F2" s="10" t="s">
        <v>4</v>
      </c>
      <c r="G2" s="8" t="s">
        <v>48</v>
      </c>
      <c r="H2" s="8" t="s">
        <v>11</v>
      </c>
      <c r="I2" s="8" t="s">
        <v>46</v>
      </c>
      <c r="J2" s="8" t="s">
        <v>47</v>
      </c>
      <c r="K2" s="8" t="s">
        <v>77</v>
      </c>
      <c r="L2" s="8" t="s">
        <v>10</v>
      </c>
      <c r="M2" s="8" t="s">
        <v>27</v>
      </c>
      <c r="N2" s="8" t="s">
        <v>15</v>
      </c>
      <c r="O2" s="8" t="s">
        <v>16</v>
      </c>
      <c r="P2" s="8" t="s">
        <v>13</v>
      </c>
      <c r="Q2" s="8" t="s">
        <v>28</v>
      </c>
      <c r="R2" s="8" t="s">
        <v>29</v>
      </c>
      <c r="S2" s="13" t="s">
        <v>31</v>
      </c>
      <c r="T2" s="13" t="s">
        <v>32</v>
      </c>
      <c r="U2" s="13" t="s">
        <v>33</v>
      </c>
      <c r="V2" s="13" t="s">
        <v>34</v>
      </c>
      <c r="W2" s="13" t="s">
        <v>35</v>
      </c>
      <c r="X2" s="13" t="s">
        <v>36</v>
      </c>
      <c r="Y2" s="13" t="s">
        <v>137</v>
      </c>
      <c r="Z2" s="13" t="s">
        <v>37</v>
      </c>
      <c r="AA2" s="13" t="s">
        <v>170</v>
      </c>
      <c r="AB2" s="11" t="s">
        <v>12</v>
      </c>
      <c r="AC2" s="11" t="s">
        <v>38</v>
      </c>
      <c r="AD2" s="8" t="s">
        <v>26</v>
      </c>
      <c r="AE2" s="101" t="s">
        <v>469</v>
      </c>
      <c r="AF2" s="101" t="s">
        <v>470</v>
      </c>
      <c r="AG2" s="101" t="s">
        <v>471</v>
      </c>
      <c r="AH2" s="101" t="s">
        <v>472</v>
      </c>
      <c r="AI2" s="101" t="s">
        <v>473</v>
      </c>
      <c r="AJ2" s="101" t="s">
        <v>474</v>
      </c>
      <c r="AK2" s="101" t="s">
        <v>475</v>
      </c>
      <c r="AL2" s="101" t="s">
        <v>477</v>
      </c>
      <c r="AM2" s="101" t="s">
        <v>478</v>
      </c>
      <c r="AN2" s="101" t="s">
        <v>479</v>
      </c>
      <c r="AO2" s="3"/>
      <c r="AP2" s="3"/>
    </row>
    <row r="3" spans="1:45" ht="15" hidden="1" customHeight="1" x14ac:dyDescent="0.35">
      <c r="A3" s="50" t="s">
        <v>176</v>
      </c>
      <c r="B3" s="50"/>
      <c r="C3" s="53"/>
      <c r="D3" s="53"/>
      <c r="E3" s="54">
        <v>10</v>
      </c>
      <c r="F3" s="55"/>
      <c r="G3" s="53"/>
      <c r="H3" s="53"/>
      <c r="I3" s="57" t="s">
        <v>176</v>
      </c>
      <c r="J3" s="56"/>
      <c r="K3" s="56"/>
      <c r="L3" s="57" t="s">
        <v>176</v>
      </c>
      <c r="M3" s="59"/>
      <c r="N3" s="60">
        <v>3353.90185546875</v>
      </c>
      <c r="O3" s="60">
        <v>4453.42041015625</v>
      </c>
      <c r="P3" s="58"/>
      <c r="Q3" s="61"/>
      <c r="R3" s="61"/>
      <c r="S3" s="51">
        <v>6</v>
      </c>
      <c r="T3" s="51">
        <v>0</v>
      </c>
      <c r="U3" s="51">
        <v>6</v>
      </c>
      <c r="V3" s="52">
        <v>3156.8216229999998</v>
      </c>
      <c r="W3" s="52">
        <v>1.2179999999999999E-3</v>
      </c>
      <c r="X3" s="52">
        <v>1.8006000000000001E-2</v>
      </c>
      <c r="Y3" s="52">
        <v>1.916037</v>
      </c>
      <c r="Z3" s="52">
        <v>0</v>
      </c>
      <c r="AA3" s="52">
        <v>0</v>
      </c>
      <c r="AB3" s="62">
        <v>3</v>
      </c>
      <c r="AC3" s="62"/>
      <c r="AD3" s="63"/>
      <c r="AE3" s="51"/>
      <c r="AF3" s="51"/>
      <c r="AG3" s="51"/>
      <c r="AH3" s="51"/>
      <c r="AI3" s="51"/>
      <c r="AJ3" s="51"/>
      <c r="AK3" s="102" t="s">
        <v>476</v>
      </c>
      <c r="AL3" s="102" t="s">
        <v>476</v>
      </c>
      <c r="AM3" s="102" t="s">
        <v>476</v>
      </c>
      <c r="AN3" s="102" t="s">
        <v>476</v>
      </c>
      <c r="AO3" s="3"/>
      <c r="AP3" s="3"/>
    </row>
    <row r="4" spans="1:45" ht="54" customHeight="1" x14ac:dyDescent="0.35">
      <c r="A4" s="14" t="s">
        <v>177</v>
      </c>
      <c r="C4" s="15" t="s">
        <v>484</v>
      </c>
      <c r="D4" s="15" t="s">
        <v>63</v>
      </c>
      <c r="E4" s="79">
        <v>4.1507121787087717</v>
      </c>
      <c r="F4" s="80"/>
      <c r="G4" s="15"/>
      <c r="H4" s="15"/>
      <c r="I4" s="16" t="s">
        <v>177</v>
      </c>
      <c r="J4" s="67"/>
      <c r="K4" s="67"/>
      <c r="L4" s="16" t="s">
        <v>177</v>
      </c>
      <c r="M4" s="81"/>
      <c r="N4" s="82">
        <v>7792.3310546875</v>
      </c>
      <c r="O4" s="82">
        <v>4899.52197265625</v>
      </c>
      <c r="P4" s="77"/>
      <c r="Q4" s="83"/>
      <c r="R4" s="83"/>
      <c r="S4" s="51">
        <v>8</v>
      </c>
      <c r="T4" s="51">
        <v>8</v>
      </c>
      <c r="U4" s="51">
        <v>0</v>
      </c>
      <c r="V4" s="52">
        <v>1365.603087</v>
      </c>
      <c r="W4" s="52">
        <v>9.5299999999999996E-4</v>
      </c>
      <c r="X4" s="52">
        <v>1.5219999999999999E-3</v>
      </c>
      <c r="Y4" s="52">
        <v>3.1309990000000001</v>
      </c>
      <c r="Z4" s="52">
        <v>0</v>
      </c>
      <c r="AA4" s="52">
        <v>0</v>
      </c>
      <c r="AB4" s="84">
        <v>4</v>
      </c>
      <c r="AC4" s="84"/>
      <c r="AD4" s="85"/>
      <c r="AE4" s="51"/>
      <c r="AF4" s="51"/>
      <c r="AG4" s="51"/>
      <c r="AH4" s="51"/>
      <c r="AI4" s="51"/>
      <c r="AJ4" s="51"/>
      <c r="AK4" s="51"/>
      <c r="AL4" s="51"/>
      <c r="AM4" s="51"/>
      <c r="AN4" s="51"/>
      <c r="AO4" s="2"/>
      <c r="AP4" s="3"/>
      <c r="AQ4" s="3"/>
      <c r="AR4" s="3"/>
      <c r="AS4" s="3"/>
    </row>
    <row r="5" spans="1:45" hidden="1" x14ac:dyDescent="0.35">
      <c r="A5" s="14" t="s">
        <v>178</v>
      </c>
      <c r="B5" s="14"/>
      <c r="C5" s="15"/>
      <c r="D5" s="15"/>
      <c r="E5" s="79">
        <v>1.5</v>
      </c>
      <c r="F5" s="80"/>
      <c r="G5" s="15"/>
      <c r="H5" s="15"/>
      <c r="I5" s="16" t="s">
        <v>178</v>
      </c>
      <c r="J5" s="67"/>
      <c r="K5" s="67"/>
      <c r="L5" s="16" t="s">
        <v>178</v>
      </c>
      <c r="M5" s="81"/>
      <c r="N5" s="82">
        <v>1864.341552734375</v>
      </c>
      <c r="O5" s="82">
        <v>1947.4395751953125</v>
      </c>
      <c r="P5" s="77"/>
      <c r="Q5" s="83"/>
      <c r="R5" s="83"/>
      <c r="S5" s="51">
        <v>1</v>
      </c>
      <c r="T5" s="51">
        <v>0</v>
      </c>
      <c r="U5" s="51">
        <v>1</v>
      </c>
      <c r="V5" s="52">
        <v>0</v>
      </c>
      <c r="W5" s="52">
        <v>7.7099999999999998E-4</v>
      </c>
      <c r="X5" s="52">
        <v>5.2300000000000003E-4</v>
      </c>
      <c r="Y5" s="52">
        <v>0.48266900000000001</v>
      </c>
      <c r="Z5" s="52">
        <v>0</v>
      </c>
      <c r="AA5" s="52">
        <v>0</v>
      </c>
      <c r="AB5" s="84">
        <v>5</v>
      </c>
      <c r="AC5" s="84"/>
      <c r="AD5" s="85"/>
      <c r="AE5" s="51"/>
      <c r="AF5" s="51"/>
      <c r="AG5" s="51"/>
      <c r="AH5" s="51"/>
      <c r="AI5" s="51"/>
      <c r="AJ5" s="51"/>
      <c r="AK5" s="102" t="s">
        <v>476</v>
      </c>
      <c r="AL5" s="102" t="s">
        <v>476</v>
      </c>
      <c r="AM5" s="102" t="s">
        <v>476</v>
      </c>
      <c r="AN5" s="102" t="s">
        <v>476</v>
      </c>
      <c r="AO5" s="2"/>
      <c r="AP5" s="3"/>
      <c r="AQ5" s="3"/>
      <c r="AR5" s="3"/>
      <c r="AS5" s="3"/>
    </row>
    <row r="6" spans="1:45" hidden="1" x14ac:dyDescent="0.35">
      <c r="A6" s="14" t="s">
        <v>179</v>
      </c>
      <c r="B6" s="14"/>
      <c r="C6" s="15"/>
      <c r="D6" s="15"/>
      <c r="E6" s="79">
        <v>1.5</v>
      </c>
      <c r="F6" s="80"/>
      <c r="G6" s="15"/>
      <c r="H6" s="15"/>
      <c r="I6" s="16" t="s">
        <v>179</v>
      </c>
      <c r="J6" s="67"/>
      <c r="K6" s="67"/>
      <c r="L6" s="16" t="s">
        <v>179</v>
      </c>
      <c r="M6" s="81"/>
      <c r="N6" s="82">
        <v>1689.974365234375</v>
      </c>
      <c r="O6" s="82">
        <v>2072.381103515625</v>
      </c>
      <c r="P6" s="77"/>
      <c r="Q6" s="83"/>
      <c r="R6" s="83"/>
      <c r="S6" s="51">
        <v>1</v>
      </c>
      <c r="T6" s="51">
        <v>0</v>
      </c>
      <c r="U6" s="51">
        <v>1</v>
      </c>
      <c r="V6" s="52">
        <v>0</v>
      </c>
      <c r="W6" s="52">
        <v>7.7099999999999998E-4</v>
      </c>
      <c r="X6" s="52">
        <v>5.2300000000000003E-4</v>
      </c>
      <c r="Y6" s="52">
        <v>0.48266900000000001</v>
      </c>
      <c r="Z6" s="52">
        <v>0</v>
      </c>
      <c r="AA6" s="52">
        <v>0</v>
      </c>
      <c r="AB6" s="84">
        <v>6</v>
      </c>
      <c r="AC6" s="84"/>
      <c r="AD6" s="85"/>
      <c r="AE6" s="51"/>
      <c r="AF6" s="51"/>
      <c r="AG6" s="51"/>
      <c r="AH6" s="51"/>
      <c r="AI6" s="51"/>
      <c r="AJ6" s="51"/>
      <c r="AK6" s="102" t="s">
        <v>476</v>
      </c>
      <c r="AL6" s="102" t="s">
        <v>476</v>
      </c>
      <c r="AM6" s="102" t="s">
        <v>476</v>
      </c>
      <c r="AN6" s="102" t="s">
        <v>476</v>
      </c>
      <c r="AO6" s="2"/>
      <c r="AP6" s="3"/>
      <c r="AQ6" s="3"/>
      <c r="AR6" s="3"/>
      <c r="AS6" s="3"/>
    </row>
    <row r="7" spans="1:45" hidden="1" x14ac:dyDescent="0.35">
      <c r="A7" s="14" t="s">
        <v>180</v>
      </c>
      <c r="B7" s="14"/>
      <c r="C7" s="15"/>
      <c r="D7" s="15"/>
      <c r="E7" s="79">
        <v>1.5</v>
      </c>
      <c r="F7" s="80"/>
      <c r="G7" s="15"/>
      <c r="H7" s="15"/>
      <c r="I7" s="16" t="s">
        <v>180</v>
      </c>
      <c r="J7" s="67"/>
      <c r="K7" s="67"/>
      <c r="L7" s="16" t="s">
        <v>180</v>
      </c>
      <c r="M7" s="81"/>
      <c r="N7" s="82">
        <v>1513.798583984375</v>
      </c>
      <c r="O7" s="82">
        <v>2215.0771484375</v>
      </c>
      <c r="P7" s="77"/>
      <c r="Q7" s="83"/>
      <c r="R7" s="83"/>
      <c r="S7" s="51">
        <v>1</v>
      </c>
      <c r="T7" s="51">
        <v>0</v>
      </c>
      <c r="U7" s="51">
        <v>1</v>
      </c>
      <c r="V7" s="52">
        <v>0</v>
      </c>
      <c r="W7" s="52">
        <v>7.7099999999999998E-4</v>
      </c>
      <c r="X7" s="52">
        <v>5.2300000000000003E-4</v>
      </c>
      <c r="Y7" s="52">
        <v>0.48266900000000001</v>
      </c>
      <c r="Z7" s="52">
        <v>0</v>
      </c>
      <c r="AA7" s="52">
        <v>0</v>
      </c>
      <c r="AB7" s="84">
        <v>7</v>
      </c>
      <c r="AC7" s="84"/>
      <c r="AD7" s="85"/>
      <c r="AE7" s="51"/>
      <c r="AF7" s="51"/>
      <c r="AG7" s="51"/>
      <c r="AH7" s="51"/>
      <c r="AI7" s="51"/>
      <c r="AJ7" s="51"/>
      <c r="AK7" s="102" t="s">
        <v>476</v>
      </c>
      <c r="AL7" s="102" t="s">
        <v>476</v>
      </c>
      <c r="AM7" s="102" t="s">
        <v>476</v>
      </c>
      <c r="AN7" s="102" t="s">
        <v>476</v>
      </c>
      <c r="AO7" s="2"/>
      <c r="AP7" s="3"/>
      <c r="AQ7" s="3"/>
      <c r="AR7" s="3"/>
      <c r="AS7" s="3"/>
    </row>
    <row r="8" spans="1:45" hidden="1" x14ac:dyDescent="0.35">
      <c r="A8" s="14" t="s">
        <v>181</v>
      </c>
      <c r="B8" s="14"/>
      <c r="C8" s="15"/>
      <c r="D8" s="15"/>
      <c r="E8" s="79">
        <v>1.5</v>
      </c>
      <c r="F8" s="80"/>
      <c r="G8" s="15"/>
      <c r="H8" s="15"/>
      <c r="I8" s="16" t="s">
        <v>181</v>
      </c>
      <c r="J8" s="67"/>
      <c r="K8" s="67"/>
      <c r="L8" s="16" t="s">
        <v>181</v>
      </c>
      <c r="M8" s="81"/>
      <c r="N8" s="82">
        <v>1203.03662109375</v>
      </c>
      <c r="O8" s="82">
        <v>2517.516845703125</v>
      </c>
      <c r="P8" s="77"/>
      <c r="Q8" s="83"/>
      <c r="R8" s="83"/>
      <c r="S8" s="51">
        <v>1</v>
      </c>
      <c r="T8" s="51">
        <v>0</v>
      </c>
      <c r="U8" s="51">
        <v>1</v>
      </c>
      <c r="V8" s="52">
        <v>0</v>
      </c>
      <c r="W8" s="52">
        <v>7.7099999999999998E-4</v>
      </c>
      <c r="X8" s="52">
        <v>5.2300000000000003E-4</v>
      </c>
      <c r="Y8" s="52">
        <v>0.48266900000000001</v>
      </c>
      <c r="Z8" s="52">
        <v>0</v>
      </c>
      <c r="AA8" s="52">
        <v>0</v>
      </c>
      <c r="AB8" s="84">
        <v>8</v>
      </c>
      <c r="AC8" s="84"/>
      <c r="AD8" s="85"/>
      <c r="AE8" s="51"/>
      <c r="AF8" s="51"/>
      <c r="AG8" s="51"/>
      <c r="AH8" s="51"/>
      <c r="AI8" s="51"/>
      <c r="AJ8" s="51"/>
      <c r="AK8" s="102" t="s">
        <v>476</v>
      </c>
      <c r="AL8" s="102" t="s">
        <v>476</v>
      </c>
      <c r="AM8" s="102" t="s">
        <v>476</v>
      </c>
      <c r="AN8" s="102" t="s">
        <v>476</v>
      </c>
      <c r="AO8" s="2"/>
      <c r="AP8" s="3"/>
      <c r="AQ8" s="3"/>
      <c r="AR8" s="3"/>
      <c r="AS8" s="3"/>
    </row>
    <row r="9" spans="1:45" hidden="1" x14ac:dyDescent="0.35">
      <c r="A9" s="14" t="s">
        <v>182</v>
      </c>
      <c r="B9" s="14"/>
      <c r="C9" s="15"/>
      <c r="D9" s="15"/>
      <c r="E9" s="79">
        <v>3.3769510551055162</v>
      </c>
      <c r="F9" s="80"/>
      <c r="G9" s="15"/>
      <c r="H9" s="15"/>
      <c r="I9" s="16" t="s">
        <v>182</v>
      </c>
      <c r="J9" s="67"/>
      <c r="K9" s="67"/>
      <c r="L9" s="16" t="s">
        <v>182</v>
      </c>
      <c r="M9" s="81"/>
      <c r="N9" s="82">
        <v>2814.15478515625</v>
      </c>
      <c r="O9" s="82">
        <v>4081.505615234375</v>
      </c>
      <c r="P9" s="77"/>
      <c r="Q9" s="83"/>
      <c r="R9" s="83"/>
      <c r="S9" s="51">
        <v>2</v>
      </c>
      <c r="T9" s="51">
        <v>0</v>
      </c>
      <c r="U9" s="51">
        <v>2</v>
      </c>
      <c r="V9" s="52">
        <v>301.54942999999997</v>
      </c>
      <c r="W9" s="52">
        <v>9.9700000000000006E-4</v>
      </c>
      <c r="X9" s="52">
        <v>6.8729999999999998E-3</v>
      </c>
      <c r="Y9" s="52">
        <v>0.73442200000000002</v>
      </c>
      <c r="Z9" s="52">
        <v>0</v>
      </c>
      <c r="AA9" s="52">
        <v>0</v>
      </c>
      <c r="AB9" s="84">
        <v>9</v>
      </c>
      <c r="AC9" s="84"/>
      <c r="AD9" s="85"/>
      <c r="AE9" s="51"/>
      <c r="AF9" s="51"/>
      <c r="AG9" s="51"/>
      <c r="AH9" s="51"/>
      <c r="AI9" s="51"/>
      <c r="AJ9" s="51"/>
      <c r="AK9" s="102" t="s">
        <v>476</v>
      </c>
      <c r="AL9" s="102" t="s">
        <v>476</v>
      </c>
      <c r="AM9" s="102" t="s">
        <v>476</v>
      </c>
      <c r="AN9" s="102" t="s">
        <v>476</v>
      </c>
      <c r="AO9" s="2"/>
      <c r="AP9" s="3"/>
      <c r="AQ9" s="3"/>
      <c r="AR9" s="3"/>
      <c r="AS9" s="3"/>
    </row>
    <row r="10" spans="1:45" hidden="1" x14ac:dyDescent="0.35">
      <c r="A10" s="14" t="s">
        <v>183</v>
      </c>
      <c r="B10" s="14"/>
      <c r="C10" s="15"/>
      <c r="D10" s="15"/>
      <c r="E10" s="79">
        <v>1.5</v>
      </c>
      <c r="F10" s="80"/>
      <c r="G10" s="15"/>
      <c r="H10" s="15"/>
      <c r="I10" s="16" t="s">
        <v>183</v>
      </c>
      <c r="J10" s="67"/>
      <c r="K10" s="67"/>
      <c r="L10" s="16" t="s">
        <v>183</v>
      </c>
      <c r="M10" s="81"/>
      <c r="N10" s="82">
        <v>1352.7579345703125</v>
      </c>
      <c r="O10" s="82">
        <v>2362.31884765625</v>
      </c>
      <c r="P10" s="77"/>
      <c r="Q10" s="83"/>
      <c r="R10" s="83"/>
      <c r="S10" s="51">
        <v>1</v>
      </c>
      <c r="T10" s="51">
        <v>0</v>
      </c>
      <c r="U10" s="51">
        <v>1</v>
      </c>
      <c r="V10" s="52">
        <v>0</v>
      </c>
      <c r="W10" s="52">
        <v>7.7099999999999998E-4</v>
      </c>
      <c r="X10" s="52">
        <v>5.2300000000000003E-4</v>
      </c>
      <c r="Y10" s="52">
        <v>0.48266900000000001</v>
      </c>
      <c r="Z10" s="52">
        <v>0</v>
      </c>
      <c r="AA10" s="52">
        <v>0</v>
      </c>
      <c r="AB10" s="84">
        <v>10</v>
      </c>
      <c r="AC10" s="84"/>
      <c r="AD10" s="85"/>
      <c r="AE10" s="51"/>
      <c r="AF10" s="51"/>
      <c r="AG10" s="51"/>
      <c r="AH10" s="51"/>
      <c r="AI10" s="51"/>
      <c r="AJ10" s="51"/>
      <c r="AK10" s="102" t="s">
        <v>476</v>
      </c>
      <c r="AL10" s="102" t="s">
        <v>476</v>
      </c>
      <c r="AM10" s="102" t="s">
        <v>476</v>
      </c>
      <c r="AN10" s="102" t="s">
        <v>476</v>
      </c>
      <c r="AO10" s="2"/>
      <c r="AP10" s="3"/>
      <c r="AQ10" s="3"/>
      <c r="AR10" s="3"/>
      <c r="AS10" s="3"/>
    </row>
    <row r="11" spans="1:45" hidden="1" x14ac:dyDescent="0.35">
      <c r="A11" s="14" t="s">
        <v>184</v>
      </c>
      <c r="B11" s="14"/>
      <c r="C11" s="15"/>
      <c r="D11" s="15"/>
      <c r="E11" s="79">
        <v>1.7187557880791464</v>
      </c>
      <c r="F11" s="80"/>
      <c r="G11" s="15"/>
      <c r="H11" s="15"/>
      <c r="I11" s="16" t="s">
        <v>184</v>
      </c>
      <c r="J11" s="67"/>
      <c r="K11" s="67"/>
      <c r="L11" s="16" t="s">
        <v>184</v>
      </c>
      <c r="M11" s="81"/>
      <c r="N11" s="82">
        <v>2529.5087890625</v>
      </c>
      <c r="O11" s="82">
        <v>1936.1719970703125</v>
      </c>
      <c r="P11" s="77"/>
      <c r="Q11" s="83"/>
      <c r="R11" s="83"/>
      <c r="S11" s="51">
        <v>2</v>
      </c>
      <c r="T11" s="51">
        <v>0</v>
      </c>
      <c r="U11" s="51">
        <v>2</v>
      </c>
      <c r="V11" s="52">
        <v>35.145127000000002</v>
      </c>
      <c r="W11" s="52">
        <v>8.0500000000000005E-4</v>
      </c>
      <c r="X11" s="52">
        <v>9.7999999999999997E-4</v>
      </c>
      <c r="Y11" s="52">
        <v>0.81433100000000003</v>
      </c>
      <c r="Z11" s="52">
        <v>0</v>
      </c>
      <c r="AA11" s="52">
        <v>0</v>
      </c>
      <c r="AB11" s="84">
        <v>11</v>
      </c>
      <c r="AC11" s="84"/>
      <c r="AD11" s="85"/>
      <c r="AE11" s="51"/>
      <c r="AF11" s="51"/>
      <c r="AG11" s="51"/>
      <c r="AH11" s="51"/>
      <c r="AI11" s="51"/>
      <c r="AJ11" s="51"/>
      <c r="AK11" s="102" t="s">
        <v>476</v>
      </c>
      <c r="AL11" s="102" t="s">
        <v>476</v>
      </c>
      <c r="AM11" s="102" t="s">
        <v>476</v>
      </c>
      <c r="AN11" s="102" t="s">
        <v>476</v>
      </c>
      <c r="AO11" s="2"/>
      <c r="AP11" s="3"/>
      <c r="AQ11" s="3"/>
      <c r="AR11" s="3"/>
      <c r="AS11" s="3"/>
    </row>
    <row r="12" spans="1:45" hidden="1" x14ac:dyDescent="0.35">
      <c r="A12" s="14" t="s">
        <v>185</v>
      </c>
      <c r="B12" s="14"/>
      <c r="C12" s="15"/>
      <c r="D12" s="15"/>
      <c r="E12" s="79">
        <v>1.5</v>
      </c>
      <c r="F12" s="80"/>
      <c r="G12" s="15"/>
      <c r="H12" s="15"/>
      <c r="I12" s="16" t="s">
        <v>185</v>
      </c>
      <c r="J12" s="67"/>
      <c r="K12" s="67"/>
      <c r="L12" s="16" t="s">
        <v>185</v>
      </c>
      <c r="M12" s="81"/>
      <c r="N12" s="82">
        <v>677.68695068359375</v>
      </c>
      <c r="O12" s="82">
        <v>3149.671875</v>
      </c>
      <c r="P12" s="77"/>
      <c r="Q12" s="83"/>
      <c r="R12" s="83"/>
      <c r="S12" s="51">
        <v>1</v>
      </c>
      <c r="T12" s="51">
        <v>0</v>
      </c>
      <c r="U12" s="51">
        <v>1</v>
      </c>
      <c r="V12" s="52">
        <v>0</v>
      </c>
      <c r="W12" s="52">
        <v>7.6199999999999998E-4</v>
      </c>
      <c r="X12" s="52">
        <v>3.4400000000000001E-4</v>
      </c>
      <c r="Y12" s="52">
        <v>0.51975700000000002</v>
      </c>
      <c r="Z12" s="52">
        <v>0</v>
      </c>
      <c r="AA12" s="52">
        <v>0</v>
      </c>
      <c r="AB12" s="84">
        <v>12</v>
      </c>
      <c r="AC12" s="84"/>
      <c r="AD12" s="85"/>
      <c r="AE12" s="51"/>
      <c r="AF12" s="51"/>
      <c r="AG12" s="51"/>
      <c r="AH12" s="51"/>
      <c r="AI12" s="51"/>
      <c r="AJ12" s="51"/>
      <c r="AK12" s="102" t="s">
        <v>476</v>
      </c>
      <c r="AL12" s="102" t="s">
        <v>476</v>
      </c>
      <c r="AM12" s="102" t="s">
        <v>476</v>
      </c>
      <c r="AN12" s="102" t="s">
        <v>476</v>
      </c>
      <c r="AO12" s="2"/>
      <c r="AP12" s="3"/>
      <c r="AQ12" s="3"/>
      <c r="AR12" s="3"/>
      <c r="AS12" s="3"/>
    </row>
    <row r="13" spans="1:45" ht="54" customHeight="1" x14ac:dyDescent="0.35">
      <c r="A13" s="14" t="s">
        <v>186</v>
      </c>
      <c r="C13" s="15" t="s">
        <v>484</v>
      </c>
      <c r="D13" s="15" t="s">
        <v>63</v>
      </c>
      <c r="E13" s="79">
        <v>1.6481091965925931</v>
      </c>
      <c r="F13" s="80"/>
      <c r="G13" s="15"/>
      <c r="H13" s="15"/>
      <c r="I13" s="16" t="s">
        <v>186</v>
      </c>
      <c r="J13" s="67"/>
      <c r="K13" s="67"/>
      <c r="L13" s="16" t="s">
        <v>186</v>
      </c>
      <c r="M13" s="81"/>
      <c r="N13" s="82">
        <v>7726.53662109375</v>
      </c>
      <c r="O13" s="82">
        <v>4365.7861328125</v>
      </c>
      <c r="P13" s="77"/>
      <c r="Q13" s="83"/>
      <c r="R13" s="83"/>
      <c r="S13" s="51">
        <v>3</v>
      </c>
      <c r="T13" s="51">
        <v>3</v>
      </c>
      <c r="U13" s="51">
        <v>0</v>
      </c>
      <c r="V13" s="52">
        <v>495</v>
      </c>
      <c r="W13" s="52">
        <v>9.3899999999999995E-4</v>
      </c>
      <c r="X13" s="52">
        <v>9.990000000000001E-4</v>
      </c>
      <c r="Y13" s="52">
        <v>1.3050250000000001</v>
      </c>
      <c r="Z13" s="52">
        <v>0</v>
      </c>
      <c r="AA13" s="52">
        <v>0</v>
      </c>
      <c r="AB13" s="84">
        <v>13</v>
      </c>
      <c r="AC13" s="84"/>
      <c r="AD13" s="85"/>
      <c r="AE13" s="51"/>
      <c r="AF13" s="51"/>
      <c r="AG13" s="51"/>
      <c r="AH13" s="51"/>
      <c r="AI13" s="51"/>
      <c r="AJ13" s="51"/>
      <c r="AK13" s="51"/>
      <c r="AL13" s="51"/>
      <c r="AM13" s="51"/>
      <c r="AN13" s="51"/>
      <c r="AO13" s="2"/>
      <c r="AP13" s="3"/>
      <c r="AQ13" s="3"/>
      <c r="AR13" s="3"/>
      <c r="AS13" s="3"/>
    </row>
    <row r="14" spans="1:45" hidden="1" x14ac:dyDescent="0.35">
      <c r="A14" s="14" t="s">
        <v>187</v>
      </c>
      <c r="B14" s="14"/>
      <c r="C14" s="15"/>
      <c r="D14" s="15"/>
      <c r="E14" s="79">
        <v>1.5</v>
      </c>
      <c r="F14" s="80"/>
      <c r="G14" s="15"/>
      <c r="H14" s="15"/>
      <c r="I14" s="16" t="s">
        <v>187</v>
      </c>
      <c r="J14" s="67"/>
      <c r="K14" s="67"/>
      <c r="L14" s="16" t="s">
        <v>187</v>
      </c>
      <c r="M14" s="81"/>
      <c r="N14" s="82">
        <v>814.234375</v>
      </c>
      <c r="O14" s="82">
        <v>2935.165283203125</v>
      </c>
      <c r="P14" s="77"/>
      <c r="Q14" s="83"/>
      <c r="R14" s="83"/>
      <c r="S14" s="51">
        <v>1</v>
      </c>
      <c r="T14" s="51">
        <v>0</v>
      </c>
      <c r="U14" s="51">
        <v>1</v>
      </c>
      <c r="V14" s="52">
        <v>0</v>
      </c>
      <c r="W14" s="52">
        <v>7.6199999999999998E-4</v>
      </c>
      <c r="X14" s="52">
        <v>3.4400000000000001E-4</v>
      </c>
      <c r="Y14" s="52">
        <v>0.51975700000000002</v>
      </c>
      <c r="Z14" s="52">
        <v>0</v>
      </c>
      <c r="AA14" s="52">
        <v>0</v>
      </c>
      <c r="AB14" s="84">
        <v>14</v>
      </c>
      <c r="AC14" s="84"/>
      <c r="AD14" s="85"/>
      <c r="AE14" s="51"/>
      <c r="AF14" s="51"/>
      <c r="AG14" s="51"/>
      <c r="AH14" s="51"/>
      <c r="AI14" s="51"/>
      <c r="AJ14" s="51"/>
      <c r="AK14" s="102" t="s">
        <v>476</v>
      </c>
      <c r="AL14" s="102" t="s">
        <v>476</v>
      </c>
      <c r="AM14" s="102" t="s">
        <v>476</v>
      </c>
      <c r="AN14" s="102" t="s">
        <v>476</v>
      </c>
      <c r="AO14" s="2"/>
      <c r="AP14" s="3"/>
      <c r="AQ14" s="3"/>
      <c r="AR14" s="3"/>
      <c r="AS14" s="3"/>
    </row>
    <row r="15" spans="1:45" hidden="1" x14ac:dyDescent="0.35">
      <c r="A15" s="14" t="s">
        <v>438</v>
      </c>
      <c r="B15" s="14"/>
      <c r="C15" s="15"/>
      <c r="D15" s="15"/>
      <c r="E15" s="79">
        <v>1.5</v>
      </c>
      <c r="F15" s="80"/>
      <c r="G15" s="15"/>
      <c r="H15" s="15"/>
      <c r="I15" s="16" t="s">
        <v>438</v>
      </c>
      <c r="J15" s="67"/>
      <c r="K15" s="67"/>
      <c r="L15" s="16" t="s">
        <v>438</v>
      </c>
      <c r="M15" s="81"/>
      <c r="N15" s="82">
        <v>4277.11181640625</v>
      </c>
      <c r="O15" s="82">
        <v>2178.64501953125</v>
      </c>
      <c r="P15" s="77"/>
      <c r="Q15" s="83"/>
      <c r="R15" s="83"/>
      <c r="S15" s="51">
        <v>1</v>
      </c>
      <c r="T15" s="51">
        <v>0</v>
      </c>
      <c r="U15" s="51">
        <v>1</v>
      </c>
      <c r="V15" s="52">
        <v>0</v>
      </c>
      <c r="W15" s="52">
        <v>0.14285700000000001</v>
      </c>
      <c r="X15" s="52">
        <v>0</v>
      </c>
      <c r="Y15" s="52">
        <v>0.65540399999999999</v>
      </c>
      <c r="Z15" s="52">
        <v>0</v>
      </c>
      <c r="AA15" s="52">
        <v>0</v>
      </c>
      <c r="AB15" s="84">
        <v>15</v>
      </c>
      <c r="AC15" s="84"/>
      <c r="AD15" s="85"/>
      <c r="AE15" s="51"/>
      <c r="AF15" s="51"/>
      <c r="AG15" s="51"/>
      <c r="AH15" s="51"/>
      <c r="AI15" s="51"/>
      <c r="AJ15" s="51"/>
      <c r="AK15" s="102" t="s">
        <v>476</v>
      </c>
      <c r="AL15" s="102" t="s">
        <v>476</v>
      </c>
      <c r="AM15" s="102" t="s">
        <v>476</v>
      </c>
      <c r="AN15" s="102" t="s">
        <v>476</v>
      </c>
      <c r="AO15" s="2"/>
      <c r="AP15" s="3"/>
      <c r="AQ15" s="3"/>
      <c r="AR15" s="3"/>
      <c r="AS15" s="3"/>
    </row>
    <row r="16" spans="1:45" ht="54" customHeight="1" x14ac:dyDescent="0.35">
      <c r="A16" s="14" t="s">
        <v>189</v>
      </c>
      <c r="C16" s="15" t="s">
        <v>484</v>
      </c>
      <c r="D16" s="15" t="s">
        <v>63</v>
      </c>
      <c r="E16" s="79">
        <v>1.5</v>
      </c>
      <c r="F16" s="80"/>
      <c r="G16" s="15"/>
      <c r="H16" s="15"/>
      <c r="I16" s="16" t="s">
        <v>189</v>
      </c>
      <c r="J16" s="67"/>
      <c r="K16" s="67"/>
      <c r="L16" s="16" t="s">
        <v>189</v>
      </c>
      <c r="M16" s="81"/>
      <c r="N16" s="82">
        <v>8490.3994140625</v>
      </c>
      <c r="O16" s="82">
        <v>2092.125732421875</v>
      </c>
      <c r="P16" s="77"/>
      <c r="Q16" s="83"/>
      <c r="R16" s="83"/>
      <c r="S16" s="51">
        <v>4</v>
      </c>
      <c r="T16" s="51">
        <v>4</v>
      </c>
      <c r="U16" s="51">
        <v>0</v>
      </c>
      <c r="V16" s="52">
        <v>6</v>
      </c>
      <c r="W16" s="52">
        <v>0.25</v>
      </c>
      <c r="X16" s="52">
        <v>0</v>
      </c>
      <c r="Y16" s="52">
        <v>2.3783729999999998</v>
      </c>
      <c r="Z16" s="52">
        <v>0</v>
      </c>
      <c r="AA16" s="52">
        <v>0</v>
      </c>
      <c r="AB16" s="84">
        <v>16</v>
      </c>
      <c r="AC16" s="84"/>
      <c r="AD16" s="85"/>
      <c r="AE16" s="51"/>
      <c r="AF16" s="51"/>
      <c r="AG16" s="51"/>
      <c r="AH16" s="51"/>
      <c r="AI16" s="51"/>
      <c r="AJ16" s="51"/>
      <c r="AK16" s="51"/>
      <c r="AL16" s="51"/>
      <c r="AM16" s="51"/>
      <c r="AN16" s="51"/>
      <c r="AO16" s="2"/>
      <c r="AP16" s="3"/>
      <c r="AQ16" s="3"/>
      <c r="AR16" s="3"/>
      <c r="AS16" s="3"/>
    </row>
    <row r="17" spans="1:45" hidden="1" x14ac:dyDescent="0.35">
      <c r="A17" s="14" t="s">
        <v>190</v>
      </c>
      <c r="B17" s="14"/>
      <c r="C17" s="15"/>
      <c r="D17" s="15"/>
      <c r="E17" s="79">
        <v>1.5</v>
      </c>
      <c r="F17" s="80"/>
      <c r="G17" s="15"/>
      <c r="H17" s="15"/>
      <c r="I17" s="16" t="s">
        <v>190</v>
      </c>
      <c r="J17" s="67"/>
      <c r="K17" s="67"/>
      <c r="L17" s="16" t="s">
        <v>190</v>
      </c>
      <c r="M17" s="81"/>
      <c r="N17" s="82">
        <v>5290.7431640625</v>
      </c>
      <c r="O17" s="82">
        <v>1028.046630859375</v>
      </c>
      <c r="P17" s="77"/>
      <c r="Q17" s="83"/>
      <c r="R17" s="83"/>
      <c r="S17" s="51">
        <v>1</v>
      </c>
      <c r="T17" s="51">
        <v>0</v>
      </c>
      <c r="U17" s="51">
        <v>1</v>
      </c>
      <c r="V17" s="52">
        <v>0</v>
      </c>
      <c r="W17" s="52">
        <v>0.14285700000000001</v>
      </c>
      <c r="X17" s="52">
        <v>0</v>
      </c>
      <c r="Y17" s="52">
        <v>0.65540399999999999</v>
      </c>
      <c r="Z17" s="52">
        <v>0</v>
      </c>
      <c r="AA17" s="52">
        <v>0</v>
      </c>
      <c r="AB17" s="84">
        <v>17</v>
      </c>
      <c r="AC17" s="84"/>
      <c r="AD17" s="85"/>
      <c r="AE17" s="51"/>
      <c r="AF17" s="51"/>
      <c r="AG17" s="51"/>
      <c r="AH17" s="51"/>
      <c r="AI17" s="51"/>
      <c r="AJ17" s="51"/>
      <c r="AK17" s="102" t="s">
        <v>476</v>
      </c>
      <c r="AL17" s="102" t="s">
        <v>476</v>
      </c>
      <c r="AM17" s="102" t="s">
        <v>476</v>
      </c>
      <c r="AN17" s="102" t="s">
        <v>476</v>
      </c>
      <c r="AO17" s="2"/>
      <c r="AP17" s="3"/>
      <c r="AQ17" s="3"/>
      <c r="AR17" s="3"/>
      <c r="AS17" s="3"/>
    </row>
    <row r="18" spans="1:45" hidden="1" x14ac:dyDescent="0.35">
      <c r="A18" s="14" t="s">
        <v>191</v>
      </c>
      <c r="B18" s="14"/>
      <c r="C18" s="15"/>
      <c r="D18" s="15"/>
      <c r="E18" s="79">
        <v>1.5</v>
      </c>
      <c r="F18" s="80"/>
      <c r="G18" s="15"/>
      <c r="H18" s="15"/>
      <c r="I18" s="16" t="s">
        <v>191</v>
      </c>
      <c r="J18" s="67"/>
      <c r="K18" s="67"/>
      <c r="L18" s="16" t="s">
        <v>191</v>
      </c>
      <c r="M18" s="81"/>
      <c r="N18" s="82">
        <v>3150.3525390625</v>
      </c>
      <c r="O18" s="82">
        <v>1413.92236328125</v>
      </c>
      <c r="P18" s="77"/>
      <c r="Q18" s="83"/>
      <c r="R18" s="83"/>
      <c r="S18" s="51">
        <v>1</v>
      </c>
      <c r="T18" s="51">
        <v>0</v>
      </c>
      <c r="U18" s="51">
        <v>1</v>
      </c>
      <c r="V18" s="52">
        <v>0</v>
      </c>
      <c r="W18" s="52">
        <v>0.14285700000000001</v>
      </c>
      <c r="X18" s="52">
        <v>0</v>
      </c>
      <c r="Y18" s="52">
        <v>0.65540399999999999</v>
      </c>
      <c r="Z18" s="52">
        <v>0</v>
      </c>
      <c r="AA18" s="52">
        <v>0</v>
      </c>
      <c r="AB18" s="84">
        <v>18</v>
      </c>
      <c r="AC18" s="84"/>
      <c r="AD18" s="85"/>
      <c r="AE18" s="51"/>
      <c r="AF18" s="51"/>
      <c r="AG18" s="51"/>
      <c r="AH18" s="51"/>
      <c r="AI18" s="51"/>
      <c r="AJ18" s="51"/>
      <c r="AK18" s="102" t="s">
        <v>476</v>
      </c>
      <c r="AL18" s="102" t="s">
        <v>476</v>
      </c>
      <c r="AM18" s="102" t="s">
        <v>476</v>
      </c>
      <c r="AN18" s="102" t="s">
        <v>476</v>
      </c>
      <c r="AO18" s="2"/>
      <c r="AP18" s="3"/>
      <c r="AQ18" s="3"/>
      <c r="AR18" s="3"/>
      <c r="AS18" s="3"/>
    </row>
    <row r="19" spans="1:45" hidden="1" x14ac:dyDescent="0.35">
      <c r="A19" s="14" t="s">
        <v>192</v>
      </c>
      <c r="B19" s="14"/>
      <c r="C19" s="15"/>
      <c r="D19" s="15"/>
      <c r="E19" s="79">
        <v>1.5</v>
      </c>
      <c r="F19" s="80"/>
      <c r="G19" s="15"/>
      <c r="H19" s="15"/>
      <c r="I19" s="16" t="s">
        <v>192</v>
      </c>
      <c r="J19" s="67"/>
      <c r="K19" s="67"/>
      <c r="L19" s="16" t="s">
        <v>192</v>
      </c>
      <c r="M19" s="81"/>
      <c r="N19" s="82">
        <v>4006.996337890625</v>
      </c>
      <c r="O19" s="82">
        <v>182.51358032226563</v>
      </c>
      <c r="P19" s="77"/>
      <c r="Q19" s="83"/>
      <c r="R19" s="83"/>
      <c r="S19" s="51">
        <v>1</v>
      </c>
      <c r="T19" s="51">
        <v>0</v>
      </c>
      <c r="U19" s="51">
        <v>1</v>
      </c>
      <c r="V19" s="52">
        <v>0</v>
      </c>
      <c r="W19" s="52">
        <v>0.14285700000000001</v>
      </c>
      <c r="X19" s="52">
        <v>0</v>
      </c>
      <c r="Y19" s="52">
        <v>0.65540399999999999</v>
      </c>
      <c r="Z19" s="52">
        <v>0</v>
      </c>
      <c r="AA19" s="52">
        <v>0</v>
      </c>
      <c r="AB19" s="84">
        <v>19</v>
      </c>
      <c r="AC19" s="84"/>
      <c r="AD19" s="85"/>
      <c r="AE19" s="51"/>
      <c r="AF19" s="51"/>
      <c r="AG19" s="51"/>
      <c r="AH19" s="51"/>
      <c r="AI19" s="51"/>
      <c r="AJ19" s="51"/>
      <c r="AK19" s="102" t="s">
        <v>476</v>
      </c>
      <c r="AL19" s="102" t="s">
        <v>476</v>
      </c>
      <c r="AM19" s="102" t="s">
        <v>476</v>
      </c>
      <c r="AN19" s="102" t="s">
        <v>476</v>
      </c>
      <c r="AO19" s="2"/>
      <c r="AP19" s="3"/>
      <c r="AQ19" s="3"/>
      <c r="AR19" s="3"/>
      <c r="AS19" s="3"/>
    </row>
    <row r="20" spans="1:45" hidden="1" x14ac:dyDescent="0.35">
      <c r="A20" s="14" t="s">
        <v>193</v>
      </c>
      <c r="B20" s="14"/>
      <c r="C20" s="15"/>
      <c r="D20" s="15"/>
      <c r="E20" s="79">
        <v>1.5</v>
      </c>
      <c r="F20" s="80"/>
      <c r="G20" s="15"/>
      <c r="H20" s="15"/>
      <c r="I20" s="16" t="s">
        <v>193</v>
      </c>
      <c r="J20" s="67"/>
      <c r="K20" s="67"/>
      <c r="L20" s="16" t="s">
        <v>193</v>
      </c>
      <c r="M20" s="81"/>
      <c r="N20" s="82">
        <v>8914.974609375</v>
      </c>
      <c r="O20" s="82">
        <v>2170.4345703125</v>
      </c>
      <c r="P20" s="77"/>
      <c r="Q20" s="83"/>
      <c r="R20" s="83"/>
      <c r="S20" s="51">
        <v>1</v>
      </c>
      <c r="T20" s="51">
        <v>0</v>
      </c>
      <c r="U20" s="51">
        <v>1</v>
      </c>
      <c r="V20" s="52">
        <v>0</v>
      </c>
      <c r="W20" s="52">
        <v>6.6500000000000001E-4</v>
      </c>
      <c r="X20" s="52">
        <v>5.5999999999999999E-5</v>
      </c>
      <c r="Y20" s="52">
        <v>0.53717700000000002</v>
      </c>
      <c r="Z20" s="52">
        <v>0</v>
      </c>
      <c r="AA20" s="52">
        <v>0</v>
      </c>
      <c r="AB20" s="84">
        <v>20</v>
      </c>
      <c r="AC20" s="84"/>
      <c r="AD20" s="85"/>
      <c r="AE20" s="51"/>
      <c r="AF20" s="51"/>
      <c r="AG20" s="51"/>
      <c r="AH20" s="51"/>
      <c r="AI20" s="51"/>
      <c r="AJ20" s="51"/>
      <c r="AK20" s="102" t="s">
        <v>476</v>
      </c>
      <c r="AL20" s="102" t="s">
        <v>476</v>
      </c>
      <c r="AM20" s="102" t="s">
        <v>476</v>
      </c>
      <c r="AN20" s="102" t="s">
        <v>476</v>
      </c>
      <c r="AO20" s="2"/>
      <c r="AP20" s="3"/>
      <c r="AQ20" s="3"/>
      <c r="AR20" s="3"/>
      <c r="AS20" s="3"/>
    </row>
    <row r="21" spans="1:45" ht="54" customHeight="1" x14ac:dyDescent="0.35">
      <c r="A21" s="14" t="s">
        <v>194</v>
      </c>
      <c r="C21" s="15" t="s">
        <v>484</v>
      </c>
      <c r="D21" s="15" t="s">
        <v>63</v>
      </c>
      <c r="E21" s="79">
        <v>2.3552515704176242</v>
      </c>
      <c r="F21" s="80"/>
      <c r="G21" s="15"/>
      <c r="H21" s="15"/>
      <c r="I21" s="16" t="s">
        <v>194</v>
      </c>
      <c r="J21" s="67"/>
      <c r="K21" s="67"/>
      <c r="L21" s="16" t="s">
        <v>194</v>
      </c>
      <c r="M21" s="81"/>
      <c r="N21" s="82">
        <v>1713.9383544921875</v>
      </c>
      <c r="O21" s="82">
        <v>8395.833984375</v>
      </c>
      <c r="P21" s="77"/>
      <c r="Q21" s="83"/>
      <c r="R21" s="83"/>
      <c r="S21" s="51">
        <v>4</v>
      </c>
      <c r="T21" s="51">
        <v>4</v>
      </c>
      <c r="U21" s="51">
        <v>0</v>
      </c>
      <c r="V21" s="52">
        <v>741</v>
      </c>
      <c r="W21" s="52">
        <v>7.9699999999999997E-4</v>
      </c>
      <c r="X21" s="52">
        <v>1.63E-4</v>
      </c>
      <c r="Y21" s="52">
        <v>1.822009</v>
      </c>
      <c r="Z21" s="52">
        <v>0</v>
      </c>
      <c r="AA21" s="52">
        <v>0</v>
      </c>
      <c r="AB21" s="84">
        <v>21</v>
      </c>
      <c r="AC21" s="84"/>
      <c r="AD21" s="85"/>
      <c r="AE21" s="51"/>
      <c r="AF21" s="51"/>
      <c r="AG21" s="51"/>
      <c r="AH21" s="51"/>
      <c r="AI21" s="51"/>
      <c r="AJ21" s="51"/>
      <c r="AK21" s="51"/>
      <c r="AL21" s="51"/>
      <c r="AM21" s="51"/>
      <c r="AN21" s="51"/>
      <c r="AO21" s="2"/>
      <c r="AP21" s="3"/>
      <c r="AQ21" s="3"/>
      <c r="AR21" s="3"/>
      <c r="AS21" s="3"/>
    </row>
    <row r="22" spans="1:45" hidden="1" x14ac:dyDescent="0.35">
      <c r="A22" s="14" t="s">
        <v>195</v>
      </c>
      <c r="B22" s="14"/>
      <c r="C22" s="15"/>
      <c r="D22" s="15"/>
      <c r="E22" s="79">
        <v>1.5</v>
      </c>
      <c r="F22" s="80"/>
      <c r="G22" s="15"/>
      <c r="H22" s="15"/>
      <c r="I22" s="16" t="s">
        <v>195</v>
      </c>
      <c r="J22" s="67"/>
      <c r="K22" s="67"/>
      <c r="L22" s="16" t="s">
        <v>195</v>
      </c>
      <c r="M22" s="81"/>
      <c r="N22" s="82">
        <v>8515.712890625</v>
      </c>
      <c r="O22" s="82">
        <v>1723.4547119140625</v>
      </c>
      <c r="P22" s="77"/>
      <c r="Q22" s="83"/>
      <c r="R22" s="83"/>
      <c r="S22" s="51">
        <v>1</v>
      </c>
      <c r="T22" s="51">
        <v>0</v>
      </c>
      <c r="U22" s="51">
        <v>1</v>
      </c>
      <c r="V22" s="52">
        <v>0</v>
      </c>
      <c r="W22" s="52">
        <v>6.6500000000000001E-4</v>
      </c>
      <c r="X22" s="52">
        <v>5.5999999999999999E-5</v>
      </c>
      <c r="Y22" s="52">
        <v>0.53717700000000002</v>
      </c>
      <c r="Z22" s="52">
        <v>0</v>
      </c>
      <c r="AA22" s="52">
        <v>0</v>
      </c>
      <c r="AB22" s="84">
        <v>22</v>
      </c>
      <c r="AC22" s="84"/>
      <c r="AD22" s="85"/>
      <c r="AE22" s="51"/>
      <c r="AF22" s="51"/>
      <c r="AG22" s="51"/>
      <c r="AH22" s="51"/>
      <c r="AI22" s="51"/>
      <c r="AJ22" s="51"/>
      <c r="AK22" s="102" t="s">
        <v>476</v>
      </c>
      <c r="AL22" s="102" t="s">
        <v>476</v>
      </c>
      <c r="AM22" s="102" t="s">
        <v>476</v>
      </c>
      <c r="AN22" s="102" t="s">
        <v>476</v>
      </c>
      <c r="AO22" s="2"/>
      <c r="AP22" s="3"/>
      <c r="AQ22" s="3"/>
      <c r="AR22" s="3"/>
      <c r="AS22" s="3"/>
    </row>
    <row r="23" spans="1:45" hidden="1" x14ac:dyDescent="0.35">
      <c r="A23" s="14" t="s">
        <v>196</v>
      </c>
      <c r="B23" s="14"/>
      <c r="C23" s="15"/>
      <c r="D23" s="15"/>
      <c r="E23" s="79">
        <v>10</v>
      </c>
      <c r="F23" s="80"/>
      <c r="G23" s="15"/>
      <c r="H23" s="15"/>
      <c r="I23" s="16" t="s">
        <v>196</v>
      </c>
      <c r="J23" s="67"/>
      <c r="K23" s="67"/>
      <c r="L23" s="16" t="s">
        <v>196</v>
      </c>
      <c r="M23" s="81"/>
      <c r="N23" s="82">
        <v>6752.9423828125</v>
      </c>
      <c r="O23" s="82">
        <v>3643.424560546875</v>
      </c>
      <c r="P23" s="77"/>
      <c r="Q23" s="83"/>
      <c r="R23" s="83"/>
      <c r="S23" s="51">
        <v>4</v>
      </c>
      <c r="T23" s="51">
        <v>0</v>
      </c>
      <c r="U23" s="51">
        <v>4</v>
      </c>
      <c r="V23" s="52">
        <v>1613.23287</v>
      </c>
      <c r="W23" s="52">
        <v>9.8700000000000003E-4</v>
      </c>
      <c r="X23" s="52">
        <v>2.885E-3</v>
      </c>
      <c r="Y23" s="52">
        <v>1.422159</v>
      </c>
      <c r="Z23" s="52">
        <v>0</v>
      </c>
      <c r="AA23" s="52">
        <v>0</v>
      </c>
      <c r="AB23" s="84">
        <v>23</v>
      </c>
      <c r="AC23" s="84"/>
      <c r="AD23" s="85"/>
      <c r="AE23" s="51"/>
      <c r="AF23" s="51"/>
      <c r="AG23" s="51"/>
      <c r="AH23" s="51"/>
      <c r="AI23" s="51"/>
      <c r="AJ23" s="51"/>
      <c r="AK23" s="102" t="s">
        <v>476</v>
      </c>
      <c r="AL23" s="102" t="s">
        <v>476</v>
      </c>
      <c r="AM23" s="102" t="s">
        <v>476</v>
      </c>
      <c r="AN23" s="102" t="s">
        <v>476</v>
      </c>
      <c r="AO23" s="2"/>
      <c r="AP23" s="3"/>
      <c r="AQ23" s="3"/>
      <c r="AR23" s="3"/>
      <c r="AS23" s="3"/>
    </row>
    <row r="24" spans="1:45" hidden="1" x14ac:dyDescent="0.35">
      <c r="A24" s="14" t="s">
        <v>197</v>
      </c>
      <c r="B24" s="14"/>
      <c r="C24" s="15"/>
      <c r="D24" s="15"/>
      <c r="E24" s="79">
        <v>1.5</v>
      </c>
      <c r="F24" s="80"/>
      <c r="G24" s="15"/>
      <c r="H24" s="15"/>
      <c r="I24" s="16" t="s">
        <v>197</v>
      </c>
      <c r="J24" s="67"/>
      <c r="K24" s="67"/>
      <c r="L24" s="16" t="s">
        <v>197</v>
      </c>
      <c r="M24" s="81"/>
      <c r="N24" s="82">
        <v>9282.572265625</v>
      </c>
      <c r="O24" s="82">
        <v>2761.54833984375</v>
      </c>
      <c r="P24" s="77"/>
      <c r="Q24" s="83"/>
      <c r="R24" s="83"/>
      <c r="S24" s="51">
        <v>1</v>
      </c>
      <c r="T24" s="51">
        <v>0</v>
      </c>
      <c r="U24" s="51">
        <v>1</v>
      </c>
      <c r="V24" s="52">
        <v>0</v>
      </c>
      <c r="W24" s="52">
        <v>6.6500000000000001E-4</v>
      </c>
      <c r="X24" s="52">
        <v>5.5999999999999999E-5</v>
      </c>
      <c r="Y24" s="52">
        <v>0.53717700000000002</v>
      </c>
      <c r="Z24" s="52">
        <v>0</v>
      </c>
      <c r="AA24" s="52">
        <v>0</v>
      </c>
      <c r="AB24" s="84">
        <v>24</v>
      </c>
      <c r="AC24" s="84"/>
      <c r="AD24" s="85"/>
      <c r="AE24" s="51"/>
      <c r="AF24" s="51"/>
      <c r="AG24" s="51"/>
      <c r="AH24" s="51"/>
      <c r="AI24" s="51"/>
      <c r="AJ24" s="51"/>
      <c r="AK24" s="102" t="s">
        <v>476</v>
      </c>
      <c r="AL24" s="102" t="s">
        <v>476</v>
      </c>
      <c r="AM24" s="102" t="s">
        <v>476</v>
      </c>
      <c r="AN24" s="102" t="s">
        <v>476</v>
      </c>
      <c r="AO24" s="2"/>
      <c r="AP24" s="3"/>
      <c r="AQ24" s="3"/>
      <c r="AR24" s="3"/>
      <c r="AS24" s="3"/>
    </row>
    <row r="25" spans="1:45" hidden="1" x14ac:dyDescent="0.35">
      <c r="A25" s="14" t="s">
        <v>198</v>
      </c>
      <c r="B25" s="14"/>
      <c r="C25" s="15"/>
      <c r="D25" s="15"/>
      <c r="E25" s="79">
        <v>3.0436403300983459</v>
      </c>
      <c r="F25" s="80"/>
      <c r="G25" s="15"/>
      <c r="H25" s="15"/>
      <c r="I25" s="16" t="s">
        <v>198</v>
      </c>
      <c r="J25" s="67"/>
      <c r="K25" s="67"/>
      <c r="L25" s="16" t="s">
        <v>198</v>
      </c>
      <c r="M25" s="81"/>
      <c r="N25" s="82">
        <v>5868.55517578125</v>
      </c>
      <c r="O25" s="82">
        <v>3178.481689453125</v>
      </c>
      <c r="P25" s="77"/>
      <c r="Q25" s="83"/>
      <c r="R25" s="83"/>
      <c r="S25" s="51">
        <v>2</v>
      </c>
      <c r="T25" s="51">
        <v>0</v>
      </c>
      <c r="U25" s="51">
        <v>2</v>
      </c>
      <c r="V25" s="52">
        <v>248</v>
      </c>
      <c r="W25" s="52">
        <v>8.8999999999999995E-4</v>
      </c>
      <c r="X25" s="52">
        <v>9.8900000000000008E-4</v>
      </c>
      <c r="Y25" s="52">
        <v>0.83576499999999998</v>
      </c>
      <c r="Z25" s="52">
        <v>0</v>
      </c>
      <c r="AA25" s="52">
        <v>0</v>
      </c>
      <c r="AB25" s="84">
        <v>25</v>
      </c>
      <c r="AC25" s="84"/>
      <c r="AD25" s="85"/>
      <c r="AE25" s="51"/>
      <c r="AF25" s="51"/>
      <c r="AG25" s="51"/>
      <c r="AH25" s="51"/>
      <c r="AI25" s="51"/>
      <c r="AJ25" s="51"/>
      <c r="AK25" s="102" t="s">
        <v>476</v>
      </c>
      <c r="AL25" s="102" t="s">
        <v>476</v>
      </c>
      <c r="AM25" s="102" t="s">
        <v>476</v>
      </c>
      <c r="AN25" s="102" t="s">
        <v>476</v>
      </c>
      <c r="AO25" s="2"/>
      <c r="AP25" s="3"/>
      <c r="AQ25" s="3"/>
      <c r="AR25" s="3"/>
      <c r="AS25" s="3"/>
    </row>
    <row r="26" spans="1:45" ht="54" customHeight="1" x14ac:dyDescent="0.35">
      <c r="A26" s="14" t="s">
        <v>199</v>
      </c>
      <c r="C26" s="15" t="s">
        <v>484</v>
      </c>
      <c r="D26" s="15" t="s">
        <v>63</v>
      </c>
      <c r="E26" s="79">
        <v>1.5</v>
      </c>
      <c r="F26" s="80"/>
      <c r="G26" s="15"/>
      <c r="H26" s="15"/>
      <c r="I26" s="16" t="s">
        <v>199</v>
      </c>
      <c r="J26" s="67"/>
      <c r="K26" s="67"/>
      <c r="L26" s="16" t="s">
        <v>199</v>
      </c>
      <c r="M26" s="81"/>
      <c r="N26" s="82">
        <v>117.69000244140625</v>
      </c>
      <c r="O26" s="82">
        <v>4993.89501953125</v>
      </c>
      <c r="P26" s="77"/>
      <c r="Q26" s="83"/>
      <c r="R26" s="83"/>
      <c r="S26" s="51">
        <v>1</v>
      </c>
      <c r="T26" s="51">
        <v>1</v>
      </c>
      <c r="U26" s="51">
        <v>0</v>
      </c>
      <c r="V26" s="52">
        <v>0</v>
      </c>
      <c r="W26" s="52">
        <v>7.2900000000000005E-4</v>
      </c>
      <c r="X26" s="52">
        <v>5.3000000000000001E-5</v>
      </c>
      <c r="Y26" s="52">
        <v>0.50519999999999998</v>
      </c>
      <c r="Z26" s="52">
        <v>0</v>
      </c>
      <c r="AA26" s="52">
        <v>0</v>
      </c>
      <c r="AB26" s="84">
        <v>26</v>
      </c>
      <c r="AC26" s="84"/>
      <c r="AD26" s="85"/>
      <c r="AE26" s="51"/>
      <c r="AF26" s="51"/>
      <c r="AG26" s="51"/>
      <c r="AH26" s="51"/>
      <c r="AI26" s="51"/>
      <c r="AJ26" s="51"/>
      <c r="AK26" s="51"/>
      <c r="AL26" s="51"/>
      <c r="AM26" s="51"/>
      <c r="AN26" s="51"/>
      <c r="AO26" s="2"/>
      <c r="AP26" s="3"/>
      <c r="AQ26" s="3"/>
      <c r="AR26" s="3"/>
      <c r="AS26" s="3"/>
    </row>
    <row r="27" spans="1:45" hidden="1" x14ac:dyDescent="0.35">
      <c r="A27" s="14" t="s">
        <v>200</v>
      </c>
      <c r="B27" s="14"/>
      <c r="C27" s="15"/>
      <c r="D27" s="15"/>
      <c r="E27" s="79">
        <v>10</v>
      </c>
      <c r="F27" s="80"/>
      <c r="G27" s="15"/>
      <c r="H27" s="15"/>
      <c r="I27" s="16" t="s">
        <v>200</v>
      </c>
      <c r="J27" s="67"/>
      <c r="K27" s="67"/>
      <c r="L27" s="16" t="s">
        <v>200</v>
      </c>
      <c r="M27" s="81"/>
      <c r="N27" s="82">
        <v>4349.63330078125</v>
      </c>
      <c r="O27" s="82">
        <v>6043.54248046875</v>
      </c>
      <c r="P27" s="77"/>
      <c r="Q27" s="83"/>
      <c r="R27" s="83"/>
      <c r="S27" s="51">
        <v>11</v>
      </c>
      <c r="T27" s="51">
        <v>0</v>
      </c>
      <c r="U27" s="51">
        <v>11</v>
      </c>
      <c r="V27" s="52">
        <v>4272.0964240000003</v>
      </c>
      <c r="W27" s="52">
        <v>1.284E-3</v>
      </c>
      <c r="X27" s="52">
        <v>2.6204999999999999E-2</v>
      </c>
      <c r="Y27" s="52">
        <v>3.1201240000000001</v>
      </c>
      <c r="Z27" s="52">
        <v>0</v>
      </c>
      <c r="AA27" s="52">
        <v>0</v>
      </c>
      <c r="AB27" s="84">
        <v>27</v>
      </c>
      <c r="AC27" s="84"/>
      <c r="AD27" s="85"/>
      <c r="AE27" s="51"/>
      <c r="AF27" s="51"/>
      <c r="AG27" s="51"/>
      <c r="AH27" s="51"/>
      <c r="AI27" s="51"/>
      <c r="AJ27" s="51"/>
      <c r="AK27" s="102" t="s">
        <v>476</v>
      </c>
      <c r="AL27" s="102" t="s">
        <v>476</v>
      </c>
      <c r="AM27" s="102" t="s">
        <v>476</v>
      </c>
      <c r="AN27" s="102" t="s">
        <v>476</v>
      </c>
      <c r="AO27" s="2"/>
      <c r="AP27" s="3"/>
      <c r="AQ27" s="3"/>
      <c r="AR27" s="3"/>
      <c r="AS27" s="3"/>
    </row>
    <row r="28" spans="1:45" ht="54" customHeight="1" x14ac:dyDescent="0.35">
      <c r="A28" s="14" t="s">
        <v>201</v>
      </c>
      <c r="C28" s="15" t="s">
        <v>484</v>
      </c>
      <c r="D28" s="15" t="s">
        <v>63</v>
      </c>
      <c r="E28" s="79">
        <v>3.2780904291354469</v>
      </c>
      <c r="F28" s="80"/>
      <c r="G28" s="15"/>
      <c r="H28" s="15"/>
      <c r="I28" s="16" t="s">
        <v>201</v>
      </c>
      <c r="J28" s="67"/>
      <c r="K28" s="67"/>
      <c r="L28" s="16" t="s">
        <v>201</v>
      </c>
      <c r="M28" s="81"/>
      <c r="N28" s="82">
        <v>2452.724853515625</v>
      </c>
      <c r="O28" s="82">
        <v>4368.744140625</v>
      </c>
      <c r="P28" s="77"/>
      <c r="Q28" s="83"/>
      <c r="R28" s="83"/>
      <c r="S28" s="51">
        <v>6</v>
      </c>
      <c r="T28" s="51">
        <v>6</v>
      </c>
      <c r="U28" s="51">
        <v>0</v>
      </c>
      <c r="V28" s="52">
        <v>1062.0362829999999</v>
      </c>
      <c r="W28" s="52">
        <v>1.0430000000000001E-3</v>
      </c>
      <c r="X28" s="52">
        <v>1.9289999999999999E-3</v>
      </c>
      <c r="Y28" s="52">
        <v>2.26932</v>
      </c>
      <c r="Z28" s="52">
        <v>0</v>
      </c>
      <c r="AA28" s="52">
        <v>0</v>
      </c>
      <c r="AB28" s="84">
        <v>28</v>
      </c>
      <c r="AC28" s="84"/>
      <c r="AD28" s="85"/>
      <c r="AE28" s="51"/>
      <c r="AF28" s="51"/>
      <c r="AG28" s="51"/>
      <c r="AH28" s="51"/>
      <c r="AI28" s="51"/>
      <c r="AJ28" s="51"/>
      <c r="AK28" s="51"/>
      <c r="AL28" s="51"/>
      <c r="AM28" s="51"/>
      <c r="AN28" s="51"/>
      <c r="AO28" s="2"/>
      <c r="AP28" s="3"/>
      <c r="AQ28" s="3"/>
      <c r="AR28" s="3"/>
      <c r="AS28" s="3"/>
    </row>
    <row r="29" spans="1:45" hidden="1" x14ac:dyDescent="0.35">
      <c r="A29" s="14" t="s">
        <v>202</v>
      </c>
      <c r="B29" s="14"/>
      <c r="C29" s="15"/>
      <c r="D29" s="15"/>
      <c r="E29" s="79">
        <v>1.5</v>
      </c>
      <c r="F29" s="80"/>
      <c r="G29" s="15"/>
      <c r="H29" s="15"/>
      <c r="I29" s="16" t="s">
        <v>202</v>
      </c>
      <c r="J29" s="67"/>
      <c r="K29" s="67"/>
      <c r="L29" s="16" t="s">
        <v>202</v>
      </c>
      <c r="M29" s="81"/>
      <c r="N29" s="82">
        <v>6930.419921875</v>
      </c>
      <c r="O29" s="82">
        <v>7211.5439453125</v>
      </c>
      <c r="P29" s="77"/>
      <c r="Q29" s="83"/>
      <c r="R29" s="83"/>
      <c r="S29" s="51">
        <v>1</v>
      </c>
      <c r="T29" s="51">
        <v>0</v>
      </c>
      <c r="U29" s="51">
        <v>1</v>
      </c>
      <c r="V29" s="52">
        <v>0</v>
      </c>
      <c r="W29" s="52">
        <v>8.2899999999999998E-4</v>
      </c>
      <c r="X29" s="52">
        <v>6.6399999999999999E-4</v>
      </c>
      <c r="Y29" s="52">
        <v>0.47148699999999999</v>
      </c>
      <c r="Z29" s="52">
        <v>0</v>
      </c>
      <c r="AA29" s="52">
        <v>0</v>
      </c>
      <c r="AB29" s="84">
        <v>29</v>
      </c>
      <c r="AC29" s="84"/>
      <c r="AD29" s="85"/>
      <c r="AE29" s="51"/>
      <c r="AF29" s="51"/>
      <c r="AG29" s="51"/>
      <c r="AH29" s="51"/>
      <c r="AI29" s="51"/>
      <c r="AJ29" s="51"/>
      <c r="AK29" s="102" t="s">
        <v>476</v>
      </c>
      <c r="AL29" s="102" t="s">
        <v>476</v>
      </c>
      <c r="AM29" s="102" t="s">
        <v>476</v>
      </c>
      <c r="AN29" s="102" t="s">
        <v>476</v>
      </c>
      <c r="AO29" s="2"/>
      <c r="AP29" s="3"/>
      <c r="AQ29" s="3"/>
      <c r="AR29" s="3"/>
      <c r="AS29" s="3"/>
    </row>
    <row r="30" spans="1:45" hidden="1" x14ac:dyDescent="0.35">
      <c r="A30" s="14" t="s">
        <v>203</v>
      </c>
      <c r="B30" s="14"/>
      <c r="C30" s="15"/>
      <c r="D30" s="15"/>
      <c r="E30" s="79">
        <v>7.4195765178436508</v>
      </c>
      <c r="F30" s="80"/>
      <c r="G30" s="15"/>
      <c r="H30" s="15"/>
      <c r="I30" s="16" t="s">
        <v>203</v>
      </c>
      <c r="J30" s="67"/>
      <c r="K30" s="67"/>
      <c r="L30" s="16" t="s">
        <v>203</v>
      </c>
      <c r="M30" s="81"/>
      <c r="N30" s="82">
        <v>6100.64892578125</v>
      </c>
      <c r="O30" s="82">
        <v>4593.970703125</v>
      </c>
      <c r="P30" s="77"/>
      <c r="Q30" s="83"/>
      <c r="R30" s="83"/>
      <c r="S30" s="51">
        <v>4</v>
      </c>
      <c r="T30" s="51">
        <v>0</v>
      </c>
      <c r="U30" s="51">
        <v>4</v>
      </c>
      <c r="V30" s="52">
        <v>951.03434900000002</v>
      </c>
      <c r="W30" s="52">
        <v>1.072E-3</v>
      </c>
      <c r="X30" s="52">
        <v>7.2420000000000002E-3</v>
      </c>
      <c r="Y30" s="52">
        <v>1.2948930000000001</v>
      </c>
      <c r="Z30" s="52">
        <v>0</v>
      </c>
      <c r="AA30" s="52">
        <v>0</v>
      </c>
      <c r="AB30" s="84">
        <v>30</v>
      </c>
      <c r="AC30" s="84"/>
      <c r="AD30" s="85"/>
      <c r="AE30" s="51"/>
      <c r="AF30" s="51"/>
      <c r="AG30" s="51"/>
      <c r="AH30" s="51"/>
      <c r="AI30" s="51"/>
      <c r="AJ30" s="51"/>
      <c r="AK30" s="102" t="s">
        <v>476</v>
      </c>
      <c r="AL30" s="102" t="s">
        <v>476</v>
      </c>
      <c r="AM30" s="102" t="s">
        <v>476</v>
      </c>
      <c r="AN30" s="102" t="s">
        <v>476</v>
      </c>
      <c r="AO30" s="2"/>
      <c r="AP30" s="3"/>
      <c r="AQ30" s="3"/>
      <c r="AR30" s="3"/>
      <c r="AS30" s="3"/>
    </row>
    <row r="31" spans="1:45" hidden="1" x14ac:dyDescent="0.35">
      <c r="A31" s="14" t="s">
        <v>204</v>
      </c>
      <c r="B31" s="14"/>
      <c r="C31" s="15"/>
      <c r="D31" s="15"/>
      <c r="E31" s="79">
        <v>1.5</v>
      </c>
      <c r="F31" s="80"/>
      <c r="G31" s="15"/>
      <c r="H31" s="15"/>
      <c r="I31" s="16" t="s">
        <v>204</v>
      </c>
      <c r="J31" s="67"/>
      <c r="K31" s="67"/>
      <c r="L31" s="16" t="s">
        <v>204</v>
      </c>
      <c r="M31" s="81"/>
      <c r="N31" s="82">
        <v>6515.4853515625</v>
      </c>
      <c r="O31" s="82">
        <v>7571.54345703125</v>
      </c>
      <c r="P31" s="77"/>
      <c r="Q31" s="83"/>
      <c r="R31" s="83"/>
      <c r="S31" s="51">
        <v>1</v>
      </c>
      <c r="T31" s="51">
        <v>0</v>
      </c>
      <c r="U31" s="51">
        <v>1</v>
      </c>
      <c r="V31" s="52">
        <v>0</v>
      </c>
      <c r="W31" s="52">
        <v>8.2899999999999998E-4</v>
      </c>
      <c r="X31" s="52">
        <v>6.6399999999999999E-4</v>
      </c>
      <c r="Y31" s="52">
        <v>0.47148699999999999</v>
      </c>
      <c r="Z31" s="52">
        <v>0</v>
      </c>
      <c r="AA31" s="52">
        <v>0</v>
      </c>
      <c r="AB31" s="84">
        <v>31</v>
      </c>
      <c r="AC31" s="84"/>
      <c r="AD31" s="85"/>
      <c r="AE31" s="51"/>
      <c r="AF31" s="51"/>
      <c r="AG31" s="51"/>
      <c r="AH31" s="51"/>
      <c r="AI31" s="51"/>
      <c r="AJ31" s="51"/>
      <c r="AK31" s="102" t="s">
        <v>476</v>
      </c>
      <c r="AL31" s="102" t="s">
        <v>476</v>
      </c>
      <c r="AM31" s="102" t="s">
        <v>476</v>
      </c>
      <c r="AN31" s="102" t="s">
        <v>476</v>
      </c>
      <c r="AO31" s="2"/>
      <c r="AP31" s="3"/>
      <c r="AQ31" s="3"/>
      <c r="AR31" s="3"/>
      <c r="AS31" s="3"/>
    </row>
    <row r="32" spans="1:45" hidden="1" x14ac:dyDescent="0.35">
      <c r="A32" s="14" t="s">
        <v>205</v>
      </c>
      <c r="B32" s="14"/>
      <c r="C32" s="15"/>
      <c r="D32" s="15"/>
      <c r="E32" s="79">
        <v>1.5</v>
      </c>
      <c r="F32" s="80"/>
      <c r="G32" s="15"/>
      <c r="H32" s="15"/>
      <c r="I32" s="16" t="s">
        <v>205</v>
      </c>
      <c r="J32" s="67"/>
      <c r="K32" s="67"/>
      <c r="L32" s="16" t="s">
        <v>205</v>
      </c>
      <c r="M32" s="81"/>
      <c r="N32" s="82">
        <v>6665.771484375</v>
      </c>
      <c r="O32" s="82">
        <v>7454.955078125</v>
      </c>
      <c r="P32" s="77"/>
      <c r="Q32" s="83"/>
      <c r="R32" s="83"/>
      <c r="S32" s="51">
        <v>1</v>
      </c>
      <c r="T32" s="51">
        <v>0</v>
      </c>
      <c r="U32" s="51">
        <v>1</v>
      </c>
      <c r="V32" s="52">
        <v>0</v>
      </c>
      <c r="W32" s="52">
        <v>8.2899999999999998E-4</v>
      </c>
      <c r="X32" s="52">
        <v>6.6399999999999999E-4</v>
      </c>
      <c r="Y32" s="52">
        <v>0.47148699999999999</v>
      </c>
      <c r="Z32" s="52">
        <v>0</v>
      </c>
      <c r="AA32" s="52">
        <v>0</v>
      </c>
      <c r="AB32" s="84">
        <v>32</v>
      </c>
      <c r="AC32" s="84"/>
      <c r="AD32" s="85"/>
      <c r="AE32" s="51"/>
      <c r="AF32" s="51"/>
      <c r="AG32" s="51"/>
      <c r="AH32" s="51"/>
      <c r="AI32" s="51"/>
      <c r="AJ32" s="51"/>
      <c r="AK32" s="102" t="s">
        <v>476</v>
      </c>
      <c r="AL32" s="102" t="s">
        <v>476</v>
      </c>
      <c r="AM32" s="102" t="s">
        <v>476</v>
      </c>
      <c r="AN32" s="102" t="s">
        <v>476</v>
      </c>
      <c r="AO32" s="2"/>
      <c r="AP32" s="3"/>
      <c r="AQ32" s="3"/>
      <c r="AR32" s="3"/>
      <c r="AS32" s="3"/>
    </row>
    <row r="33" spans="1:45" hidden="1" x14ac:dyDescent="0.35">
      <c r="A33" s="14" t="s">
        <v>206</v>
      </c>
      <c r="B33" s="14"/>
      <c r="C33" s="15"/>
      <c r="D33" s="15"/>
      <c r="E33" s="79">
        <v>1.5</v>
      </c>
      <c r="F33" s="80"/>
      <c r="G33" s="15"/>
      <c r="H33" s="15"/>
      <c r="I33" s="16" t="s">
        <v>206</v>
      </c>
      <c r="J33" s="67"/>
      <c r="K33" s="67"/>
      <c r="L33" s="16" t="s">
        <v>206</v>
      </c>
      <c r="M33" s="81"/>
      <c r="N33" s="82">
        <v>6804.50146484375</v>
      </c>
      <c r="O33" s="82">
        <v>7335.87646484375</v>
      </c>
      <c r="P33" s="77"/>
      <c r="Q33" s="83"/>
      <c r="R33" s="83"/>
      <c r="S33" s="51">
        <v>1</v>
      </c>
      <c r="T33" s="51">
        <v>0</v>
      </c>
      <c r="U33" s="51">
        <v>1</v>
      </c>
      <c r="V33" s="52">
        <v>0</v>
      </c>
      <c r="W33" s="52">
        <v>8.2899999999999998E-4</v>
      </c>
      <c r="X33" s="52">
        <v>6.6399999999999999E-4</v>
      </c>
      <c r="Y33" s="52">
        <v>0.47148699999999999</v>
      </c>
      <c r="Z33" s="52">
        <v>0</v>
      </c>
      <c r="AA33" s="52">
        <v>0</v>
      </c>
      <c r="AB33" s="84">
        <v>33</v>
      </c>
      <c r="AC33" s="84"/>
      <c r="AD33" s="85"/>
      <c r="AE33" s="51"/>
      <c r="AF33" s="51"/>
      <c r="AG33" s="51"/>
      <c r="AH33" s="51"/>
      <c r="AI33" s="51"/>
      <c r="AJ33" s="51"/>
      <c r="AK33" s="102" t="s">
        <v>476</v>
      </c>
      <c r="AL33" s="102" t="s">
        <v>476</v>
      </c>
      <c r="AM33" s="102" t="s">
        <v>476</v>
      </c>
      <c r="AN33" s="102" t="s">
        <v>476</v>
      </c>
      <c r="AO33" s="2"/>
      <c r="AP33" s="3"/>
      <c r="AQ33" s="3"/>
      <c r="AR33" s="3"/>
      <c r="AS33" s="3"/>
    </row>
    <row r="34" spans="1:45" hidden="1" x14ac:dyDescent="0.35">
      <c r="A34" s="14" t="s">
        <v>207</v>
      </c>
      <c r="B34" s="14"/>
      <c r="C34" s="15"/>
      <c r="D34" s="15"/>
      <c r="E34" s="79">
        <v>1.5</v>
      </c>
      <c r="F34" s="80"/>
      <c r="G34" s="15"/>
      <c r="H34" s="15"/>
      <c r="I34" s="16" t="s">
        <v>207</v>
      </c>
      <c r="J34" s="67"/>
      <c r="K34" s="67"/>
      <c r="L34" s="16" t="s">
        <v>207</v>
      </c>
      <c r="M34" s="81"/>
      <c r="N34" s="82">
        <v>7891.46728515625</v>
      </c>
      <c r="O34" s="82">
        <v>4085.305908203125</v>
      </c>
      <c r="P34" s="77"/>
      <c r="Q34" s="83"/>
      <c r="R34" s="83"/>
      <c r="S34" s="51">
        <v>1</v>
      </c>
      <c r="T34" s="51">
        <v>0</v>
      </c>
      <c r="U34" s="51">
        <v>1</v>
      </c>
      <c r="V34" s="52">
        <v>0</v>
      </c>
      <c r="W34" s="52">
        <v>8.5700000000000001E-4</v>
      </c>
      <c r="X34" s="52">
        <v>9.6900000000000003E-4</v>
      </c>
      <c r="Y34" s="52">
        <v>0.44618000000000002</v>
      </c>
      <c r="Z34" s="52">
        <v>0</v>
      </c>
      <c r="AA34" s="52">
        <v>0</v>
      </c>
      <c r="AB34" s="84">
        <v>34</v>
      </c>
      <c r="AC34" s="84"/>
      <c r="AD34" s="85"/>
      <c r="AE34" s="51"/>
      <c r="AF34" s="51"/>
      <c r="AG34" s="51"/>
      <c r="AH34" s="51"/>
      <c r="AI34" s="51"/>
      <c r="AJ34" s="51"/>
      <c r="AK34" s="102" t="s">
        <v>476</v>
      </c>
      <c r="AL34" s="102" t="s">
        <v>476</v>
      </c>
      <c r="AM34" s="102" t="s">
        <v>476</v>
      </c>
      <c r="AN34" s="102" t="s">
        <v>476</v>
      </c>
      <c r="AO34" s="2"/>
      <c r="AP34" s="3"/>
      <c r="AQ34" s="3"/>
      <c r="AR34" s="3"/>
      <c r="AS34" s="3"/>
    </row>
    <row r="35" spans="1:45" ht="54" customHeight="1" x14ac:dyDescent="0.35">
      <c r="A35" s="14" t="s">
        <v>208</v>
      </c>
      <c r="C35" s="15" t="s">
        <v>484</v>
      </c>
      <c r="D35" s="15" t="s">
        <v>63</v>
      </c>
      <c r="E35" s="79">
        <v>10</v>
      </c>
      <c r="F35" s="80"/>
      <c r="G35" s="15"/>
      <c r="H35" s="15"/>
      <c r="I35" s="16" t="s">
        <v>208</v>
      </c>
      <c r="J35" s="67"/>
      <c r="K35" s="67"/>
      <c r="L35" s="16" t="s">
        <v>208</v>
      </c>
      <c r="M35" s="81"/>
      <c r="N35" s="82">
        <v>3497.4921875</v>
      </c>
      <c r="O35" s="82">
        <v>7281.607421875</v>
      </c>
      <c r="P35" s="77"/>
      <c r="Q35" s="83"/>
      <c r="R35" s="83"/>
      <c r="S35" s="51">
        <v>23</v>
      </c>
      <c r="T35" s="51">
        <v>23</v>
      </c>
      <c r="U35" s="51">
        <v>0</v>
      </c>
      <c r="V35" s="52">
        <v>4288.1455679999999</v>
      </c>
      <c r="W35" s="52">
        <v>1.088E-3</v>
      </c>
      <c r="X35" s="52">
        <v>2.8159999999999999E-3</v>
      </c>
      <c r="Y35" s="52">
        <v>8.0142749999999996</v>
      </c>
      <c r="Z35" s="52">
        <v>0</v>
      </c>
      <c r="AA35" s="52">
        <v>0</v>
      </c>
      <c r="AB35" s="84">
        <v>35</v>
      </c>
      <c r="AC35" s="84"/>
      <c r="AD35" s="85"/>
      <c r="AE35" s="51"/>
      <c r="AF35" s="51"/>
      <c r="AG35" s="51"/>
      <c r="AH35" s="51"/>
      <c r="AI35" s="51"/>
      <c r="AJ35" s="51"/>
      <c r="AK35" s="51"/>
      <c r="AL35" s="51"/>
      <c r="AM35" s="51"/>
      <c r="AN35" s="51"/>
      <c r="AO35" s="2"/>
      <c r="AP35" s="3"/>
      <c r="AQ35" s="3"/>
      <c r="AR35" s="3"/>
      <c r="AS35" s="3"/>
    </row>
    <row r="36" spans="1:45" hidden="1" x14ac:dyDescent="0.35">
      <c r="A36" s="14" t="s">
        <v>209</v>
      </c>
      <c r="B36" s="14"/>
      <c r="C36" s="15"/>
      <c r="D36" s="15"/>
      <c r="E36" s="79">
        <v>10</v>
      </c>
      <c r="F36" s="80"/>
      <c r="G36" s="15"/>
      <c r="H36" s="15"/>
      <c r="I36" s="16" t="s">
        <v>209</v>
      </c>
      <c r="J36" s="67"/>
      <c r="K36" s="67"/>
      <c r="L36" s="16" t="s">
        <v>209</v>
      </c>
      <c r="M36" s="81"/>
      <c r="N36" s="82">
        <v>6202.2001953125</v>
      </c>
      <c r="O36" s="82">
        <v>5154.0859375</v>
      </c>
      <c r="P36" s="77"/>
      <c r="Q36" s="83"/>
      <c r="R36" s="83"/>
      <c r="S36" s="51">
        <v>3</v>
      </c>
      <c r="T36" s="51">
        <v>0</v>
      </c>
      <c r="U36" s="51">
        <v>3</v>
      </c>
      <c r="V36" s="52">
        <v>1885.425506</v>
      </c>
      <c r="W36" s="52">
        <v>1.14E-3</v>
      </c>
      <c r="X36" s="52">
        <v>5.4209999999999996E-3</v>
      </c>
      <c r="Y36" s="52">
        <v>0.98877499999999996</v>
      </c>
      <c r="Z36" s="52">
        <v>0</v>
      </c>
      <c r="AA36" s="52">
        <v>0</v>
      </c>
      <c r="AB36" s="84">
        <v>36</v>
      </c>
      <c r="AC36" s="84"/>
      <c r="AD36" s="85"/>
      <c r="AE36" s="51"/>
      <c r="AF36" s="51"/>
      <c r="AG36" s="51"/>
      <c r="AH36" s="51"/>
      <c r="AI36" s="51"/>
      <c r="AJ36" s="51"/>
      <c r="AK36" s="102" t="s">
        <v>476</v>
      </c>
      <c r="AL36" s="102" t="s">
        <v>476</v>
      </c>
      <c r="AM36" s="102" t="s">
        <v>476</v>
      </c>
      <c r="AN36" s="102" t="s">
        <v>476</v>
      </c>
      <c r="AO36" s="2"/>
      <c r="AP36" s="3"/>
      <c r="AQ36" s="3"/>
      <c r="AR36" s="3"/>
      <c r="AS36" s="3"/>
    </row>
    <row r="37" spans="1:45" hidden="1" x14ac:dyDescent="0.35">
      <c r="A37" s="14" t="s">
        <v>210</v>
      </c>
      <c r="B37" s="14"/>
      <c r="C37" s="15"/>
      <c r="D37" s="15"/>
      <c r="E37" s="79">
        <v>1.5</v>
      </c>
      <c r="F37" s="80"/>
      <c r="G37" s="15"/>
      <c r="H37" s="15"/>
      <c r="I37" s="16" t="s">
        <v>210</v>
      </c>
      <c r="J37" s="67"/>
      <c r="K37" s="67"/>
      <c r="L37" s="16" t="s">
        <v>210</v>
      </c>
      <c r="M37" s="81"/>
      <c r="N37" s="82">
        <v>7330.51220703125</v>
      </c>
      <c r="O37" s="82">
        <v>3113.818115234375</v>
      </c>
      <c r="P37" s="77"/>
      <c r="Q37" s="83"/>
      <c r="R37" s="83"/>
      <c r="S37" s="51">
        <v>1</v>
      </c>
      <c r="T37" s="51">
        <v>0</v>
      </c>
      <c r="U37" s="51">
        <v>1</v>
      </c>
      <c r="V37" s="52">
        <v>0</v>
      </c>
      <c r="W37" s="52">
        <v>8.5700000000000001E-4</v>
      </c>
      <c r="X37" s="52">
        <v>9.6900000000000003E-4</v>
      </c>
      <c r="Y37" s="52">
        <v>0.44618000000000002</v>
      </c>
      <c r="Z37" s="52">
        <v>0</v>
      </c>
      <c r="AA37" s="52">
        <v>0</v>
      </c>
      <c r="AB37" s="84">
        <v>37</v>
      </c>
      <c r="AC37" s="84"/>
      <c r="AD37" s="85"/>
      <c r="AE37" s="51"/>
      <c r="AF37" s="51"/>
      <c r="AG37" s="51"/>
      <c r="AH37" s="51"/>
      <c r="AI37" s="51"/>
      <c r="AJ37" s="51"/>
      <c r="AK37" s="102" t="s">
        <v>476</v>
      </c>
      <c r="AL37" s="102" t="s">
        <v>476</v>
      </c>
      <c r="AM37" s="102" t="s">
        <v>476</v>
      </c>
      <c r="AN37" s="102" t="s">
        <v>476</v>
      </c>
      <c r="AO37" s="2"/>
      <c r="AP37" s="3"/>
      <c r="AQ37" s="3"/>
      <c r="AR37" s="3"/>
      <c r="AS37" s="3"/>
    </row>
    <row r="38" spans="1:45" hidden="1" x14ac:dyDescent="0.35">
      <c r="A38" s="14" t="s">
        <v>211</v>
      </c>
      <c r="B38" s="14"/>
      <c r="C38" s="15"/>
      <c r="D38" s="15"/>
      <c r="E38" s="79">
        <v>1.5</v>
      </c>
      <c r="F38" s="80"/>
      <c r="G38" s="15"/>
      <c r="H38" s="15"/>
      <c r="I38" s="16" t="s">
        <v>211</v>
      </c>
      <c r="J38" s="67"/>
      <c r="K38" s="67"/>
      <c r="L38" s="16" t="s">
        <v>211</v>
      </c>
      <c r="M38" s="81"/>
      <c r="N38" s="82">
        <v>7797.439453125</v>
      </c>
      <c r="O38" s="82">
        <v>3729.570556640625</v>
      </c>
      <c r="P38" s="77"/>
      <c r="Q38" s="83"/>
      <c r="R38" s="83"/>
      <c r="S38" s="51">
        <v>1</v>
      </c>
      <c r="T38" s="51">
        <v>0</v>
      </c>
      <c r="U38" s="51">
        <v>1</v>
      </c>
      <c r="V38" s="52">
        <v>0</v>
      </c>
      <c r="W38" s="52">
        <v>8.5700000000000001E-4</v>
      </c>
      <c r="X38" s="52">
        <v>9.6900000000000003E-4</v>
      </c>
      <c r="Y38" s="52">
        <v>0.44618000000000002</v>
      </c>
      <c r="Z38" s="52">
        <v>0</v>
      </c>
      <c r="AA38" s="52">
        <v>0</v>
      </c>
      <c r="AB38" s="84">
        <v>38</v>
      </c>
      <c r="AC38" s="84"/>
      <c r="AD38" s="85"/>
      <c r="AE38" s="51"/>
      <c r="AF38" s="51"/>
      <c r="AG38" s="51"/>
      <c r="AH38" s="51"/>
      <c r="AI38" s="51"/>
      <c r="AJ38" s="51"/>
      <c r="AK38" s="102" t="s">
        <v>476</v>
      </c>
      <c r="AL38" s="102" t="s">
        <v>476</v>
      </c>
      <c r="AM38" s="102" t="s">
        <v>476</v>
      </c>
      <c r="AN38" s="102" t="s">
        <v>476</v>
      </c>
      <c r="AO38" s="2"/>
      <c r="AP38" s="3"/>
      <c r="AQ38" s="3"/>
      <c r="AR38" s="3"/>
      <c r="AS38" s="3"/>
    </row>
    <row r="39" spans="1:45" hidden="1" x14ac:dyDescent="0.35">
      <c r="A39" s="14" t="s">
        <v>212</v>
      </c>
      <c r="B39" s="14"/>
      <c r="C39" s="15"/>
      <c r="D39" s="15"/>
      <c r="E39" s="79">
        <v>3.5732263546794401</v>
      </c>
      <c r="F39" s="80"/>
      <c r="G39" s="15"/>
      <c r="H39" s="15"/>
      <c r="I39" s="16" t="s">
        <v>212</v>
      </c>
      <c r="J39" s="67"/>
      <c r="K39" s="67"/>
      <c r="L39" s="16" t="s">
        <v>212</v>
      </c>
      <c r="M39" s="81"/>
      <c r="N39" s="82">
        <v>6311.470703125</v>
      </c>
      <c r="O39" s="82">
        <v>3637.33837890625</v>
      </c>
      <c r="P39" s="77"/>
      <c r="Q39" s="83"/>
      <c r="R39" s="83"/>
      <c r="S39" s="51">
        <v>2</v>
      </c>
      <c r="T39" s="51">
        <v>0</v>
      </c>
      <c r="U39" s="51">
        <v>2</v>
      </c>
      <c r="V39" s="52">
        <v>333.08285999999998</v>
      </c>
      <c r="W39" s="52">
        <v>9.8499999999999998E-4</v>
      </c>
      <c r="X39" s="52">
        <v>3.2269999999999998E-3</v>
      </c>
      <c r="Y39" s="52">
        <v>0.70923199999999997</v>
      </c>
      <c r="Z39" s="52">
        <v>0</v>
      </c>
      <c r="AA39" s="52">
        <v>0</v>
      </c>
      <c r="AB39" s="84">
        <v>39</v>
      </c>
      <c r="AC39" s="84"/>
      <c r="AD39" s="85"/>
      <c r="AE39" s="51"/>
      <c r="AF39" s="51"/>
      <c r="AG39" s="51"/>
      <c r="AH39" s="51"/>
      <c r="AI39" s="51"/>
      <c r="AJ39" s="51"/>
      <c r="AK39" s="102" t="s">
        <v>476</v>
      </c>
      <c r="AL39" s="102" t="s">
        <v>476</v>
      </c>
      <c r="AM39" s="102" t="s">
        <v>476</v>
      </c>
      <c r="AN39" s="102" t="s">
        <v>476</v>
      </c>
      <c r="AO39" s="2"/>
      <c r="AP39" s="3"/>
      <c r="AQ39" s="3"/>
      <c r="AR39" s="3"/>
      <c r="AS39" s="3"/>
    </row>
    <row r="40" spans="1:45" hidden="1" x14ac:dyDescent="0.35">
      <c r="A40" s="14" t="s">
        <v>213</v>
      </c>
      <c r="B40" s="14"/>
      <c r="C40" s="15"/>
      <c r="D40" s="15"/>
      <c r="E40" s="79">
        <v>1.5</v>
      </c>
      <c r="F40" s="80"/>
      <c r="G40" s="15"/>
      <c r="H40" s="15"/>
      <c r="I40" s="16" t="s">
        <v>213</v>
      </c>
      <c r="J40" s="67"/>
      <c r="K40" s="67"/>
      <c r="L40" s="16" t="s">
        <v>213</v>
      </c>
      <c r="M40" s="81"/>
      <c r="N40" s="82">
        <v>7695.3173828125</v>
      </c>
      <c r="O40" s="82">
        <v>3885.279541015625</v>
      </c>
      <c r="P40" s="77"/>
      <c r="Q40" s="83"/>
      <c r="R40" s="83"/>
      <c r="S40" s="51">
        <v>1</v>
      </c>
      <c r="T40" s="51">
        <v>0</v>
      </c>
      <c r="U40" s="51">
        <v>1</v>
      </c>
      <c r="V40" s="52">
        <v>0</v>
      </c>
      <c r="W40" s="52">
        <v>8.5700000000000001E-4</v>
      </c>
      <c r="X40" s="52">
        <v>9.6900000000000003E-4</v>
      </c>
      <c r="Y40" s="52">
        <v>0.44618000000000002</v>
      </c>
      <c r="Z40" s="52">
        <v>0</v>
      </c>
      <c r="AA40" s="52">
        <v>0</v>
      </c>
      <c r="AB40" s="84">
        <v>40</v>
      </c>
      <c r="AC40" s="84"/>
      <c r="AD40" s="85"/>
      <c r="AE40" s="51"/>
      <c r="AF40" s="51"/>
      <c r="AG40" s="51"/>
      <c r="AH40" s="51"/>
      <c r="AI40" s="51"/>
      <c r="AJ40" s="51"/>
      <c r="AK40" s="102" t="s">
        <v>476</v>
      </c>
      <c r="AL40" s="102" t="s">
        <v>476</v>
      </c>
      <c r="AM40" s="102" t="s">
        <v>476</v>
      </c>
      <c r="AN40" s="102" t="s">
        <v>476</v>
      </c>
      <c r="AO40" s="2"/>
      <c r="AP40" s="3"/>
      <c r="AQ40" s="3"/>
      <c r="AR40" s="3"/>
      <c r="AS40" s="3"/>
    </row>
    <row r="41" spans="1:45" hidden="1" x14ac:dyDescent="0.35">
      <c r="A41" s="14" t="s">
        <v>214</v>
      </c>
      <c r="B41" s="14"/>
      <c r="C41" s="15"/>
      <c r="D41" s="15"/>
      <c r="E41" s="79">
        <v>1.5</v>
      </c>
      <c r="F41" s="80"/>
      <c r="G41" s="15"/>
      <c r="H41" s="15"/>
      <c r="I41" s="16" t="s">
        <v>214</v>
      </c>
      <c r="J41" s="67"/>
      <c r="K41" s="67"/>
      <c r="L41" s="16" t="s">
        <v>214</v>
      </c>
      <c r="M41" s="81"/>
      <c r="N41" s="82">
        <v>7710.99658203125</v>
      </c>
      <c r="O41" s="82">
        <v>3553.514892578125</v>
      </c>
      <c r="P41" s="77"/>
      <c r="Q41" s="83"/>
      <c r="R41" s="83"/>
      <c r="S41" s="51">
        <v>1</v>
      </c>
      <c r="T41" s="51">
        <v>0</v>
      </c>
      <c r="U41" s="51">
        <v>1</v>
      </c>
      <c r="V41" s="52">
        <v>0</v>
      </c>
      <c r="W41" s="52">
        <v>8.5700000000000001E-4</v>
      </c>
      <c r="X41" s="52">
        <v>9.6900000000000003E-4</v>
      </c>
      <c r="Y41" s="52">
        <v>0.44618000000000002</v>
      </c>
      <c r="Z41" s="52">
        <v>0</v>
      </c>
      <c r="AA41" s="52">
        <v>0</v>
      </c>
      <c r="AB41" s="84">
        <v>41</v>
      </c>
      <c r="AC41" s="84"/>
      <c r="AD41" s="85"/>
      <c r="AE41" s="51"/>
      <c r="AF41" s="51"/>
      <c r="AG41" s="51"/>
      <c r="AH41" s="51"/>
      <c r="AI41" s="51"/>
      <c r="AJ41" s="51"/>
      <c r="AK41" s="102" t="s">
        <v>476</v>
      </c>
      <c r="AL41" s="102" t="s">
        <v>476</v>
      </c>
      <c r="AM41" s="102" t="s">
        <v>476</v>
      </c>
      <c r="AN41" s="102" t="s">
        <v>476</v>
      </c>
      <c r="AO41" s="2"/>
      <c r="AP41" s="3"/>
      <c r="AQ41" s="3"/>
      <c r="AR41" s="3"/>
      <c r="AS41" s="3"/>
    </row>
    <row r="42" spans="1:45" hidden="1" x14ac:dyDescent="0.35">
      <c r="A42" s="14" t="s">
        <v>215</v>
      </c>
      <c r="B42" s="14"/>
      <c r="C42" s="15"/>
      <c r="D42" s="15"/>
      <c r="E42" s="79">
        <v>3.4020542881212745</v>
      </c>
      <c r="F42" s="80"/>
      <c r="G42" s="15"/>
      <c r="H42" s="15"/>
      <c r="I42" s="16" t="s">
        <v>215</v>
      </c>
      <c r="J42" s="67"/>
      <c r="K42" s="67"/>
      <c r="L42" s="16" t="s">
        <v>215</v>
      </c>
      <c r="M42" s="81"/>
      <c r="N42" s="82">
        <v>6329.03125</v>
      </c>
      <c r="O42" s="82">
        <v>4821.0185546875</v>
      </c>
      <c r="P42" s="77"/>
      <c r="Q42" s="83"/>
      <c r="R42" s="83"/>
      <c r="S42" s="51">
        <v>2</v>
      </c>
      <c r="T42" s="51">
        <v>0</v>
      </c>
      <c r="U42" s="51">
        <v>2</v>
      </c>
      <c r="V42" s="52">
        <v>305.58249499999999</v>
      </c>
      <c r="W42" s="52">
        <v>1.0430000000000001E-3</v>
      </c>
      <c r="X42" s="52">
        <v>5.6769999999999998E-3</v>
      </c>
      <c r="Y42" s="52">
        <v>0.683585</v>
      </c>
      <c r="Z42" s="52">
        <v>0</v>
      </c>
      <c r="AA42" s="52">
        <v>0</v>
      </c>
      <c r="AB42" s="84">
        <v>42</v>
      </c>
      <c r="AC42" s="84"/>
      <c r="AD42" s="85"/>
      <c r="AE42" s="51"/>
      <c r="AF42" s="51"/>
      <c r="AG42" s="51"/>
      <c r="AH42" s="51"/>
      <c r="AI42" s="51"/>
      <c r="AJ42" s="51"/>
      <c r="AK42" s="102" t="s">
        <v>476</v>
      </c>
      <c r="AL42" s="102" t="s">
        <v>476</v>
      </c>
      <c r="AM42" s="102" t="s">
        <v>476</v>
      </c>
      <c r="AN42" s="102" t="s">
        <v>476</v>
      </c>
      <c r="AO42" s="2"/>
      <c r="AP42" s="3"/>
      <c r="AQ42" s="3"/>
      <c r="AR42" s="3"/>
      <c r="AS42" s="3"/>
    </row>
    <row r="43" spans="1:45" hidden="1" x14ac:dyDescent="0.35">
      <c r="A43" s="14" t="s">
        <v>216</v>
      </c>
      <c r="B43" s="14"/>
      <c r="C43" s="15"/>
      <c r="D43" s="15"/>
      <c r="E43" s="79">
        <v>1.5</v>
      </c>
      <c r="F43" s="80"/>
      <c r="G43" s="15"/>
      <c r="H43" s="15"/>
      <c r="I43" s="16" t="s">
        <v>216</v>
      </c>
      <c r="J43" s="67"/>
      <c r="K43" s="67"/>
      <c r="L43" s="16" t="s">
        <v>216</v>
      </c>
      <c r="M43" s="81"/>
      <c r="N43" s="82">
        <v>7748.9462890625</v>
      </c>
      <c r="O43" s="82">
        <v>4084.4033203125</v>
      </c>
      <c r="P43" s="77"/>
      <c r="Q43" s="83"/>
      <c r="R43" s="83"/>
      <c r="S43" s="51">
        <v>1</v>
      </c>
      <c r="T43" s="51">
        <v>0</v>
      </c>
      <c r="U43" s="51">
        <v>1</v>
      </c>
      <c r="V43" s="52">
        <v>0</v>
      </c>
      <c r="W43" s="52">
        <v>8.5700000000000001E-4</v>
      </c>
      <c r="X43" s="52">
        <v>9.6900000000000003E-4</v>
      </c>
      <c r="Y43" s="52">
        <v>0.44618000000000002</v>
      </c>
      <c r="Z43" s="52">
        <v>0</v>
      </c>
      <c r="AA43" s="52">
        <v>0</v>
      </c>
      <c r="AB43" s="84">
        <v>43</v>
      </c>
      <c r="AC43" s="84"/>
      <c r="AD43" s="85"/>
      <c r="AE43" s="51"/>
      <c r="AF43" s="51"/>
      <c r="AG43" s="51"/>
      <c r="AH43" s="51"/>
      <c r="AI43" s="51"/>
      <c r="AJ43" s="51"/>
      <c r="AK43" s="102" t="s">
        <v>476</v>
      </c>
      <c r="AL43" s="102" t="s">
        <v>476</v>
      </c>
      <c r="AM43" s="102" t="s">
        <v>476</v>
      </c>
      <c r="AN43" s="102" t="s">
        <v>476</v>
      </c>
      <c r="AO43" s="2"/>
      <c r="AP43" s="3"/>
      <c r="AQ43" s="3"/>
      <c r="AR43" s="3"/>
      <c r="AS43" s="3"/>
    </row>
    <row r="44" spans="1:45" hidden="1" x14ac:dyDescent="0.35">
      <c r="A44" s="14" t="s">
        <v>217</v>
      </c>
      <c r="B44" s="14"/>
      <c r="C44" s="15"/>
      <c r="D44" s="15"/>
      <c r="E44" s="79">
        <v>3.0811473978456232</v>
      </c>
      <c r="F44" s="80"/>
      <c r="G44" s="15"/>
      <c r="H44" s="15"/>
      <c r="I44" s="16" t="s">
        <v>217</v>
      </c>
      <c r="J44" s="67"/>
      <c r="K44" s="67"/>
      <c r="L44" s="16" t="s">
        <v>217</v>
      </c>
      <c r="M44" s="81"/>
      <c r="N44" s="82">
        <v>5797.37646484375</v>
      </c>
      <c r="O44" s="82">
        <v>3459.191162109375</v>
      </c>
      <c r="P44" s="77"/>
      <c r="Q44" s="83"/>
      <c r="R44" s="83"/>
      <c r="S44" s="51">
        <v>2</v>
      </c>
      <c r="T44" s="51">
        <v>0</v>
      </c>
      <c r="U44" s="51">
        <v>2</v>
      </c>
      <c r="V44" s="52">
        <v>254.02585500000001</v>
      </c>
      <c r="W44" s="52">
        <v>9.810000000000001E-4</v>
      </c>
      <c r="X44" s="52">
        <v>2.379E-3</v>
      </c>
      <c r="Y44" s="52">
        <v>0.70527399999999996</v>
      </c>
      <c r="Z44" s="52">
        <v>0</v>
      </c>
      <c r="AA44" s="52">
        <v>0</v>
      </c>
      <c r="AB44" s="84">
        <v>44</v>
      </c>
      <c r="AC44" s="84"/>
      <c r="AD44" s="85"/>
      <c r="AE44" s="51"/>
      <c r="AF44" s="51"/>
      <c r="AG44" s="51"/>
      <c r="AH44" s="51"/>
      <c r="AI44" s="51"/>
      <c r="AJ44" s="51"/>
      <c r="AK44" s="102" t="s">
        <v>476</v>
      </c>
      <c r="AL44" s="102" t="s">
        <v>476</v>
      </c>
      <c r="AM44" s="102" t="s">
        <v>476</v>
      </c>
      <c r="AN44" s="102" t="s">
        <v>476</v>
      </c>
      <c r="AO44" s="2"/>
      <c r="AP44" s="3"/>
      <c r="AQ44" s="3"/>
      <c r="AR44" s="3"/>
      <c r="AS44" s="3"/>
    </row>
    <row r="45" spans="1:45" hidden="1" x14ac:dyDescent="0.35">
      <c r="A45" s="14" t="s">
        <v>218</v>
      </c>
      <c r="B45" s="14"/>
      <c r="C45" s="15"/>
      <c r="D45" s="15"/>
      <c r="E45" s="79">
        <v>3.0811473978456232</v>
      </c>
      <c r="F45" s="80"/>
      <c r="G45" s="15"/>
      <c r="H45" s="15"/>
      <c r="I45" s="16" t="s">
        <v>218</v>
      </c>
      <c r="J45" s="67"/>
      <c r="K45" s="67"/>
      <c r="L45" s="16" t="s">
        <v>218</v>
      </c>
      <c r="M45" s="81"/>
      <c r="N45" s="82">
        <v>5887.57080078125</v>
      </c>
      <c r="O45" s="82">
        <v>3534.52001953125</v>
      </c>
      <c r="P45" s="77"/>
      <c r="Q45" s="83"/>
      <c r="R45" s="83"/>
      <c r="S45" s="51">
        <v>2</v>
      </c>
      <c r="T45" s="51">
        <v>0</v>
      </c>
      <c r="U45" s="51">
        <v>2</v>
      </c>
      <c r="V45" s="52">
        <v>254.02585500000001</v>
      </c>
      <c r="W45" s="52">
        <v>9.810000000000001E-4</v>
      </c>
      <c r="X45" s="52">
        <v>2.379E-3</v>
      </c>
      <c r="Y45" s="52">
        <v>0.70527399999999996</v>
      </c>
      <c r="Z45" s="52">
        <v>0</v>
      </c>
      <c r="AA45" s="52">
        <v>0</v>
      </c>
      <c r="AB45" s="84">
        <v>45</v>
      </c>
      <c r="AC45" s="84"/>
      <c r="AD45" s="85"/>
      <c r="AE45" s="51"/>
      <c r="AF45" s="51"/>
      <c r="AG45" s="51"/>
      <c r="AH45" s="51"/>
      <c r="AI45" s="51"/>
      <c r="AJ45" s="51"/>
      <c r="AK45" s="102" t="s">
        <v>476</v>
      </c>
      <c r="AL45" s="102" t="s">
        <v>476</v>
      </c>
      <c r="AM45" s="102" t="s">
        <v>476</v>
      </c>
      <c r="AN45" s="102" t="s">
        <v>476</v>
      </c>
      <c r="AO45" s="2"/>
      <c r="AP45" s="3"/>
      <c r="AQ45" s="3"/>
      <c r="AR45" s="3"/>
      <c r="AS45" s="3"/>
    </row>
    <row r="46" spans="1:45" hidden="1" x14ac:dyDescent="0.35">
      <c r="A46" s="14" t="s">
        <v>219</v>
      </c>
      <c r="B46" s="14"/>
      <c r="C46" s="15"/>
      <c r="D46" s="15"/>
      <c r="E46" s="79">
        <v>1.5</v>
      </c>
      <c r="F46" s="80"/>
      <c r="G46" s="15"/>
      <c r="H46" s="15"/>
      <c r="I46" s="16" t="s">
        <v>219</v>
      </c>
      <c r="J46" s="67"/>
      <c r="K46" s="67"/>
      <c r="L46" s="16" t="s">
        <v>219</v>
      </c>
      <c r="M46" s="81"/>
      <c r="N46" s="82">
        <v>7837.67431640625</v>
      </c>
      <c r="O46" s="82">
        <v>4230.18505859375</v>
      </c>
      <c r="P46" s="77"/>
      <c r="Q46" s="83"/>
      <c r="R46" s="83"/>
      <c r="S46" s="51">
        <v>1</v>
      </c>
      <c r="T46" s="51">
        <v>0</v>
      </c>
      <c r="U46" s="51">
        <v>1</v>
      </c>
      <c r="V46" s="52">
        <v>0</v>
      </c>
      <c r="W46" s="52">
        <v>8.5700000000000001E-4</v>
      </c>
      <c r="X46" s="52">
        <v>9.6900000000000003E-4</v>
      </c>
      <c r="Y46" s="52">
        <v>0.44618000000000002</v>
      </c>
      <c r="Z46" s="52">
        <v>0</v>
      </c>
      <c r="AA46" s="52">
        <v>0</v>
      </c>
      <c r="AB46" s="84">
        <v>46</v>
      </c>
      <c r="AC46" s="84"/>
      <c r="AD46" s="85"/>
      <c r="AE46" s="51"/>
      <c r="AF46" s="51"/>
      <c r="AG46" s="51"/>
      <c r="AH46" s="51"/>
      <c r="AI46" s="51"/>
      <c r="AJ46" s="51"/>
      <c r="AK46" s="102" t="s">
        <v>476</v>
      </c>
      <c r="AL46" s="102" t="s">
        <v>476</v>
      </c>
      <c r="AM46" s="102" t="s">
        <v>476</v>
      </c>
      <c r="AN46" s="102" t="s">
        <v>476</v>
      </c>
      <c r="AO46" s="2"/>
      <c r="AP46" s="3"/>
      <c r="AQ46" s="3"/>
      <c r="AR46" s="3"/>
      <c r="AS46" s="3"/>
    </row>
    <row r="47" spans="1:45" hidden="1" x14ac:dyDescent="0.35">
      <c r="A47" s="14" t="s">
        <v>220</v>
      </c>
      <c r="B47" s="14"/>
      <c r="C47" s="15"/>
      <c r="D47" s="15"/>
      <c r="E47" s="79">
        <v>2.483397154183498</v>
      </c>
      <c r="F47" s="80"/>
      <c r="G47" s="15"/>
      <c r="H47" s="15"/>
      <c r="I47" s="16" t="s">
        <v>220</v>
      </c>
      <c r="J47" s="67"/>
      <c r="K47" s="67"/>
      <c r="L47" s="16" t="s">
        <v>220</v>
      </c>
      <c r="M47" s="81"/>
      <c r="N47" s="82">
        <v>6754.1044921875</v>
      </c>
      <c r="O47" s="82">
        <v>4339.81689453125</v>
      </c>
      <c r="P47" s="77"/>
      <c r="Q47" s="83"/>
      <c r="R47" s="83"/>
      <c r="S47" s="51">
        <v>2</v>
      </c>
      <c r="T47" s="51">
        <v>0</v>
      </c>
      <c r="U47" s="51">
        <v>2</v>
      </c>
      <c r="V47" s="52">
        <v>157.99178699999999</v>
      </c>
      <c r="W47" s="52">
        <v>9.68E-4</v>
      </c>
      <c r="X47" s="52">
        <v>1.939E-3</v>
      </c>
      <c r="Y47" s="52">
        <v>0.70252499999999996</v>
      </c>
      <c r="Z47" s="52">
        <v>0</v>
      </c>
      <c r="AA47" s="52">
        <v>0</v>
      </c>
      <c r="AB47" s="84">
        <v>47</v>
      </c>
      <c r="AC47" s="84"/>
      <c r="AD47" s="85"/>
      <c r="AE47" s="51"/>
      <c r="AF47" s="51"/>
      <c r="AG47" s="51"/>
      <c r="AH47" s="51"/>
      <c r="AI47" s="51"/>
      <c r="AJ47" s="51"/>
      <c r="AK47" s="102" t="s">
        <v>476</v>
      </c>
      <c r="AL47" s="102" t="s">
        <v>476</v>
      </c>
      <c r="AM47" s="102" t="s">
        <v>476</v>
      </c>
      <c r="AN47" s="102" t="s">
        <v>476</v>
      </c>
      <c r="AO47" s="2"/>
      <c r="AP47" s="3"/>
      <c r="AQ47" s="3"/>
      <c r="AR47" s="3"/>
      <c r="AS47" s="3"/>
    </row>
    <row r="48" spans="1:45" hidden="1" x14ac:dyDescent="0.35">
      <c r="A48" s="14" t="s">
        <v>221</v>
      </c>
      <c r="B48" s="14"/>
      <c r="C48" s="15"/>
      <c r="D48" s="15"/>
      <c r="E48" s="79">
        <v>1.5</v>
      </c>
      <c r="F48" s="80"/>
      <c r="G48" s="15"/>
      <c r="H48" s="15"/>
      <c r="I48" s="16" t="s">
        <v>221</v>
      </c>
      <c r="J48" s="67"/>
      <c r="K48" s="67"/>
      <c r="L48" s="16" t="s">
        <v>221</v>
      </c>
      <c r="M48" s="81"/>
      <c r="N48" s="82">
        <v>7401.25439453125</v>
      </c>
      <c r="O48" s="82">
        <v>3207.607421875</v>
      </c>
      <c r="P48" s="77"/>
      <c r="Q48" s="83"/>
      <c r="R48" s="83"/>
      <c r="S48" s="51">
        <v>1</v>
      </c>
      <c r="T48" s="51">
        <v>0</v>
      </c>
      <c r="U48" s="51">
        <v>1</v>
      </c>
      <c r="V48" s="52">
        <v>0</v>
      </c>
      <c r="W48" s="52">
        <v>8.5700000000000001E-4</v>
      </c>
      <c r="X48" s="52">
        <v>9.6900000000000003E-4</v>
      </c>
      <c r="Y48" s="52">
        <v>0.44618000000000002</v>
      </c>
      <c r="Z48" s="52">
        <v>0</v>
      </c>
      <c r="AA48" s="52">
        <v>0</v>
      </c>
      <c r="AB48" s="84">
        <v>48</v>
      </c>
      <c r="AC48" s="84"/>
      <c r="AD48" s="85"/>
      <c r="AE48" s="51"/>
      <c r="AF48" s="51"/>
      <c r="AG48" s="51"/>
      <c r="AH48" s="51"/>
      <c r="AI48" s="51"/>
      <c r="AJ48" s="51"/>
      <c r="AK48" s="102" t="s">
        <v>476</v>
      </c>
      <c r="AL48" s="102" t="s">
        <v>476</v>
      </c>
      <c r="AM48" s="102" t="s">
        <v>476</v>
      </c>
      <c r="AN48" s="102" t="s">
        <v>476</v>
      </c>
      <c r="AO48" s="2"/>
      <c r="AP48" s="3"/>
      <c r="AQ48" s="3"/>
      <c r="AR48" s="3"/>
      <c r="AS48" s="3"/>
    </row>
    <row r="49" spans="1:45" hidden="1" x14ac:dyDescent="0.35">
      <c r="A49" s="14" t="s">
        <v>222</v>
      </c>
      <c r="B49" s="14"/>
      <c r="C49" s="15"/>
      <c r="D49" s="15"/>
      <c r="E49" s="79">
        <v>1.5</v>
      </c>
      <c r="F49" s="80"/>
      <c r="G49" s="15"/>
      <c r="H49" s="15"/>
      <c r="I49" s="16" t="s">
        <v>222</v>
      </c>
      <c r="J49" s="67"/>
      <c r="K49" s="67"/>
      <c r="L49" s="16" t="s">
        <v>222</v>
      </c>
      <c r="M49" s="81"/>
      <c r="N49" s="82">
        <v>7626.94580078125</v>
      </c>
      <c r="O49" s="82">
        <v>3688.212158203125</v>
      </c>
      <c r="P49" s="77"/>
      <c r="Q49" s="83"/>
      <c r="R49" s="83"/>
      <c r="S49" s="51">
        <v>1</v>
      </c>
      <c r="T49" s="51">
        <v>0</v>
      </c>
      <c r="U49" s="51">
        <v>1</v>
      </c>
      <c r="V49" s="52">
        <v>0</v>
      </c>
      <c r="W49" s="52">
        <v>8.5700000000000001E-4</v>
      </c>
      <c r="X49" s="52">
        <v>9.6900000000000003E-4</v>
      </c>
      <c r="Y49" s="52">
        <v>0.44618000000000002</v>
      </c>
      <c r="Z49" s="52">
        <v>0</v>
      </c>
      <c r="AA49" s="52">
        <v>0</v>
      </c>
      <c r="AB49" s="84">
        <v>49</v>
      </c>
      <c r="AC49" s="84"/>
      <c r="AD49" s="85"/>
      <c r="AE49" s="51"/>
      <c r="AF49" s="51"/>
      <c r="AG49" s="51"/>
      <c r="AH49" s="51"/>
      <c r="AI49" s="51"/>
      <c r="AJ49" s="51"/>
      <c r="AK49" s="102" t="s">
        <v>476</v>
      </c>
      <c r="AL49" s="102" t="s">
        <v>476</v>
      </c>
      <c r="AM49" s="102" t="s">
        <v>476</v>
      </c>
      <c r="AN49" s="102" t="s">
        <v>476</v>
      </c>
      <c r="AO49" s="2"/>
      <c r="AP49" s="3"/>
      <c r="AQ49" s="3"/>
      <c r="AR49" s="3"/>
      <c r="AS49" s="3"/>
    </row>
    <row r="50" spans="1:45" hidden="1" x14ac:dyDescent="0.35">
      <c r="A50" s="14" t="s">
        <v>223</v>
      </c>
      <c r="B50" s="14"/>
      <c r="C50" s="15"/>
      <c r="D50" s="15"/>
      <c r="E50" s="79">
        <v>1.5</v>
      </c>
      <c r="F50" s="80"/>
      <c r="G50" s="15"/>
      <c r="H50" s="15"/>
      <c r="I50" s="16" t="s">
        <v>223</v>
      </c>
      <c r="J50" s="67"/>
      <c r="K50" s="67"/>
      <c r="L50" s="16" t="s">
        <v>223</v>
      </c>
      <c r="M50" s="81"/>
      <c r="N50" s="82">
        <v>7508.9931640625</v>
      </c>
      <c r="O50" s="82">
        <v>3500.6162109375</v>
      </c>
      <c r="P50" s="77"/>
      <c r="Q50" s="83"/>
      <c r="R50" s="83"/>
      <c r="S50" s="51">
        <v>1</v>
      </c>
      <c r="T50" s="51">
        <v>0</v>
      </c>
      <c r="U50" s="51">
        <v>1</v>
      </c>
      <c r="V50" s="52">
        <v>0</v>
      </c>
      <c r="W50" s="52">
        <v>8.5700000000000001E-4</v>
      </c>
      <c r="X50" s="52">
        <v>9.6900000000000003E-4</v>
      </c>
      <c r="Y50" s="52">
        <v>0.44618000000000002</v>
      </c>
      <c r="Z50" s="52">
        <v>0</v>
      </c>
      <c r="AA50" s="52">
        <v>0</v>
      </c>
      <c r="AB50" s="84">
        <v>50</v>
      </c>
      <c r="AC50" s="84"/>
      <c r="AD50" s="85"/>
      <c r="AE50" s="51"/>
      <c r="AF50" s="51"/>
      <c r="AG50" s="51"/>
      <c r="AH50" s="51"/>
      <c r="AI50" s="51"/>
      <c r="AJ50" s="51"/>
      <c r="AK50" s="102" t="s">
        <v>476</v>
      </c>
      <c r="AL50" s="102" t="s">
        <v>476</v>
      </c>
      <c r="AM50" s="102" t="s">
        <v>476</v>
      </c>
      <c r="AN50" s="102" t="s">
        <v>476</v>
      </c>
      <c r="AO50" s="2"/>
      <c r="AP50" s="3"/>
      <c r="AQ50" s="3"/>
      <c r="AR50" s="3"/>
      <c r="AS50" s="3"/>
    </row>
    <row r="51" spans="1:45" hidden="1" x14ac:dyDescent="0.35">
      <c r="A51" s="14" t="s">
        <v>439</v>
      </c>
      <c r="B51" s="14"/>
      <c r="C51" s="15"/>
      <c r="D51" s="15"/>
      <c r="E51" s="79">
        <v>1.5</v>
      </c>
      <c r="F51" s="80"/>
      <c r="G51" s="15"/>
      <c r="H51" s="15"/>
      <c r="I51" s="16" t="s">
        <v>439</v>
      </c>
      <c r="J51" s="67"/>
      <c r="K51" s="67"/>
      <c r="L51" s="16" t="s">
        <v>439</v>
      </c>
      <c r="M51" s="81"/>
      <c r="N51" s="82">
        <v>7481.83935546875</v>
      </c>
      <c r="O51" s="82">
        <v>3299.42236328125</v>
      </c>
      <c r="P51" s="77"/>
      <c r="Q51" s="83"/>
      <c r="R51" s="83"/>
      <c r="S51" s="51">
        <v>1</v>
      </c>
      <c r="T51" s="51">
        <v>0</v>
      </c>
      <c r="U51" s="51">
        <v>1</v>
      </c>
      <c r="V51" s="52">
        <v>0</v>
      </c>
      <c r="W51" s="52">
        <v>8.5700000000000001E-4</v>
      </c>
      <c r="X51" s="52">
        <v>9.6900000000000003E-4</v>
      </c>
      <c r="Y51" s="52">
        <v>0.44618000000000002</v>
      </c>
      <c r="Z51" s="52">
        <v>0</v>
      </c>
      <c r="AA51" s="52">
        <v>0</v>
      </c>
      <c r="AB51" s="84">
        <v>51</v>
      </c>
      <c r="AC51" s="84"/>
      <c r="AD51" s="85"/>
      <c r="AE51" s="51"/>
      <c r="AF51" s="51"/>
      <c r="AG51" s="51"/>
      <c r="AH51" s="51"/>
      <c r="AI51" s="51"/>
      <c r="AJ51" s="51"/>
      <c r="AK51" s="102" t="s">
        <v>476</v>
      </c>
      <c r="AL51" s="102" t="s">
        <v>476</v>
      </c>
      <c r="AM51" s="102" t="s">
        <v>476</v>
      </c>
      <c r="AN51" s="102" t="s">
        <v>476</v>
      </c>
      <c r="AO51" s="2"/>
      <c r="AP51" s="3"/>
      <c r="AQ51" s="3"/>
      <c r="AR51" s="3"/>
      <c r="AS51" s="3"/>
    </row>
    <row r="52" spans="1:45" hidden="1" x14ac:dyDescent="0.35">
      <c r="A52" s="14" t="s">
        <v>225</v>
      </c>
      <c r="B52" s="14"/>
      <c r="C52" s="15"/>
      <c r="D52" s="15"/>
      <c r="E52" s="79">
        <v>3.4020542881212745</v>
      </c>
      <c r="F52" s="80"/>
      <c r="G52" s="15"/>
      <c r="H52" s="15"/>
      <c r="I52" s="16" t="s">
        <v>225</v>
      </c>
      <c r="J52" s="67"/>
      <c r="K52" s="67"/>
      <c r="L52" s="16" t="s">
        <v>225</v>
      </c>
      <c r="M52" s="81"/>
      <c r="N52" s="82">
        <v>6276.625</v>
      </c>
      <c r="O52" s="82">
        <v>4716.17822265625</v>
      </c>
      <c r="P52" s="77"/>
      <c r="Q52" s="83"/>
      <c r="R52" s="83"/>
      <c r="S52" s="51">
        <v>2</v>
      </c>
      <c r="T52" s="51">
        <v>0</v>
      </c>
      <c r="U52" s="51">
        <v>2</v>
      </c>
      <c r="V52" s="52">
        <v>305.58249499999999</v>
      </c>
      <c r="W52" s="52">
        <v>1.0430000000000001E-3</v>
      </c>
      <c r="X52" s="52">
        <v>5.6769999999999998E-3</v>
      </c>
      <c r="Y52" s="52">
        <v>0.683585</v>
      </c>
      <c r="Z52" s="52">
        <v>0</v>
      </c>
      <c r="AA52" s="52">
        <v>0</v>
      </c>
      <c r="AB52" s="84">
        <v>52</v>
      </c>
      <c r="AC52" s="84"/>
      <c r="AD52" s="85"/>
      <c r="AE52" s="51"/>
      <c r="AF52" s="51"/>
      <c r="AG52" s="51"/>
      <c r="AH52" s="51"/>
      <c r="AI52" s="51"/>
      <c r="AJ52" s="51"/>
      <c r="AK52" s="102" t="s">
        <v>476</v>
      </c>
      <c r="AL52" s="102" t="s">
        <v>476</v>
      </c>
      <c r="AM52" s="102" t="s">
        <v>476</v>
      </c>
      <c r="AN52" s="102" t="s">
        <v>476</v>
      </c>
      <c r="AO52" s="2"/>
      <c r="AP52" s="3"/>
      <c r="AQ52" s="3"/>
      <c r="AR52" s="3"/>
      <c r="AS52" s="3"/>
    </row>
    <row r="53" spans="1:45" hidden="1" x14ac:dyDescent="0.35">
      <c r="A53" s="14" t="s">
        <v>226</v>
      </c>
      <c r="B53" s="14"/>
      <c r="C53" s="15"/>
      <c r="D53" s="15"/>
      <c r="E53" s="79">
        <v>1.5</v>
      </c>
      <c r="F53" s="80"/>
      <c r="G53" s="15"/>
      <c r="H53" s="15"/>
      <c r="I53" s="16" t="s">
        <v>226</v>
      </c>
      <c r="J53" s="67"/>
      <c r="K53" s="67"/>
      <c r="L53" s="16" t="s">
        <v>226</v>
      </c>
      <c r="M53" s="81"/>
      <c r="N53" s="82">
        <v>7855.90185546875</v>
      </c>
      <c r="O53" s="82">
        <v>3908.979736328125</v>
      </c>
      <c r="P53" s="77"/>
      <c r="Q53" s="83"/>
      <c r="R53" s="83"/>
      <c r="S53" s="51">
        <v>1</v>
      </c>
      <c r="T53" s="51">
        <v>0</v>
      </c>
      <c r="U53" s="51">
        <v>1</v>
      </c>
      <c r="V53" s="52">
        <v>0</v>
      </c>
      <c r="W53" s="52">
        <v>8.5700000000000001E-4</v>
      </c>
      <c r="X53" s="52">
        <v>9.6900000000000003E-4</v>
      </c>
      <c r="Y53" s="52">
        <v>0.44618000000000002</v>
      </c>
      <c r="Z53" s="52">
        <v>0</v>
      </c>
      <c r="AA53" s="52">
        <v>0</v>
      </c>
      <c r="AB53" s="84">
        <v>53</v>
      </c>
      <c r="AC53" s="84"/>
      <c r="AD53" s="85"/>
      <c r="AE53" s="51"/>
      <c r="AF53" s="51"/>
      <c r="AG53" s="51"/>
      <c r="AH53" s="51"/>
      <c r="AI53" s="51"/>
      <c r="AJ53" s="51"/>
      <c r="AK53" s="102" t="s">
        <v>476</v>
      </c>
      <c r="AL53" s="102" t="s">
        <v>476</v>
      </c>
      <c r="AM53" s="102" t="s">
        <v>476</v>
      </c>
      <c r="AN53" s="102" t="s">
        <v>476</v>
      </c>
      <c r="AO53" s="2"/>
      <c r="AP53" s="3"/>
      <c r="AQ53" s="3"/>
      <c r="AR53" s="3"/>
      <c r="AS53" s="3"/>
    </row>
    <row r="54" spans="1:45" hidden="1" x14ac:dyDescent="0.35">
      <c r="A54" s="14" t="s">
        <v>227</v>
      </c>
      <c r="B54" s="14"/>
      <c r="C54" s="15"/>
      <c r="D54" s="15"/>
      <c r="E54" s="79">
        <v>3.3069875800595638</v>
      </c>
      <c r="F54" s="80"/>
      <c r="G54" s="15"/>
      <c r="H54" s="15"/>
      <c r="I54" s="16" t="s">
        <v>227</v>
      </c>
      <c r="J54" s="67"/>
      <c r="K54" s="67"/>
      <c r="L54" s="16" t="s">
        <v>227</v>
      </c>
      <c r="M54" s="81"/>
      <c r="N54" s="82">
        <v>6767.50146484375</v>
      </c>
      <c r="O54" s="82">
        <v>4825.41796875</v>
      </c>
      <c r="P54" s="77"/>
      <c r="Q54" s="83"/>
      <c r="R54" s="83"/>
      <c r="S54" s="51">
        <v>2</v>
      </c>
      <c r="T54" s="51">
        <v>0</v>
      </c>
      <c r="U54" s="51">
        <v>2</v>
      </c>
      <c r="V54" s="52">
        <v>290.30915499999998</v>
      </c>
      <c r="W54" s="52">
        <v>9.9099999999999991E-4</v>
      </c>
      <c r="X54" s="52">
        <v>3.2810000000000001E-3</v>
      </c>
      <c r="Y54" s="52">
        <v>0.69633</v>
      </c>
      <c r="Z54" s="52">
        <v>0</v>
      </c>
      <c r="AA54" s="52">
        <v>0</v>
      </c>
      <c r="AB54" s="84">
        <v>54</v>
      </c>
      <c r="AC54" s="84"/>
      <c r="AD54" s="85"/>
      <c r="AE54" s="51"/>
      <c r="AF54" s="51"/>
      <c r="AG54" s="51"/>
      <c r="AH54" s="51"/>
      <c r="AI54" s="51"/>
      <c r="AJ54" s="51"/>
      <c r="AK54" s="102" t="s">
        <v>476</v>
      </c>
      <c r="AL54" s="102" t="s">
        <v>476</v>
      </c>
      <c r="AM54" s="102" t="s">
        <v>476</v>
      </c>
      <c r="AN54" s="102" t="s">
        <v>476</v>
      </c>
      <c r="AO54" s="2"/>
      <c r="AP54" s="3"/>
      <c r="AQ54" s="3"/>
      <c r="AR54" s="3"/>
      <c r="AS54" s="3"/>
    </row>
    <row r="55" spans="1:45" hidden="1" x14ac:dyDescent="0.35">
      <c r="A55" s="14" t="s">
        <v>228</v>
      </c>
      <c r="B55" s="14"/>
      <c r="C55" s="15"/>
      <c r="D55" s="15"/>
      <c r="E55" s="79">
        <v>1.5</v>
      </c>
      <c r="F55" s="80"/>
      <c r="G55" s="15"/>
      <c r="H55" s="15"/>
      <c r="I55" s="16" t="s">
        <v>228</v>
      </c>
      <c r="J55" s="67"/>
      <c r="K55" s="67"/>
      <c r="L55" s="16" t="s">
        <v>228</v>
      </c>
      <c r="M55" s="81"/>
      <c r="N55" s="82">
        <v>7606.05908203125</v>
      </c>
      <c r="O55" s="82">
        <v>3390.67333984375</v>
      </c>
      <c r="P55" s="77"/>
      <c r="Q55" s="83"/>
      <c r="R55" s="83"/>
      <c r="S55" s="51">
        <v>1</v>
      </c>
      <c r="T55" s="51">
        <v>0</v>
      </c>
      <c r="U55" s="51">
        <v>1</v>
      </c>
      <c r="V55" s="52">
        <v>0</v>
      </c>
      <c r="W55" s="52">
        <v>8.5700000000000001E-4</v>
      </c>
      <c r="X55" s="52">
        <v>9.6900000000000003E-4</v>
      </c>
      <c r="Y55" s="52">
        <v>0.44618000000000002</v>
      </c>
      <c r="Z55" s="52">
        <v>0</v>
      </c>
      <c r="AA55" s="52">
        <v>0</v>
      </c>
      <c r="AB55" s="84">
        <v>55</v>
      </c>
      <c r="AC55" s="84"/>
      <c r="AD55" s="85"/>
      <c r="AE55" s="51"/>
      <c r="AF55" s="51"/>
      <c r="AG55" s="51"/>
      <c r="AH55" s="51"/>
      <c r="AI55" s="51"/>
      <c r="AJ55" s="51"/>
      <c r="AK55" s="102" t="s">
        <v>476</v>
      </c>
      <c r="AL55" s="102" t="s">
        <v>476</v>
      </c>
      <c r="AM55" s="102" t="s">
        <v>476</v>
      </c>
      <c r="AN55" s="102" t="s">
        <v>476</v>
      </c>
      <c r="AO55" s="2"/>
      <c r="AP55" s="3"/>
      <c r="AQ55" s="3"/>
      <c r="AR55" s="3"/>
      <c r="AS55" s="3"/>
    </row>
    <row r="56" spans="1:45" hidden="1" x14ac:dyDescent="0.35">
      <c r="A56" s="14" t="s">
        <v>229</v>
      </c>
      <c r="B56" s="14"/>
      <c r="C56" s="15"/>
      <c r="D56" s="15"/>
      <c r="E56" s="79">
        <v>10</v>
      </c>
      <c r="F56" s="80"/>
      <c r="G56" s="15"/>
      <c r="H56" s="15"/>
      <c r="I56" s="16" t="s">
        <v>229</v>
      </c>
      <c r="J56" s="67"/>
      <c r="K56" s="67"/>
      <c r="L56" s="16" t="s">
        <v>229</v>
      </c>
      <c r="M56" s="81"/>
      <c r="N56" s="82">
        <v>4230.4248046875</v>
      </c>
      <c r="O56" s="82">
        <v>4529.75146484375</v>
      </c>
      <c r="P56" s="77"/>
      <c r="Q56" s="83"/>
      <c r="R56" s="83"/>
      <c r="S56" s="51">
        <v>6</v>
      </c>
      <c r="T56" s="51">
        <v>0</v>
      </c>
      <c r="U56" s="51">
        <v>6</v>
      </c>
      <c r="V56" s="52">
        <v>1723.5047099999999</v>
      </c>
      <c r="W56" s="52">
        <v>1.2359999999999999E-3</v>
      </c>
      <c r="X56" s="52">
        <v>2.2924E-2</v>
      </c>
      <c r="Y56" s="52">
        <v>1.7354000000000001</v>
      </c>
      <c r="Z56" s="52">
        <v>0</v>
      </c>
      <c r="AA56" s="52">
        <v>0</v>
      </c>
      <c r="AB56" s="84">
        <v>56</v>
      </c>
      <c r="AC56" s="84"/>
      <c r="AD56" s="85"/>
      <c r="AE56" s="51"/>
      <c r="AF56" s="51"/>
      <c r="AG56" s="51"/>
      <c r="AH56" s="51"/>
      <c r="AI56" s="51"/>
      <c r="AJ56" s="51"/>
      <c r="AK56" s="102" t="s">
        <v>476</v>
      </c>
      <c r="AL56" s="102" t="s">
        <v>476</v>
      </c>
      <c r="AM56" s="102" t="s">
        <v>476</v>
      </c>
      <c r="AN56" s="102" t="s">
        <v>476</v>
      </c>
      <c r="AO56" s="2"/>
      <c r="AP56" s="3"/>
      <c r="AQ56" s="3"/>
      <c r="AR56" s="3"/>
      <c r="AS56" s="3"/>
    </row>
    <row r="57" spans="1:45" ht="54" customHeight="1" x14ac:dyDescent="0.35">
      <c r="A57" s="14" t="s">
        <v>230</v>
      </c>
      <c r="C57" s="15" t="s">
        <v>484</v>
      </c>
      <c r="D57" s="15" t="s">
        <v>63</v>
      </c>
      <c r="E57" s="79">
        <v>2.0328864154865074</v>
      </c>
      <c r="F57" s="80"/>
      <c r="G57" s="15"/>
      <c r="H57" s="15"/>
      <c r="I57" s="16" t="s">
        <v>230</v>
      </c>
      <c r="J57" s="67"/>
      <c r="K57" s="67"/>
      <c r="L57" s="16" t="s">
        <v>230</v>
      </c>
      <c r="M57" s="81"/>
      <c r="N57" s="82">
        <v>6791.759765625</v>
      </c>
      <c r="O57" s="82">
        <v>6233.3759765625</v>
      </c>
      <c r="P57" s="77"/>
      <c r="Q57" s="83"/>
      <c r="R57" s="83"/>
      <c r="S57" s="51">
        <v>4</v>
      </c>
      <c r="T57" s="51">
        <v>4</v>
      </c>
      <c r="U57" s="51">
        <v>0</v>
      </c>
      <c r="V57" s="52">
        <v>628.85592399999996</v>
      </c>
      <c r="W57" s="52">
        <v>9.6199999999999996E-4</v>
      </c>
      <c r="X57" s="52">
        <v>1.3259999999999999E-3</v>
      </c>
      <c r="Y57" s="52">
        <v>1.560764</v>
      </c>
      <c r="Z57" s="52">
        <v>0</v>
      </c>
      <c r="AA57" s="52">
        <v>0</v>
      </c>
      <c r="AB57" s="84">
        <v>57</v>
      </c>
      <c r="AC57" s="84"/>
      <c r="AD57" s="85"/>
      <c r="AE57" s="51"/>
      <c r="AF57" s="51"/>
      <c r="AG57" s="51"/>
      <c r="AH57" s="51"/>
      <c r="AI57" s="51"/>
      <c r="AJ57" s="51"/>
      <c r="AK57" s="51"/>
      <c r="AL57" s="51"/>
      <c r="AM57" s="51"/>
      <c r="AN57" s="51"/>
      <c r="AO57" s="2"/>
      <c r="AP57" s="3"/>
      <c r="AQ57" s="3"/>
      <c r="AR57" s="3"/>
      <c r="AS57" s="3"/>
    </row>
    <row r="58" spans="1:45" hidden="1" x14ac:dyDescent="0.35">
      <c r="A58" s="14" t="s">
        <v>231</v>
      </c>
      <c r="B58" s="14"/>
      <c r="C58" s="15"/>
      <c r="D58" s="15"/>
      <c r="E58" s="79">
        <v>1.5</v>
      </c>
      <c r="F58" s="80"/>
      <c r="G58" s="15"/>
      <c r="H58" s="15"/>
      <c r="I58" s="16" t="s">
        <v>231</v>
      </c>
      <c r="J58" s="67"/>
      <c r="K58" s="67"/>
      <c r="L58" s="16" t="s">
        <v>231</v>
      </c>
      <c r="M58" s="81"/>
      <c r="N58" s="82">
        <v>3404.87548828125</v>
      </c>
      <c r="O58" s="82">
        <v>1454.4398193359375</v>
      </c>
      <c r="P58" s="77"/>
      <c r="Q58" s="83"/>
      <c r="R58" s="83"/>
      <c r="S58" s="51">
        <v>1</v>
      </c>
      <c r="T58" s="51">
        <v>0</v>
      </c>
      <c r="U58" s="51">
        <v>1</v>
      </c>
      <c r="V58" s="52">
        <v>0</v>
      </c>
      <c r="W58" s="52">
        <v>7.7700000000000002E-4</v>
      </c>
      <c r="X58" s="52">
        <v>4.5600000000000003E-4</v>
      </c>
      <c r="Y58" s="52">
        <v>0.48166199999999998</v>
      </c>
      <c r="Z58" s="52">
        <v>0</v>
      </c>
      <c r="AA58" s="52">
        <v>0</v>
      </c>
      <c r="AB58" s="84">
        <v>58</v>
      </c>
      <c r="AC58" s="84"/>
      <c r="AD58" s="85"/>
      <c r="AE58" s="51"/>
      <c r="AF58" s="51"/>
      <c r="AG58" s="51"/>
      <c r="AH58" s="51"/>
      <c r="AI58" s="51"/>
      <c r="AJ58" s="51"/>
      <c r="AK58" s="102" t="s">
        <v>476</v>
      </c>
      <c r="AL58" s="102" t="s">
        <v>476</v>
      </c>
      <c r="AM58" s="102" t="s">
        <v>476</v>
      </c>
      <c r="AN58" s="102" t="s">
        <v>476</v>
      </c>
      <c r="AO58" s="2"/>
      <c r="AP58" s="3"/>
      <c r="AQ58" s="3"/>
      <c r="AR58" s="3"/>
      <c r="AS58" s="3"/>
    </row>
    <row r="59" spans="1:45" hidden="1" x14ac:dyDescent="0.35">
      <c r="A59" s="14" t="s">
        <v>232</v>
      </c>
      <c r="B59" s="14"/>
      <c r="C59" s="15"/>
      <c r="D59" s="15"/>
      <c r="E59" s="79">
        <v>1.5</v>
      </c>
      <c r="F59" s="80"/>
      <c r="G59" s="15"/>
      <c r="H59" s="15"/>
      <c r="I59" s="16" t="s">
        <v>232</v>
      </c>
      <c r="J59" s="67"/>
      <c r="K59" s="67"/>
      <c r="L59" s="16" t="s">
        <v>232</v>
      </c>
      <c r="M59" s="81"/>
      <c r="N59" s="82">
        <v>3611.573974609375</v>
      </c>
      <c r="O59" s="82">
        <v>1417.477294921875</v>
      </c>
      <c r="P59" s="77"/>
      <c r="Q59" s="83"/>
      <c r="R59" s="83"/>
      <c r="S59" s="51">
        <v>1</v>
      </c>
      <c r="T59" s="51">
        <v>0</v>
      </c>
      <c r="U59" s="51">
        <v>1</v>
      </c>
      <c r="V59" s="52">
        <v>0</v>
      </c>
      <c r="W59" s="52">
        <v>7.7700000000000002E-4</v>
      </c>
      <c r="X59" s="52">
        <v>4.5600000000000003E-4</v>
      </c>
      <c r="Y59" s="52">
        <v>0.48166199999999998</v>
      </c>
      <c r="Z59" s="52">
        <v>0</v>
      </c>
      <c r="AA59" s="52">
        <v>0</v>
      </c>
      <c r="AB59" s="84">
        <v>59</v>
      </c>
      <c r="AC59" s="84"/>
      <c r="AD59" s="85"/>
      <c r="AE59" s="51"/>
      <c r="AF59" s="51"/>
      <c r="AG59" s="51"/>
      <c r="AH59" s="51"/>
      <c r="AI59" s="51"/>
      <c r="AJ59" s="51"/>
      <c r="AK59" s="102" t="s">
        <v>476</v>
      </c>
      <c r="AL59" s="102" t="s">
        <v>476</v>
      </c>
      <c r="AM59" s="102" t="s">
        <v>476</v>
      </c>
      <c r="AN59" s="102" t="s">
        <v>476</v>
      </c>
      <c r="AO59" s="2"/>
      <c r="AP59" s="3"/>
      <c r="AQ59" s="3"/>
      <c r="AR59" s="3"/>
      <c r="AS59" s="3"/>
    </row>
    <row r="60" spans="1:45" hidden="1" x14ac:dyDescent="0.35">
      <c r="A60" s="14" t="s">
        <v>233</v>
      </c>
      <c r="B60" s="14"/>
      <c r="C60" s="15"/>
      <c r="D60" s="15"/>
      <c r="E60" s="79">
        <v>10</v>
      </c>
      <c r="F60" s="80"/>
      <c r="G60" s="15"/>
      <c r="H60" s="15"/>
      <c r="I60" s="16" t="s">
        <v>233</v>
      </c>
      <c r="J60" s="67"/>
      <c r="K60" s="67"/>
      <c r="L60" s="16" t="s">
        <v>233</v>
      </c>
      <c r="M60" s="81"/>
      <c r="N60" s="82">
        <v>4857.2275390625</v>
      </c>
      <c r="O60" s="82">
        <v>4898.61669921875</v>
      </c>
      <c r="P60" s="77"/>
      <c r="Q60" s="83"/>
      <c r="R60" s="83"/>
      <c r="S60" s="51">
        <v>4</v>
      </c>
      <c r="T60" s="51">
        <v>0</v>
      </c>
      <c r="U60" s="51">
        <v>4</v>
      </c>
      <c r="V60" s="52">
        <v>1535.950595</v>
      </c>
      <c r="W60" s="52">
        <v>1.14E-3</v>
      </c>
      <c r="X60" s="52">
        <v>1.1009E-2</v>
      </c>
      <c r="Y60" s="52">
        <v>1.2364409999999999</v>
      </c>
      <c r="Z60" s="52">
        <v>0</v>
      </c>
      <c r="AA60" s="52">
        <v>0</v>
      </c>
      <c r="AB60" s="84">
        <v>60</v>
      </c>
      <c r="AC60" s="84"/>
      <c r="AD60" s="85"/>
      <c r="AE60" s="51"/>
      <c r="AF60" s="51"/>
      <c r="AG60" s="51"/>
      <c r="AH60" s="51"/>
      <c r="AI60" s="51"/>
      <c r="AJ60" s="51"/>
      <c r="AK60" s="102" t="s">
        <v>476</v>
      </c>
      <c r="AL60" s="102" t="s">
        <v>476</v>
      </c>
      <c r="AM60" s="102" t="s">
        <v>476</v>
      </c>
      <c r="AN60" s="102" t="s">
        <v>476</v>
      </c>
      <c r="AO60" s="2"/>
      <c r="AP60" s="3"/>
      <c r="AQ60" s="3"/>
      <c r="AR60" s="3"/>
      <c r="AS60" s="3"/>
    </row>
    <row r="61" spans="1:45" ht="54" customHeight="1" x14ac:dyDescent="0.35">
      <c r="A61" s="14" t="s">
        <v>234</v>
      </c>
      <c r="C61" s="15" t="s">
        <v>484</v>
      </c>
      <c r="D61" s="15" t="s">
        <v>63</v>
      </c>
      <c r="E61" s="79">
        <v>5.6621084666052255</v>
      </c>
      <c r="F61" s="80"/>
      <c r="G61" s="15"/>
      <c r="H61" s="15"/>
      <c r="I61" s="16" t="s">
        <v>234</v>
      </c>
      <c r="J61" s="67"/>
      <c r="K61" s="67"/>
      <c r="L61" s="16" t="s">
        <v>234</v>
      </c>
      <c r="M61" s="81"/>
      <c r="N61" s="82">
        <v>2144.36474609375</v>
      </c>
      <c r="O61" s="82">
        <v>6151.8720703125</v>
      </c>
      <c r="P61" s="77"/>
      <c r="Q61" s="83"/>
      <c r="R61" s="83"/>
      <c r="S61" s="51">
        <v>10</v>
      </c>
      <c r="T61" s="51">
        <v>10</v>
      </c>
      <c r="U61" s="51">
        <v>0</v>
      </c>
      <c r="V61" s="52">
        <v>1891.3861549999999</v>
      </c>
      <c r="W61" s="52">
        <v>9.7799999999999992E-4</v>
      </c>
      <c r="X61" s="52">
        <v>1.0120000000000001E-3</v>
      </c>
      <c r="Y61" s="52">
        <v>3.8919459999999999</v>
      </c>
      <c r="Z61" s="52">
        <v>0</v>
      </c>
      <c r="AA61" s="52">
        <v>0</v>
      </c>
      <c r="AB61" s="84">
        <v>61</v>
      </c>
      <c r="AC61" s="84"/>
      <c r="AD61" s="85"/>
      <c r="AE61" s="51"/>
      <c r="AF61" s="51"/>
      <c r="AG61" s="51"/>
      <c r="AH61" s="51"/>
      <c r="AI61" s="51"/>
      <c r="AJ61" s="51"/>
      <c r="AK61" s="51"/>
      <c r="AL61" s="51"/>
      <c r="AM61" s="51"/>
      <c r="AN61" s="51"/>
      <c r="AO61" s="2"/>
      <c r="AP61" s="3"/>
      <c r="AQ61" s="3"/>
      <c r="AR61" s="3"/>
      <c r="AS61" s="3"/>
    </row>
    <row r="62" spans="1:45" hidden="1" x14ac:dyDescent="0.35">
      <c r="A62" s="14" t="s">
        <v>235</v>
      </c>
      <c r="B62" s="14"/>
      <c r="C62" s="15"/>
      <c r="D62" s="15"/>
      <c r="E62" s="79">
        <v>1.5</v>
      </c>
      <c r="F62" s="80"/>
      <c r="G62" s="15"/>
      <c r="H62" s="15"/>
      <c r="I62" s="16" t="s">
        <v>235</v>
      </c>
      <c r="J62" s="67"/>
      <c r="K62" s="67"/>
      <c r="L62" s="16" t="s">
        <v>235</v>
      </c>
      <c r="M62" s="81"/>
      <c r="N62" s="82">
        <v>6787.08251953125</v>
      </c>
      <c r="O62" s="82">
        <v>2205.212158203125</v>
      </c>
      <c r="P62" s="77"/>
      <c r="Q62" s="83"/>
      <c r="R62" s="83"/>
      <c r="S62" s="51">
        <v>1</v>
      </c>
      <c r="T62" s="51">
        <v>0</v>
      </c>
      <c r="U62" s="51">
        <v>1</v>
      </c>
      <c r="V62" s="52">
        <v>0</v>
      </c>
      <c r="W62" s="52">
        <v>7.8700000000000005E-4</v>
      </c>
      <c r="X62" s="52">
        <v>3.48E-4</v>
      </c>
      <c r="Y62" s="52">
        <v>0.48081499999999999</v>
      </c>
      <c r="Z62" s="52">
        <v>0</v>
      </c>
      <c r="AA62" s="52">
        <v>0</v>
      </c>
      <c r="AB62" s="84">
        <v>62</v>
      </c>
      <c r="AC62" s="84"/>
      <c r="AD62" s="85"/>
      <c r="AE62" s="51"/>
      <c r="AF62" s="51"/>
      <c r="AG62" s="51"/>
      <c r="AH62" s="51"/>
      <c r="AI62" s="51"/>
      <c r="AJ62" s="51"/>
      <c r="AK62" s="102" t="s">
        <v>476</v>
      </c>
      <c r="AL62" s="102" t="s">
        <v>476</v>
      </c>
      <c r="AM62" s="102" t="s">
        <v>476</v>
      </c>
      <c r="AN62" s="102" t="s">
        <v>476</v>
      </c>
      <c r="AO62" s="2"/>
      <c r="AP62" s="3"/>
      <c r="AQ62" s="3"/>
      <c r="AR62" s="3"/>
      <c r="AS62" s="3"/>
    </row>
    <row r="63" spans="1:45" hidden="1" x14ac:dyDescent="0.35">
      <c r="A63" s="14" t="s">
        <v>236</v>
      </c>
      <c r="B63" s="14"/>
      <c r="C63" s="15"/>
      <c r="D63" s="15"/>
      <c r="E63" s="79">
        <v>1.5</v>
      </c>
      <c r="F63" s="80"/>
      <c r="G63" s="15"/>
      <c r="H63" s="15"/>
      <c r="I63" s="16" t="s">
        <v>236</v>
      </c>
      <c r="J63" s="67"/>
      <c r="K63" s="67"/>
      <c r="L63" s="16" t="s">
        <v>236</v>
      </c>
      <c r="M63" s="81"/>
      <c r="N63" s="82">
        <v>8133.0380859375</v>
      </c>
      <c r="O63" s="82">
        <v>5123.0419921875</v>
      </c>
      <c r="P63" s="77"/>
      <c r="Q63" s="83"/>
      <c r="R63" s="83"/>
      <c r="S63" s="51">
        <v>1</v>
      </c>
      <c r="T63" s="51">
        <v>0</v>
      </c>
      <c r="U63" s="51">
        <v>1</v>
      </c>
      <c r="V63" s="52">
        <v>0</v>
      </c>
      <c r="W63" s="52">
        <v>7.8700000000000005E-4</v>
      </c>
      <c r="X63" s="52">
        <v>3.48E-4</v>
      </c>
      <c r="Y63" s="52">
        <v>0.48081499999999999</v>
      </c>
      <c r="Z63" s="52">
        <v>0</v>
      </c>
      <c r="AA63" s="52">
        <v>0</v>
      </c>
      <c r="AB63" s="84">
        <v>63</v>
      </c>
      <c r="AC63" s="84"/>
      <c r="AD63" s="85"/>
      <c r="AE63" s="51"/>
      <c r="AF63" s="51"/>
      <c r="AG63" s="51"/>
      <c r="AH63" s="51"/>
      <c r="AI63" s="51"/>
      <c r="AJ63" s="51"/>
      <c r="AK63" s="102" t="s">
        <v>476</v>
      </c>
      <c r="AL63" s="102" t="s">
        <v>476</v>
      </c>
      <c r="AM63" s="102" t="s">
        <v>476</v>
      </c>
      <c r="AN63" s="102" t="s">
        <v>476</v>
      </c>
      <c r="AO63" s="2"/>
      <c r="AP63" s="3"/>
      <c r="AQ63" s="3"/>
      <c r="AR63" s="3"/>
      <c r="AS63" s="3"/>
    </row>
    <row r="64" spans="1:45" hidden="1" x14ac:dyDescent="0.35">
      <c r="A64" s="14" t="s">
        <v>237</v>
      </c>
      <c r="B64" s="14"/>
      <c r="C64" s="15"/>
      <c r="D64" s="15"/>
      <c r="E64" s="79">
        <v>3.1268024528125573</v>
      </c>
      <c r="F64" s="80"/>
      <c r="G64" s="15"/>
      <c r="H64" s="15"/>
      <c r="I64" s="16" t="s">
        <v>237</v>
      </c>
      <c r="J64" s="67"/>
      <c r="K64" s="67"/>
      <c r="L64" s="16" t="s">
        <v>237</v>
      </c>
      <c r="M64" s="81"/>
      <c r="N64" s="82">
        <v>6034.11181640625</v>
      </c>
      <c r="O64" s="82">
        <v>3130.073974609375</v>
      </c>
      <c r="P64" s="77"/>
      <c r="Q64" s="83"/>
      <c r="R64" s="83"/>
      <c r="S64" s="51">
        <v>2</v>
      </c>
      <c r="T64" s="51">
        <v>0</v>
      </c>
      <c r="U64" s="51">
        <v>2</v>
      </c>
      <c r="V64" s="52">
        <v>261.36075899999997</v>
      </c>
      <c r="W64" s="52">
        <v>9.3899999999999995E-4</v>
      </c>
      <c r="X64" s="52">
        <v>2.6069999999999999E-3</v>
      </c>
      <c r="Y64" s="52">
        <v>0.74386799999999997</v>
      </c>
      <c r="Z64" s="52">
        <v>0</v>
      </c>
      <c r="AA64" s="52">
        <v>0</v>
      </c>
      <c r="AB64" s="84">
        <v>64</v>
      </c>
      <c r="AC64" s="84"/>
      <c r="AD64" s="85"/>
      <c r="AE64" s="51"/>
      <c r="AF64" s="51"/>
      <c r="AG64" s="51"/>
      <c r="AH64" s="51"/>
      <c r="AI64" s="51"/>
      <c r="AJ64" s="51"/>
      <c r="AK64" s="102" t="s">
        <v>476</v>
      </c>
      <c r="AL64" s="102" t="s">
        <v>476</v>
      </c>
      <c r="AM64" s="102" t="s">
        <v>476</v>
      </c>
      <c r="AN64" s="102" t="s">
        <v>476</v>
      </c>
      <c r="AO64" s="2"/>
      <c r="AP64" s="3"/>
      <c r="AQ64" s="3"/>
      <c r="AR64" s="3"/>
      <c r="AS64" s="3"/>
    </row>
    <row r="65" spans="1:45" hidden="1" x14ac:dyDescent="0.35">
      <c r="A65" s="14" t="s">
        <v>238</v>
      </c>
      <c r="B65" s="14"/>
      <c r="C65" s="15"/>
      <c r="D65" s="15"/>
      <c r="E65" s="79">
        <v>1.5</v>
      </c>
      <c r="F65" s="80"/>
      <c r="G65" s="15"/>
      <c r="H65" s="15"/>
      <c r="I65" s="16" t="s">
        <v>238</v>
      </c>
      <c r="J65" s="67"/>
      <c r="K65" s="67"/>
      <c r="L65" s="16" t="s">
        <v>238</v>
      </c>
      <c r="M65" s="81"/>
      <c r="N65" s="82">
        <v>8162.482421875</v>
      </c>
      <c r="O65" s="82">
        <v>4789.9990234375</v>
      </c>
      <c r="P65" s="77"/>
      <c r="Q65" s="83"/>
      <c r="R65" s="83"/>
      <c r="S65" s="51">
        <v>1</v>
      </c>
      <c r="T65" s="51">
        <v>0</v>
      </c>
      <c r="U65" s="51">
        <v>1</v>
      </c>
      <c r="V65" s="52">
        <v>0</v>
      </c>
      <c r="W65" s="52">
        <v>7.8700000000000005E-4</v>
      </c>
      <c r="X65" s="52">
        <v>3.48E-4</v>
      </c>
      <c r="Y65" s="52">
        <v>0.48081499999999999</v>
      </c>
      <c r="Z65" s="52">
        <v>0</v>
      </c>
      <c r="AA65" s="52">
        <v>0</v>
      </c>
      <c r="AB65" s="84">
        <v>65</v>
      </c>
      <c r="AC65" s="84"/>
      <c r="AD65" s="85"/>
      <c r="AE65" s="51"/>
      <c r="AF65" s="51"/>
      <c r="AG65" s="51"/>
      <c r="AH65" s="51"/>
      <c r="AI65" s="51"/>
      <c r="AJ65" s="51"/>
      <c r="AK65" s="102" t="s">
        <v>476</v>
      </c>
      <c r="AL65" s="102" t="s">
        <v>476</v>
      </c>
      <c r="AM65" s="102" t="s">
        <v>476</v>
      </c>
      <c r="AN65" s="102" t="s">
        <v>476</v>
      </c>
      <c r="AO65" s="2"/>
      <c r="AP65" s="3"/>
      <c r="AQ65" s="3"/>
      <c r="AR65" s="3"/>
      <c r="AS65" s="3"/>
    </row>
    <row r="66" spans="1:45" hidden="1" x14ac:dyDescent="0.35">
      <c r="A66" s="14" t="s">
        <v>239</v>
      </c>
      <c r="B66" s="14"/>
      <c r="C66" s="15"/>
      <c r="D66" s="15"/>
      <c r="E66" s="79">
        <v>1.5</v>
      </c>
      <c r="F66" s="80"/>
      <c r="G66" s="15"/>
      <c r="H66" s="15"/>
      <c r="I66" s="16" t="s">
        <v>239</v>
      </c>
      <c r="J66" s="67"/>
      <c r="K66" s="67"/>
      <c r="L66" s="16" t="s">
        <v>239</v>
      </c>
      <c r="M66" s="81"/>
      <c r="N66" s="82">
        <v>8175.7158203125</v>
      </c>
      <c r="O66" s="82">
        <v>4625.9677734375</v>
      </c>
      <c r="P66" s="77"/>
      <c r="Q66" s="83"/>
      <c r="R66" s="83"/>
      <c r="S66" s="51">
        <v>1</v>
      </c>
      <c r="T66" s="51">
        <v>0</v>
      </c>
      <c r="U66" s="51">
        <v>1</v>
      </c>
      <c r="V66" s="52">
        <v>0</v>
      </c>
      <c r="W66" s="52">
        <v>7.8700000000000005E-4</v>
      </c>
      <c r="X66" s="52">
        <v>3.48E-4</v>
      </c>
      <c r="Y66" s="52">
        <v>0.48081499999999999</v>
      </c>
      <c r="Z66" s="52">
        <v>0</v>
      </c>
      <c r="AA66" s="52">
        <v>0</v>
      </c>
      <c r="AB66" s="84">
        <v>66</v>
      </c>
      <c r="AC66" s="84"/>
      <c r="AD66" s="85"/>
      <c r="AE66" s="51"/>
      <c r="AF66" s="51"/>
      <c r="AG66" s="51"/>
      <c r="AH66" s="51"/>
      <c r="AI66" s="51"/>
      <c r="AJ66" s="51"/>
      <c r="AK66" s="102" t="s">
        <v>476</v>
      </c>
      <c r="AL66" s="102" t="s">
        <v>476</v>
      </c>
      <c r="AM66" s="102" t="s">
        <v>476</v>
      </c>
      <c r="AN66" s="102" t="s">
        <v>476</v>
      </c>
      <c r="AO66" s="2"/>
      <c r="AP66" s="3"/>
      <c r="AQ66" s="3"/>
      <c r="AR66" s="3"/>
      <c r="AS66" s="3"/>
    </row>
    <row r="67" spans="1:45" hidden="1" x14ac:dyDescent="0.35">
      <c r="A67" s="14" t="s">
        <v>240</v>
      </c>
      <c r="B67" s="14"/>
      <c r="C67" s="15"/>
      <c r="D67" s="15"/>
      <c r="E67" s="79">
        <v>1.5</v>
      </c>
      <c r="F67" s="80"/>
      <c r="G67" s="15"/>
      <c r="H67" s="15"/>
      <c r="I67" s="16" t="s">
        <v>240</v>
      </c>
      <c r="J67" s="67"/>
      <c r="K67" s="67"/>
      <c r="L67" s="16" t="s">
        <v>240</v>
      </c>
      <c r="M67" s="81"/>
      <c r="N67" s="82">
        <v>8149.23095703125</v>
      </c>
      <c r="O67" s="82">
        <v>4953.9541015625</v>
      </c>
      <c r="P67" s="77"/>
      <c r="Q67" s="83"/>
      <c r="R67" s="83"/>
      <c r="S67" s="51">
        <v>1</v>
      </c>
      <c r="T67" s="51">
        <v>0</v>
      </c>
      <c r="U67" s="51">
        <v>1</v>
      </c>
      <c r="V67" s="52">
        <v>0</v>
      </c>
      <c r="W67" s="52">
        <v>7.8700000000000005E-4</v>
      </c>
      <c r="X67" s="52">
        <v>3.48E-4</v>
      </c>
      <c r="Y67" s="52">
        <v>0.48081499999999999</v>
      </c>
      <c r="Z67" s="52">
        <v>0</v>
      </c>
      <c r="AA67" s="52">
        <v>0</v>
      </c>
      <c r="AB67" s="84">
        <v>67</v>
      </c>
      <c r="AC67" s="84"/>
      <c r="AD67" s="85"/>
      <c r="AE67" s="51"/>
      <c r="AF67" s="51"/>
      <c r="AG67" s="51"/>
      <c r="AH67" s="51"/>
      <c r="AI67" s="51"/>
      <c r="AJ67" s="51"/>
      <c r="AK67" s="102" t="s">
        <v>476</v>
      </c>
      <c r="AL67" s="102" t="s">
        <v>476</v>
      </c>
      <c r="AM67" s="102" t="s">
        <v>476</v>
      </c>
      <c r="AN67" s="102" t="s">
        <v>476</v>
      </c>
      <c r="AO67" s="2"/>
      <c r="AP67" s="3"/>
      <c r="AQ67" s="3"/>
      <c r="AR67" s="3"/>
      <c r="AS67" s="3"/>
    </row>
    <row r="68" spans="1:45" hidden="1" x14ac:dyDescent="0.35">
      <c r="A68" s="14" t="s">
        <v>241</v>
      </c>
      <c r="B68" s="14"/>
      <c r="C68" s="15"/>
      <c r="D68" s="15"/>
      <c r="E68" s="79">
        <v>1.5</v>
      </c>
      <c r="F68" s="80"/>
      <c r="G68" s="15"/>
      <c r="H68" s="15"/>
      <c r="I68" s="16" t="s">
        <v>241</v>
      </c>
      <c r="J68" s="67"/>
      <c r="K68" s="67"/>
      <c r="L68" s="16" t="s">
        <v>241</v>
      </c>
      <c r="M68" s="81"/>
      <c r="N68" s="82">
        <v>7084.89453125</v>
      </c>
      <c r="O68" s="82">
        <v>2465.954833984375</v>
      </c>
      <c r="P68" s="77"/>
      <c r="Q68" s="83"/>
      <c r="R68" s="83"/>
      <c r="S68" s="51">
        <v>1</v>
      </c>
      <c r="T68" s="51">
        <v>0</v>
      </c>
      <c r="U68" s="51">
        <v>1</v>
      </c>
      <c r="V68" s="52">
        <v>0</v>
      </c>
      <c r="W68" s="52">
        <v>7.8700000000000005E-4</v>
      </c>
      <c r="X68" s="52">
        <v>3.48E-4</v>
      </c>
      <c r="Y68" s="52">
        <v>0.48081499999999999</v>
      </c>
      <c r="Z68" s="52">
        <v>0</v>
      </c>
      <c r="AA68" s="52">
        <v>0</v>
      </c>
      <c r="AB68" s="84">
        <v>68</v>
      </c>
      <c r="AC68" s="84"/>
      <c r="AD68" s="85"/>
      <c r="AE68" s="51"/>
      <c r="AF68" s="51"/>
      <c r="AG68" s="51"/>
      <c r="AH68" s="51"/>
      <c r="AI68" s="51"/>
      <c r="AJ68" s="51"/>
      <c r="AK68" s="102" t="s">
        <v>476</v>
      </c>
      <c r="AL68" s="102" t="s">
        <v>476</v>
      </c>
      <c r="AM68" s="102" t="s">
        <v>476</v>
      </c>
      <c r="AN68" s="102" t="s">
        <v>476</v>
      </c>
      <c r="AO68" s="2"/>
      <c r="AP68" s="3"/>
      <c r="AQ68" s="3"/>
      <c r="AR68" s="3"/>
      <c r="AS68" s="3"/>
    </row>
    <row r="69" spans="1:45" hidden="1" x14ac:dyDescent="0.35">
      <c r="A69" s="14" t="s">
        <v>242</v>
      </c>
      <c r="B69" s="14"/>
      <c r="C69" s="15"/>
      <c r="D69" s="15"/>
      <c r="E69" s="79">
        <v>1.5</v>
      </c>
      <c r="F69" s="80"/>
      <c r="G69" s="15"/>
      <c r="H69" s="15"/>
      <c r="I69" s="16" t="s">
        <v>242</v>
      </c>
      <c r="J69" s="67"/>
      <c r="K69" s="67"/>
      <c r="L69" s="16" t="s">
        <v>242</v>
      </c>
      <c r="M69" s="81"/>
      <c r="N69" s="82">
        <v>6940.28564453125</v>
      </c>
      <c r="O69" s="82">
        <v>2336.040283203125</v>
      </c>
      <c r="P69" s="77"/>
      <c r="Q69" s="83"/>
      <c r="R69" s="83"/>
      <c r="S69" s="51">
        <v>1</v>
      </c>
      <c r="T69" s="51">
        <v>0</v>
      </c>
      <c r="U69" s="51">
        <v>1</v>
      </c>
      <c r="V69" s="52">
        <v>0</v>
      </c>
      <c r="W69" s="52">
        <v>7.8700000000000005E-4</v>
      </c>
      <c r="X69" s="52">
        <v>3.48E-4</v>
      </c>
      <c r="Y69" s="52">
        <v>0.48081499999999999</v>
      </c>
      <c r="Z69" s="52">
        <v>0</v>
      </c>
      <c r="AA69" s="52">
        <v>0</v>
      </c>
      <c r="AB69" s="84">
        <v>69</v>
      </c>
      <c r="AC69" s="84"/>
      <c r="AD69" s="85"/>
      <c r="AE69" s="51"/>
      <c r="AF69" s="51"/>
      <c r="AG69" s="51"/>
      <c r="AH69" s="51"/>
      <c r="AI69" s="51"/>
      <c r="AJ69" s="51"/>
      <c r="AK69" s="102" t="s">
        <v>476</v>
      </c>
      <c r="AL69" s="102" t="s">
        <v>476</v>
      </c>
      <c r="AM69" s="102" t="s">
        <v>476</v>
      </c>
      <c r="AN69" s="102" t="s">
        <v>476</v>
      </c>
      <c r="AO69" s="2"/>
      <c r="AP69" s="3"/>
      <c r="AQ69" s="3"/>
      <c r="AR69" s="3"/>
      <c r="AS69" s="3"/>
    </row>
    <row r="70" spans="1:45" hidden="1" x14ac:dyDescent="0.35">
      <c r="A70" s="14" t="s">
        <v>243</v>
      </c>
      <c r="B70" s="14"/>
      <c r="C70" s="15"/>
      <c r="D70" s="15"/>
      <c r="E70" s="79">
        <v>1.5</v>
      </c>
      <c r="F70" s="80"/>
      <c r="G70" s="15"/>
      <c r="H70" s="15"/>
      <c r="I70" s="16" t="s">
        <v>243</v>
      </c>
      <c r="J70" s="67"/>
      <c r="K70" s="67"/>
      <c r="L70" s="16" t="s">
        <v>243</v>
      </c>
      <c r="M70" s="81"/>
      <c r="N70" s="82">
        <v>642.55694580078125</v>
      </c>
      <c r="O70" s="82">
        <v>5063.13427734375</v>
      </c>
      <c r="P70" s="77"/>
      <c r="Q70" s="83"/>
      <c r="R70" s="83"/>
      <c r="S70" s="51">
        <v>1</v>
      </c>
      <c r="T70" s="51">
        <v>0</v>
      </c>
      <c r="U70" s="51">
        <v>1</v>
      </c>
      <c r="V70" s="52">
        <v>0</v>
      </c>
      <c r="W70" s="52">
        <v>8.2200000000000003E-4</v>
      </c>
      <c r="X70" s="52">
        <v>8.9099999999999997E-4</v>
      </c>
      <c r="Y70" s="52">
        <v>0.45526699999999998</v>
      </c>
      <c r="Z70" s="52">
        <v>0</v>
      </c>
      <c r="AA70" s="52">
        <v>0</v>
      </c>
      <c r="AB70" s="84">
        <v>70</v>
      </c>
      <c r="AC70" s="84"/>
      <c r="AD70" s="85"/>
      <c r="AE70" s="51"/>
      <c r="AF70" s="51"/>
      <c r="AG70" s="51"/>
      <c r="AH70" s="51"/>
      <c r="AI70" s="51"/>
      <c r="AJ70" s="51"/>
      <c r="AK70" s="102" t="s">
        <v>476</v>
      </c>
      <c r="AL70" s="102" t="s">
        <v>476</v>
      </c>
      <c r="AM70" s="102" t="s">
        <v>476</v>
      </c>
      <c r="AN70" s="102" t="s">
        <v>476</v>
      </c>
      <c r="AO70" s="2"/>
      <c r="AP70" s="3"/>
      <c r="AQ70" s="3"/>
      <c r="AR70" s="3"/>
      <c r="AS70" s="3"/>
    </row>
    <row r="71" spans="1:45" ht="54" customHeight="1" x14ac:dyDescent="0.35">
      <c r="A71" s="14" t="s">
        <v>244</v>
      </c>
      <c r="C71" s="15" t="s">
        <v>485</v>
      </c>
      <c r="D71" s="15" t="s">
        <v>59</v>
      </c>
      <c r="E71" s="79">
        <v>6.5436150634160377</v>
      </c>
      <c r="F71" s="80"/>
      <c r="G71" s="15"/>
      <c r="H71" s="15"/>
      <c r="I71" s="16" t="s">
        <v>244</v>
      </c>
      <c r="J71" s="67"/>
      <c r="K71" s="67"/>
      <c r="L71" s="16" t="s">
        <v>244</v>
      </c>
      <c r="M71" s="81"/>
      <c r="N71" s="82">
        <v>6920.5869140625</v>
      </c>
      <c r="O71" s="82">
        <v>3295.0458984375</v>
      </c>
      <c r="P71" s="77"/>
      <c r="Q71" s="83"/>
      <c r="R71" s="83"/>
      <c r="S71" s="51">
        <v>13</v>
      </c>
      <c r="T71" s="51">
        <v>13</v>
      </c>
      <c r="U71" s="51">
        <v>0</v>
      </c>
      <c r="V71" s="52">
        <v>2198.043811</v>
      </c>
      <c r="W71" s="52">
        <v>1.0319999999999999E-3</v>
      </c>
      <c r="X71" s="52">
        <v>2.5890000000000002E-3</v>
      </c>
      <c r="Y71" s="52">
        <v>4.6687909999999997</v>
      </c>
      <c r="Z71" s="52">
        <v>0</v>
      </c>
      <c r="AA71" s="52">
        <v>0</v>
      </c>
      <c r="AB71" s="84">
        <v>71</v>
      </c>
      <c r="AC71" s="84"/>
      <c r="AD71" s="85"/>
      <c r="AE71" s="51"/>
      <c r="AF71" s="51"/>
      <c r="AG71" s="51"/>
      <c r="AH71" s="51"/>
      <c r="AI71" s="51"/>
      <c r="AJ71" s="51"/>
      <c r="AK71" s="51"/>
      <c r="AL71" s="51"/>
      <c r="AM71" s="51"/>
      <c r="AN71" s="51"/>
      <c r="AO71" s="2"/>
      <c r="AP71" s="3"/>
      <c r="AQ71" s="3"/>
      <c r="AR71" s="3"/>
      <c r="AS71" s="3"/>
    </row>
    <row r="72" spans="1:45" hidden="1" x14ac:dyDescent="0.35">
      <c r="A72" s="14" t="s">
        <v>245</v>
      </c>
      <c r="B72" s="14"/>
      <c r="C72" s="15"/>
      <c r="D72" s="15"/>
      <c r="E72" s="79">
        <v>10</v>
      </c>
      <c r="F72" s="80"/>
      <c r="G72" s="15"/>
      <c r="H72" s="15"/>
      <c r="I72" s="16" t="s">
        <v>245</v>
      </c>
      <c r="J72" s="67"/>
      <c r="K72" s="67"/>
      <c r="L72" s="16" t="s">
        <v>245</v>
      </c>
      <c r="M72" s="81"/>
      <c r="N72" s="82">
        <v>2712.321533203125</v>
      </c>
      <c r="O72" s="82">
        <v>5039.9619140625</v>
      </c>
      <c r="P72" s="77"/>
      <c r="Q72" s="83"/>
      <c r="R72" s="83"/>
      <c r="S72" s="51">
        <v>5</v>
      </c>
      <c r="T72" s="51">
        <v>0</v>
      </c>
      <c r="U72" s="51">
        <v>5</v>
      </c>
      <c r="V72" s="52">
        <v>1677.202063</v>
      </c>
      <c r="W72" s="52">
        <v>1.0950000000000001E-3</v>
      </c>
      <c r="X72" s="52">
        <v>1.0137999999999999E-2</v>
      </c>
      <c r="Y72" s="52">
        <v>1.5798570000000001</v>
      </c>
      <c r="Z72" s="52">
        <v>0</v>
      </c>
      <c r="AA72" s="52">
        <v>0</v>
      </c>
      <c r="AB72" s="84">
        <v>72</v>
      </c>
      <c r="AC72" s="84"/>
      <c r="AD72" s="85"/>
      <c r="AE72" s="51"/>
      <c r="AF72" s="51"/>
      <c r="AG72" s="51"/>
      <c r="AH72" s="51"/>
      <c r="AI72" s="51"/>
      <c r="AJ72" s="51"/>
      <c r="AK72" s="102" t="s">
        <v>476</v>
      </c>
      <c r="AL72" s="102" t="s">
        <v>476</v>
      </c>
      <c r="AM72" s="102" t="s">
        <v>476</v>
      </c>
      <c r="AN72" s="102" t="s">
        <v>476</v>
      </c>
      <c r="AO72" s="2"/>
      <c r="AP72" s="3"/>
      <c r="AQ72" s="3"/>
      <c r="AR72" s="3"/>
      <c r="AS72" s="3"/>
    </row>
    <row r="73" spans="1:45" hidden="1" x14ac:dyDescent="0.35">
      <c r="A73" s="14" t="s">
        <v>246</v>
      </c>
      <c r="B73" s="14"/>
      <c r="C73" s="15"/>
      <c r="D73" s="15"/>
      <c r="E73" s="79">
        <v>2.8047811475839173</v>
      </c>
      <c r="F73" s="80"/>
      <c r="G73" s="15"/>
      <c r="H73" s="15"/>
      <c r="I73" s="16" t="s">
        <v>246</v>
      </c>
      <c r="J73" s="67"/>
      <c r="K73" s="67"/>
      <c r="L73" s="16" t="s">
        <v>246</v>
      </c>
      <c r="M73" s="81"/>
      <c r="N73" s="82">
        <v>1973.2130126953125</v>
      </c>
      <c r="O73" s="82">
        <v>4192.84228515625</v>
      </c>
      <c r="P73" s="77"/>
      <c r="Q73" s="83"/>
      <c r="R73" s="83"/>
      <c r="S73" s="51">
        <v>2</v>
      </c>
      <c r="T73" s="51">
        <v>0</v>
      </c>
      <c r="U73" s="51">
        <v>2</v>
      </c>
      <c r="V73" s="52">
        <v>209.625078</v>
      </c>
      <c r="W73" s="52">
        <v>9.7000000000000005E-4</v>
      </c>
      <c r="X73" s="52">
        <v>6.6709999999999998E-3</v>
      </c>
      <c r="Y73" s="52">
        <v>0.71212200000000003</v>
      </c>
      <c r="Z73" s="52">
        <v>0</v>
      </c>
      <c r="AA73" s="52">
        <v>0</v>
      </c>
      <c r="AB73" s="84">
        <v>73</v>
      </c>
      <c r="AC73" s="84"/>
      <c r="AD73" s="85"/>
      <c r="AE73" s="51"/>
      <c r="AF73" s="51"/>
      <c r="AG73" s="51"/>
      <c r="AH73" s="51"/>
      <c r="AI73" s="51"/>
      <c r="AJ73" s="51"/>
      <c r="AK73" s="102" t="s">
        <v>476</v>
      </c>
      <c r="AL73" s="102" t="s">
        <v>476</v>
      </c>
      <c r="AM73" s="102" t="s">
        <v>476</v>
      </c>
      <c r="AN73" s="102" t="s">
        <v>476</v>
      </c>
      <c r="AO73" s="2"/>
      <c r="AP73" s="3"/>
      <c r="AQ73" s="3"/>
      <c r="AR73" s="3"/>
      <c r="AS73" s="3"/>
    </row>
    <row r="74" spans="1:45" hidden="1" x14ac:dyDescent="0.35">
      <c r="A74" s="14" t="s">
        <v>247</v>
      </c>
      <c r="B74" s="14"/>
      <c r="C74" s="15"/>
      <c r="D74" s="15"/>
      <c r="E74" s="79">
        <v>1.5</v>
      </c>
      <c r="F74" s="80"/>
      <c r="G74" s="15"/>
      <c r="H74" s="15"/>
      <c r="I74" s="16" t="s">
        <v>247</v>
      </c>
      <c r="J74" s="67"/>
      <c r="K74" s="67"/>
      <c r="L74" s="16" t="s">
        <v>247</v>
      </c>
      <c r="M74" s="81"/>
      <c r="N74" s="82">
        <v>699.5848388671875</v>
      </c>
      <c r="O74" s="82">
        <v>4371.0341796875</v>
      </c>
      <c r="P74" s="77"/>
      <c r="Q74" s="83"/>
      <c r="R74" s="83"/>
      <c r="S74" s="51">
        <v>1</v>
      </c>
      <c r="T74" s="51">
        <v>0</v>
      </c>
      <c r="U74" s="51">
        <v>1</v>
      </c>
      <c r="V74" s="52">
        <v>0</v>
      </c>
      <c r="W74" s="52">
        <v>8.2200000000000003E-4</v>
      </c>
      <c r="X74" s="52">
        <v>8.9099999999999997E-4</v>
      </c>
      <c r="Y74" s="52">
        <v>0.45526699999999998</v>
      </c>
      <c r="Z74" s="52">
        <v>0</v>
      </c>
      <c r="AA74" s="52">
        <v>0</v>
      </c>
      <c r="AB74" s="84">
        <v>74</v>
      </c>
      <c r="AC74" s="84"/>
      <c r="AD74" s="85"/>
      <c r="AE74" s="51"/>
      <c r="AF74" s="51"/>
      <c r="AG74" s="51"/>
      <c r="AH74" s="51"/>
      <c r="AI74" s="51"/>
      <c r="AJ74" s="51"/>
      <c r="AK74" s="102" t="s">
        <v>476</v>
      </c>
      <c r="AL74" s="102" t="s">
        <v>476</v>
      </c>
      <c r="AM74" s="102" t="s">
        <v>476</v>
      </c>
      <c r="AN74" s="102" t="s">
        <v>476</v>
      </c>
      <c r="AO74" s="2"/>
      <c r="AP74" s="3"/>
      <c r="AQ74" s="3"/>
      <c r="AR74" s="3"/>
      <c r="AS74" s="3"/>
    </row>
    <row r="75" spans="1:45" hidden="1" x14ac:dyDescent="0.35">
      <c r="A75" s="14" t="s">
        <v>248</v>
      </c>
      <c r="B75" s="14"/>
      <c r="C75" s="15"/>
      <c r="D75" s="15"/>
      <c r="E75" s="79">
        <v>1.5</v>
      </c>
      <c r="F75" s="80"/>
      <c r="G75" s="15"/>
      <c r="H75" s="15"/>
      <c r="I75" s="16" t="s">
        <v>248</v>
      </c>
      <c r="J75" s="67"/>
      <c r="K75" s="67"/>
      <c r="L75" s="16" t="s">
        <v>248</v>
      </c>
      <c r="M75" s="81"/>
      <c r="N75" s="82">
        <v>643.26666259765625</v>
      </c>
      <c r="O75" s="82">
        <v>4785.94091796875</v>
      </c>
      <c r="P75" s="77"/>
      <c r="Q75" s="83"/>
      <c r="R75" s="83"/>
      <c r="S75" s="51">
        <v>1</v>
      </c>
      <c r="T75" s="51">
        <v>0</v>
      </c>
      <c r="U75" s="51">
        <v>1</v>
      </c>
      <c r="V75" s="52">
        <v>0</v>
      </c>
      <c r="W75" s="52">
        <v>8.2200000000000003E-4</v>
      </c>
      <c r="X75" s="52">
        <v>8.9099999999999997E-4</v>
      </c>
      <c r="Y75" s="52">
        <v>0.45526699999999998</v>
      </c>
      <c r="Z75" s="52">
        <v>0</v>
      </c>
      <c r="AA75" s="52">
        <v>0</v>
      </c>
      <c r="AB75" s="84">
        <v>75</v>
      </c>
      <c r="AC75" s="84"/>
      <c r="AD75" s="85"/>
      <c r="AE75" s="51"/>
      <c r="AF75" s="51"/>
      <c r="AG75" s="51"/>
      <c r="AH75" s="51"/>
      <c r="AI75" s="51"/>
      <c r="AJ75" s="51"/>
      <c r="AK75" s="102" t="s">
        <v>476</v>
      </c>
      <c r="AL75" s="102" t="s">
        <v>476</v>
      </c>
      <c r="AM75" s="102" t="s">
        <v>476</v>
      </c>
      <c r="AN75" s="102" t="s">
        <v>476</v>
      </c>
      <c r="AO75" s="2"/>
      <c r="AP75" s="3"/>
      <c r="AQ75" s="3"/>
      <c r="AR75" s="3"/>
      <c r="AS75" s="3"/>
    </row>
    <row r="76" spans="1:45" hidden="1" x14ac:dyDescent="0.35">
      <c r="A76" s="14" t="s">
        <v>249</v>
      </c>
      <c r="B76" s="14"/>
      <c r="C76" s="15"/>
      <c r="D76" s="15"/>
      <c r="E76" s="79">
        <v>1.5</v>
      </c>
      <c r="F76" s="80"/>
      <c r="G76" s="15"/>
      <c r="H76" s="15"/>
      <c r="I76" s="16" t="s">
        <v>249</v>
      </c>
      <c r="J76" s="67"/>
      <c r="K76" s="67"/>
      <c r="L76" s="16" t="s">
        <v>249</v>
      </c>
      <c r="M76" s="81"/>
      <c r="N76" s="82">
        <v>732.08612060546875</v>
      </c>
      <c r="O76" s="82">
        <v>4239.0302734375</v>
      </c>
      <c r="P76" s="77"/>
      <c r="Q76" s="83"/>
      <c r="R76" s="83"/>
      <c r="S76" s="51">
        <v>1</v>
      </c>
      <c r="T76" s="51">
        <v>0</v>
      </c>
      <c r="U76" s="51">
        <v>1</v>
      </c>
      <c r="V76" s="52">
        <v>0</v>
      </c>
      <c r="W76" s="52">
        <v>8.2200000000000003E-4</v>
      </c>
      <c r="X76" s="52">
        <v>8.9099999999999997E-4</v>
      </c>
      <c r="Y76" s="52">
        <v>0.45526699999999998</v>
      </c>
      <c r="Z76" s="52">
        <v>0</v>
      </c>
      <c r="AA76" s="52">
        <v>0</v>
      </c>
      <c r="AB76" s="84">
        <v>76</v>
      </c>
      <c r="AC76" s="84"/>
      <c r="AD76" s="85"/>
      <c r="AE76" s="51"/>
      <c r="AF76" s="51"/>
      <c r="AG76" s="51"/>
      <c r="AH76" s="51"/>
      <c r="AI76" s="51"/>
      <c r="AJ76" s="51"/>
      <c r="AK76" s="102" t="s">
        <v>476</v>
      </c>
      <c r="AL76" s="102" t="s">
        <v>476</v>
      </c>
      <c r="AM76" s="102" t="s">
        <v>476</v>
      </c>
      <c r="AN76" s="102" t="s">
        <v>476</v>
      </c>
      <c r="AO76" s="2"/>
      <c r="AP76" s="3"/>
      <c r="AQ76" s="3"/>
      <c r="AR76" s="3"/>
      <c r="AS76" s="3"/>
    </row>
    <row r="77" spans="1:45" hidden="1" x14ac:dyDescent="0.35">
      <c r="A77" s="14" t="s">
        <v>250</v>
      </c>
      <c r="B77" s="14"/>
      <c r="C77" s="15"/>
      <c r="D77" s="15"/>
      <c r="E77" s="79">
        <v>1.5</v>
      </c>
      <c r="F77" s="80"/>
      <c r="G77" s="15"/>
      <c r="H77" s="15"/>
      <c r="I77" s="16" t="s">
        <v>250</v>
      </c>
      <c r="J77" s="67"/>
      <c r="K77" s="67"/>
      <c r="L77" s="16" t="s">
        <v>250</v>
      </c>
      <c r="M77" s="81"/>
      <c r="N77" s="82">
        <v>672.5875244140625</v>
      </c>
      <c r="O77" s="82">
        <v>4515.74560546875</v>
      </c>
      <c r="P77" s="77"/>
      <c r="Q77" s="83"/>
      <c r="R77" s="83"/>
      <c r="S77" s="51">
        <v>1</v>
      </c>
      <c r="T77" s="51">
        <v>0</v>
      </c>
      <c r="U77" s="51">
        <v>1</v>
      </c>
      <c r="V77" s="52">
        <v>0</v>
      </c>
      <c r="W77" s="52">
        <v>8.2200000000000003E-4</v>
      </c>
      <c r="X77" s="52">
        <v>8.9099999999999997E-4</v>
      </c>
      <c r="Y77" s="52">
        <v>0.45526699999999998</v>
      </c>
      <c r="Z77" s="52">
        <v>0</v>
      </c>
      <c r="AA77" s="52">
        <v>0</v>
      </c>
      <c r="AB77" s="84">
        <v>77</v>
      </c>
      <c r="AC77" s="84"/>
      <c r="AD77" s="85"/>
      <c r="AE77" s="51"/>
      <c r="AF77" s="51"/>
      <c r="AG77" s="51"/>
      <c r="AH77" s="51"/>
      <c r="AI77" s="51"/>
      <c r="AJ77" s="51"/>
      <c r="AK77" s="102" t="s">
        <v>476</v>
      </c>
      <c r="AL77" s="102" t="s">
        <v>476</v>
      </c>
      <c r="AM77" s="102" t="s">
        <v>476</v>
      </c>
      <c r="AN77" s="102" t="s">
        <v>476</v>
      </c>
      <c r="AO77" s="2"/>
      <c r="AP77" s="3"/>
      <c r="AQ77" s="3"/>
      <c r="AR77" s="3"/>
      <c r="AS77" s="3"/>
    </row>
    <row r="78" spans="1:45" hidden="1" x14ac:dyDescent="0.35">
      <c r="A78" s="14" t="s">
        <v>251</v>
      </c>
      <c r="B78" s="14"/>
      <c r="C78" s="15"/>
      <c r="D78" s="15"/>
      <c r="E78" s="79">
        <v>3.6090634650125097</v>
      </c>
      <c r="F78" s="80"/>
      <c r="G78" s="15"/>
      <c r="H78" s="15"/>
      <c r="I78" s="16" t="s">
        <v>251</v>
      </c>
      <c r="J78" s="67"/>
      <c r="K78" s="67"/>
      <c r="L78" s="16" t="s">
        <v>251</v>
      </c>
      <c r="M78" s="81"/>
      <c r="N78" s="82">
        <v>2312.45361328125</v>
      </c>
      <c r="O78" s="82">
        <v>5501.74267578125</v>
      </c>
      <c r="P78" s="77"/>
      <c r="Q78" s="83"/>
      <c r="R78" s="83"/>
      <c r="S78" s="51">
        <v>3</v>
      </c>
      <c r="T78" s="51">
        <v>0</v>
      </c>
      <c r="U78" s="51">
        <v>3</v>
      </c>
      <c r="V78" s="52">
        <v>338.84042099999999</v>
      </c>
      <c r="W78" s="52">
        <v>9.8299999999999993E-4</v>
      </c>
      <c r="X78" s="52">
        <v>3.6259999999999999E-3</v>
      </c>
      <c r="Y78" s="52">
        <v>0.98467199999999999</v>
      </c>
      <c r="Z78" s="52">
        <v>0</v>
      </c>
      <c r="AA78" s="52">
        <v>0</v>
      </c>
      <c r="AB78" s="84">
        <v>78</v>
      </c>
      <c r="AC78" s="84"/>
      <c r="AD78" s="85"/>
      <c r="AE78" s="51"/>
      <c r="AF78" s="51"/>
      <c r="AG78" s="51"/>
      <c r="AH78" s="51"/>
      <c r="AI78" s="51"/>
      <c r="AJ78" s="51"/>
      <c r="AK78" s="102" t="s">
        <v>476</v>
      </c>
      <c r="AL78" s="102" t="s">
        <v>476</v>
      </c>
      <c r="AM78" s="102" t="s">
        <v>476</v>
      </c>
      <c r="AN78" s="102" t="s">
        <v>476</v>
      </c>
      <c r="AO78" s="2"/>
      <c r="AP78" s="3"/>
      <c r="AQ78" s="3"/>
      <c r="AR78" s="3"/>
      <c r="AS78" s="3"/>
    </row>
    <row r="79" spans="1:45" hidden="1" x14ac:dyDescent="0.35">
      <c r="A79" s="14" t="s">
        <v>252</v>
      </c>
      <c r="B79" s="14"/>
      <c r="C79" s="15"/>
      <c r="D79" s="15"/>
      <c r="E79" s="79">
        <v>1.5</v>
      </c>
      <c r="F79" s="80"/>
      <c r="G79" s="15"/>
      <c r="H79" s="15"/>
      <c r="I79" s="16" t="s">
        <v>252</v>
      </c>
      <c r="J79" s="67"/>
      <c r="K79" s="67"/>
      <c r="L79" s="16" t="s">
        <v>252</v>
      </c>
      <c r="M79" s="81"/>
      <c r="N79" s="82">
        <v>654.6824951171875</v>
      </c>
      <c r="O79" s="82">
        <v>4652.99072265625</v>
      </c>
      <c r="P79" s="77"/>
      <c r="Q79" s="83"/>
      <c r="R79" s="83"/>
      <c r="S79" s="51">
        <v>1</v>
      </c>
      <c r="T79" s="51">
        <v>0</v>
      </c>
      <c r="U79" s="51">
        <v>1</v>
      </c>
      <c r="V79" s="52">
        <v>0</v>
      </c>
      <c r="W79" s="52">
        <v>8.2200000000000003E-4</v>
      </c>
      <c r="X79" s="52">
        <v>8.9099999999999997E-4</v>
      </c>
      <c r="Y79" s="52">
        <v>0.45526699999999998</v>
      </c>
      <c r="Z79" s="52">
        <v>0</v>
      </c>
      <c r="AA79" s="52">
        <v>0</v>
      </c>
      <c r="AB79" s="84">
        <v>79</v>
      </c>
      <c r="AC79" s="84"/>
      <c r="AD79" s="85"/>
      <c r="AE79" s="51"/>
      <c r="AF79" s="51"/>
      <c r="AG79" s="51"/>
      <c r="AH79" s="51"/>
      <c r="AI79" s="51"/>
      <c r="AJ79" s="51"/>
      <c r="AK79" s="102" t="s">
        <v>476</v>
      </c>
      <c r="AL79" s="102" t="s">
        <v>476</v>
      </c>
      <c r="AM79" s="102" t="s">
        <v>476</v>
      </c>
      <c r="AN79" s="102" t="s">
        <v>476</v>
      </c>
      <c r="AO79" s="2"/>
      <c r="AP79" s="3"/>
      <c r="AQ79" s="3"/>
      <c r="AR79" s="3"/>
      <c r="AS79" s="3"/>
    </row>
    <row r="80" spans="1:45" hidden="1" x14ac:dyDescent="0.35">
      <c r="A80" s="14" t="s">
        <v>253</v>
      </c>
      <c r="B80" s="14"/>
      <c r="C80" s="15"/>
      <c r="D80" s="15"/>
      <c r="E80" s="79">
        <v>1.5</v>
      </c>
      <c r="F80" s="80"/>
      <c r="G80" s="15"/>
      <c r="H80" s="15"/>
      <c r="I80" s="16" t="s">
        <v>253</v>
      </c>
      <c r="J80" s="67"/>
      <c r="K80" s="67"/>
      <c r="L80" s="16" t="s">
        <v>253</v>
      </c>
      <c r="M80" s="81"/>
      <c r="N80" s="82">
        <v>639.4154052734375</v>
      </c>
      <c r="O80" s="82">
        <v>4929.078125</v>
      </c>
      <c r="P80" s="77"/>
      <c r="Q80" s="83"/>
      <c r="R80" s="83"/>
      <c r="S80" s="51">
        <v>1</v>
      </c>
      <c r="T80" s="51">
        <v>0</v>
      </c>
      <c r="U80" s="51">
        <v>1</v>
      </c>
      <c r="V80" s="52">
        <v>0</v>
      </c>
      <c r="W80" s="52">
        <v>8.2200000000000003E-4</v>
      </c>
      <c r="X80" s="52">
        <v>8.9099999999999997E-4</v>
      </c>
      <c r="Y80" s="52">
        <v>0.45526699999999998</v>
      </c>
      <c r="Z80" s="52">
        <v>0</v>
      </c>
      <c r="AA80" s="52">
        <v>0</v>
      </c>
      <c r="AB80" s="84">
        <v>80</v>
      </c>
      <c r="AC80" s="84"/>
      <c r="AD80" s="85"/>
      <c r="AE80" s="51"/>
      <c r="AF80" s="51"/>
      <c r="AG80" s="51"/>
      <c r="AH80" s="51"/>
      <c r="AI80" s="51"/>
      <c r="AJ80" s="51"/>
      <c r="AK80" s="102" t="s">
        <v>476</v>
      </c>
      <c r="AL80" s="102" t="s">
        <v>476</v>
      </c>
      <c r="AM80" s="102" t="s">
        <v>476</v>
      </c>
      <c r="AN80" s="102" t="s">
        <v>476</v>
      </c>
      <c r="AO80" s="2"/>
      <c r="AP80" s="3"/>
      <c r="AQ80" s="3"/>
      <c r="AR80" s="3"/>
      <c r="AS80" s="3"/>
    </row>
    <row r="81" spans="1:45" hidden="1" x14ac:dyDescent="0.35">
      <c r="A81" s="14" t="s">
        <v>254</v>
      </c>
      <c r="B81" s="14"/>
      <c r="C81" s="15"/>
      <c r="D81" s="15"/>
      <c r="E81" s="79">
        <v>3.112852126995814</v>
      </c>
      <c r="F81" s="80"/>
      <c r="G81" s="15"/>
      <c r="H81" s="15"/>
      <c r="I81" s="16" t="s">
        <v>254</v>
      </c>
      <c r="J81" s="67"/>
      <c r="K81" s="67"/>
      <c r="L81" s="16" t="s">
        <v>254</v>
      </c>
      <c r="M81" s="81"/>
      <c r="N81" s="82">
        <v>2880.535888671875</v>
      </c>
      <c r="O81" s="82">
        <v>6355.95166015625</v>
      </c>
      <c r="P81" s="77"/>
      <c r="Q81" s="83"/>
      <c r="R81" s="83"/>
      <c r="S81" s="51">
        <v>2</v>
      </c>
      <c r="T81" s="51">
        <v>0</v>
      </c>
      <c r="U81" s="51">
        <v>2</v>
      </c>
      <c r="V81" s="52">
        <v>259.11951099999999</v>
      </c>
      <c r="W81" s="52">
        <v>9.9500000000000001E-4</v>
      </c>
      <c r="X81" s="52">
        <v>2.8900000000000002E-3</v>
      </c>
      <c r="Y81" s="52">
        <v>0.70898899999999998</v>
      </c>
      <c r="Z81" s="52">
        <v>0</v>
      </c>
      <c r="AA81" s="52">
        <v>0</v>
      </c>
      <c r="AB81" s="84">
        <v>81</v>
      </c>
      <c r="AC81" s="84"/>
      <c r="AD81" s="85"/>
      <c r="AE81" s="51"/>
      <c r="AF81" s="51"/>
      <c r="AG81" s="51"/>
      <c r="AH81" s="51"/>
      <c r="AI81" s="51"/>
      <c r="AJ81" s="51"/>
      <c r="AK81" s="102" t="s">
        <v>476</v>
      </c>
      <c r="AL81" s="102" t="s">
        <v>476</v>
      </c>
      <c r="AM81" s="102" t="s">
        <v>476</v>
      </c>
      <c r="AN81" s="102" t="s">
        <v>476</v>
      </c>
      <c r="AO81" s="2"/>
      <c r="AP81" s="3"/>
      <c r="AQ81" s="3"/>
      <c r="AR81" s="3"/>
      <c r="AS81" s="3"/>
    </row>
    <row r="82" spans="1:45" hidden="1" x14ac:dyDescent="0.35">
      <c r="A82" s="14" t="s">
        <v>255</v>
      </c>
      <c r="B82" s="14"/>
      <c r="C82" s="15"/>
      <c r="D82" s="15"/>
      <c r="E82" s="79">
        <v>1.5</v>
      </c>
      <c r="F82" s="80"/>
      <c r="G82" s="15"/>
      <c r="H82" s="15"/>
      <c r="I82" s="16" t="s">
        <v>255</v>
      </c>
      <c r="J82" s="67"/>
      <c r="K82" s="67"/>
      <c r="L82" s="16" t="s">
        <v>255</v>
      </c>
      <c r="M82" s="81"/>
      <c r="N82" s="82">
        <v>652.67572021484375</v>
      </c>
      <c r="O82" s="82">
        <v>5208.85400390625</v>
      </c>
      <c r="P82" s="77"/>
      <c r="Q82" s="83"/>
      <c r="R82" s="83"/>
      <c r="S82" s="51">
        <v>1</v>
      </c>
      <c r="T82" s="51">
        <v>0</v>
      </c>
      <c r="U82" s="51">
        <v>1</v>
      </c>
      <c r="V82" s="52">
        <v>0</v>
      </c>
      <c r="W82" s="52">
        <v>8.2200000000000003E-4</v>
      </c>
      <c r="X82" s="52">
        <v>8.9099999999999997E-4</v>
      </c>
      <c r="Y82" s="52">
        <v>0.45526699999999998</v>
      </c>
      <c r="Z82" s="52">
        <v>0</v>
      </c>
      <c r="AA82" s="52">
        <v>0</v>
      </c>
      <c r="AB82" s="84">
        <v>82</v>
      </c>
      <c r="AC82" s="84"/>
      <c r="AD82" s="85"/>
      <c r="AE82" s="51"/>
      <c r="AF82" s="51"/>
      <c r="AG82" s="51"/>
      <c r="AH82" s="51"/>
      <c r="AI82" s="51"/>
      <c r="AJ82" s="51"/>
      <c r="AK82" s="102" t="s">
        <v>476</v>
      </c>
      <c r="AL82" s="102" t="s">
        <v>476</v>
      </c>
      <c r="AM82" s="102" t="s">
        <v>476</v>
      </c>
      <c r="AN82" s="102" t="s">
        <v>476</v>
      </c>
      <c r="AO82" s="2"/>
      <c r="AP82" s="3"/>
      <c r="AQ82" s="3"/>
      <c r="AR82" s="3"/>
      <c r="AS82" s="3"/>
    </row>
    <row r="83" spans="1:45" hidden="1" x14ac:dyDescent="0.35">
      <c r="A83" s="14" t="s">
        <v>256</v>
      </c>
      <c r="B83" s="14"/>
      <c r="C83" s="15"/>
      <c r="D83" s="15"/>
      <c r="E83" s="79">
        <v>1.5</v>
      </c>
      <c r="F83" s="80"/>
      <c r="G83" s="15"/>
      <c r="H83" s="15"/>
      <c r="I83" s="16" t="s">
        <v>256</v>
      </c>
      <c r="J83" s="67"/>
      <c r="K83" s="67"/>
      <c r="L83" s="16" t="s">
        <v>256</v>
      </c>
      <c r="M83" s="81"/>
      <c r="N83" s="82">
        <v>4810.4501953125</v>
      </c>
      <c r="O83" s="82">
        <v>1850.245849609375</v>
      </c>
      <c r="P83" s="77"/>
      <c r="Q83" s="83"/>
      <c r="R83" s="83"/>
      <c r="S83" s="51">
        <v>1</v>
      </c>
      <c r="T83" s="51">
        <v>0</v>
      </c>
      <c r="U83" s="51">
        <v>1</v>
      </c>
      <c r="V83" s="52">
        <v>0</v>
      </c>
      <c r="W83" s="52">
        <v>8.3000000000000001E-4</v>
      </c>
      <c r="X83" s="52">
        <v>9.0200000000000002E-4</v>
      </c>
      <c r="Y83" s="52">
        <v>0.43981999999999999</v>
      </c>
      <c r="Z83" s="52">
        <v>0</v>
      </c>
      <c r="AA83" s="52">
        <v>0</v>
      </c>
      <c r="AB83" s="84">
        <v>83</v>
      </c>
      <c r="AC83" s="84"/>
      <c r="AD83" s="85"/>
      <c r="AE83" s="51"/>
      <c r="AF83" s="51"/>
      <c r="AG83" s="51"/>
      <c r="AH83" s="51"/>
      <c r="AI83" s="51"/>
      <c r="AJ83" s="51"/>
      <c r="AK83" s="102" t="s">
        <v>476</v>
      </c>
      <c r="AL83" s="102" t="s">
        <v>476</v>
      </c>
      <c r="AM83" s="102" t="s">
        <v>476</v>
      </c>
      <c r="AN83" s="102" t="s">
        <v>476</v>
      </c>
      <c r="AO83" s="2"/>
      <c r="AP83" s="3"/>
      <c r="AQ83" s="3"/>
      <c r="AR83" s="3"/>
      <c r="AS83" s="3"/>
    </row>
    <row r="84" spans="1:45" ht="54" customHeight="1" x14ac:dyDescent="0.35">
      <c r="A84" s="14" t="s">
        <v>257</v>
      </c>
      <c r="C84" s="15" t="s">
        <v>485</v>
      </c>
      <c r="D84" s="15" t="s">
        <v>59</v>
      </c>
      <c r="E84" s="79">
        <v>4.0377588498125778</v>
      </c>
      <c r="F84" s="80"/>
      <c r="G84" s="15"/>
      <c r="H84" s="15"/>
      <c r="I84" s="16" t="s">
        <v>257</v>
      </c>
      <c r="J84" s="67"/>
      <c r="K84" s="67"/>
      <c r="L84" s="16" t="s">
        <v>257</v>
      </c>
      <c r="M84" s="81"/>
      <c r="N84" s="82">
        <v>4081.69580078125</v>
      </c>
      <c r="O84" s="82">
        <v>6537.498046875</v>
      </c>
      <c r="P84" s="77"/>
      <c r="Q84" s="83"/>
      <c r="R84" s="83"/>
      <c r="S84" s="51">
        <v>9</v>
      </c>
      <c r="T84" s="51">
        <v>9</v>
      </c>
      <c r="U84" s="51">
        <v>0</v>
      </c>
      <c r="V84" s="52">
        <v>1326.3089930000001</v>
      </c>
      <c r="W84" s="52">
        <v>1.0449999999999999E-3</v>
      </c>
      <c r="X84" s="52">
        <v>2.6210000000000001E-3</v>
      </c>
      <c r="Y84" s="52">
        <v>3.068686</v>
      </c>
      <c r="Z84" s="52">
        <v>0</v>
      </c>
      <c r="AA84" s="52">
        <v>0</v>
      </c>
      <c r="AB84" s="84">
        <v>84</v>
      </c>
      <c r="AC84" s="84"/>
      <c r="AD84" s="85"/>
      <c r="AE84" s="51"/>
      <c r="AF84" s="51"/>
      <c r="AG84" s="51"/>
      <c r="AH84" s="51"/>
      <c r="AI84" s="51"/>
      <c r="AJ84" s="51"/>
      <c r="AK84" s="51"/>
      <c r="AL84" s="51"/>
      <c r="AM84" s="51"/>
      <c r="AN84" s="51"/>
      <c r="AO84" s="2"/>
      <c r="AP84" s="3"/>
      <c r="AQ84" s="3"/>
      <c r="AR84" s="3"/>
      <c r="AS84" s="3"/>
    </row>
    <row r="85" spans="1:45" hidden="1" x14ac:dyDescent="0.35">
      <c r="A85" s="14" t="s">
        <v>258</v>
      </c>
      <c r="B85" s="14"/>
      <c r="C85" s="15"/>
      <c r="D85" s="15"/>
      <c r="E85" s="79">
        <v>1.5</v>
      </c>
      <c r="F85" s="80"/>
      <c r="G85" s="15"/>
      <c r="H85" s="15"/>
      <c r="I85" s="16" t="s">
        <v>258</v>
      </c>
      <c r="J85" s="67"/>
      <c r="K85" s="67"/>
      <c r="L85" s="16" t="s">
        <v>258</v>
      </c>
      <c r="M85" s="81"/>
      <c r="N85" s="82">
        <v>4958.34521484375</v>
      </c>
      <c r="O85" s="82">
        <v>1862.477783203125</v>
      </c>
      <c r="P85" s="77"/>
      <c r="Q85" s="83"/>
      <c r="R85" s="83"/>
      <c r="S85" s="51">
        <v>1</v>
      </c>
      <c r="T85" s="51">
        <v>0</v>
      </c>
      <c r="U85" s="51">
        <v>1</v>
      </c>
      <c r="V85" s="52">
        <v>0</v>
      </c>
      <c r="W85" s="52">
        <v>8.3000000000000001E-4</v>
      </c>
      <c r="X85" s="52">
        <v>9.0200000000000002E-4</v>
      </c>
      <c r="Y85" s="52">
        <v>0.43981999999999999</v>
      </c>
      <c r="Z85" s="52">
        <v>0</v>
      </c>
      <c r="AA85" s="52">
        <v>0</v>
      </c>
      <c r="AB85" s="84">
        <v>85</v>
      </c>
      <c r="AC85" s="84"/>
      <c r="AD85" s="85"/>
      <c r="AE85" s="51"/>
      <c r="AF85" s="51"/>
      <c r="AG85" s="51"/>
      <c r="AH85" s="51"/>
      <c r="AI85" s="51"/>
      <c r="AJ85" s="51"/>
      <c r="AK85" s="102" t="s">
        <v>476</v>
      </c>
      <c r="AL85" s="102" t="s">
        <v>476</v>
      </c>
      <c r="AM85" s="102" t="s">
        <v>476</v>
      </c>
      <c r="AN85" s="102" t="s">
        <v>476</v>
      </c>
      <c r="AO85" s="2"/>
      <c r="AP85" s="3"/>
      <c r="AQ85" s="3"/>
      <c r="AR85" s="3"/>
      <c r="AS85" s="3"/>
    </row>
    <row r="86" spans="1:45" hidden="1" x14ac:dyDescent="0.35">
      <c r="A86" s="14" t="s">
        <v>259</v>
      </c>
      <c r="B86" s="14"/>
      <c r="C86" s="15"/>
      <c r="D86" s="15"/>
      <c r="E86" s="79">
        <v>1.5</v>
      </c>
      <c r="F86" s="80"/>
      <c r="G86" s="15"/>
      <c r="H86" s="15"/>
      <c r="I86" s="16" t="s">
        <v>259</v>
      </c>
      <c r="J86" s="67"/>
      <c r="K86" s="67"/>
      <c r="L86" s="16" t="s">
        <v>259</v>
      </c>
      <c r="M86" s="81"/>
      <c r="N86" s="82">
        <v>5425.8369140625</v>
      </c>
      <c r="O86" s="82">
        <v>1946.471923828125</v>
      </c>
      <c r="P86" s="77"/>
      <c r="Q86" s="83"/>
      <c r="R86" s="83"/>
      <c r="S86" s="51">
        <v>1</v>
      </c>
      <c r="T86" s="51">
        <v>0</v>
      </c>
      <c r="U86" s="51">
        <v>1</v>
      </c>
      <c r="V86" s="52">
        <v>0</v>
      </c>
      <c r="W86" s="52">
        <v>8.3000000000000001E-4</v>
      </c>
      <c r="X86" s="52">
        <v>9.0200000000000002E-4</v>
      </c>
      <c r="Y86" s="52">
        <v>0.43981999999999999</v>
      </c>
      <c r="Z86" s="52">
        <v>0</v>
      </c>
      <c r="AA86" s="52">
        <v>0</v>
      </c>
      <c r="AB86" s="84">
        <v>86</v>
      </c>
      <c r="AC86" s="84"/>
      <c r="AD86" s="85"/>
      <c r="AE86" s="51"/>
      <c r="AF86" s="51"/>
      <c r="AG86" s="51"/>
      <c r="AH86" s="51"/>
      <c r="AI86" s="51"/>
      <c r="AJ86" s="51"/>
      <c r="AK86" s="102" t="s">
        <v>476</v>
      </c>
      <c r="AL86" s="102" t="s">
        <v>476</v>
      </c>
      <c r="AM86" s="102" t="s">
        <v>476</v>
      </c>
      <c r="AN86" s="102" t="s">
        <v>476</v>
      </c>
      <c r="AO86" s="2"/>
      <c r="AP86" s="3"/>
      <c r="AQ86" s="3"/>
      <c r="AR86" s="3"/>
      <c r="AS86" s="3"/>
    </row>
    <row r="87" spans="1:45" hidden="1" x14ac:dyDescent="0.35">
      <c r="A87" s="14" t="s">
        <v>260</v>
      </c>
      <c r="B87" s="14"/>
      <c r="C87" s="15"/>
      <c r="D87" s="15"/>
      <c r="E87" s="79">
        <v>4.4292893338340846</v>
      </c>
      <c r="F87" s="80"/>
      <c r="G87" s="15"/>
      <c r="H87" s="15"/>
      <c r="I87" s="16" t="s">
        <v>260</v>
      </c>
      <c r="J87" s="67"/>
      <c r="K87" s="67"/>
      <c r="L87" s="16" t="s">
        <v>260</v>
      </c>
      <c r="M87" s="81"/>
      <c r="N87" s="82">
        <v>4316.6015625</v>
      </c>
      <c r="O87" s="82">
        <v>4061.956787109375</v>
      </c>
      <c r="P87" s="77"/>
      <c r="Q87" s="83"/>
      <c r="R87" s="83"/>
      <c r="S87" s="51">
        <v>3</v>
      </c>
      <c r="T87" s="51">
        <v>0</v>
      </c>
      <c r="U87" s="51">
        <v>3</v>
      </c>
      <c r="V87" s="52">
        <v>470.61724199999998</v>
      </c>
      <c r="W87" s="52">
        <v>1.091E-3</v>
      </c>
      <c r="X87" s="52">
        <v>1.0800000000000001E-2</v>
      </c>
      <c r="Y87" s="52">
        <v>0.94641200000000003</v>
      </c>
      <c r="Z87" s="52">
        <v>0</v>
      </c>
      <c r="AA87" s="52">
        <v>0</v>
      </c>
      <c r="AB87" s="84">
        <v>87</v>
      </c>
      <c r="AC87" s="84"/>
      <c r="AD87" s="85"/>
      <c r="AE87" s="51"/>
      <c r="AF87" s="51"/>
      <c r="AG87" s="51"/>
      <c r="AH87" s="51"/>
      <c r="AI87" s="51"/>
      <c r="AJ87" s="51"/>
      <c r="AK87" s="102" t="s">
        <v>476</v>
      </c>
      <c r="AL87" s="102" t="s">
        <v>476</v>
      </c>
      <c r="AM87" s="102" t="s">
        <v>476</v>
      </c>
      <c r="AN87" s="102" t="s">
        <v>476</v>
      </c>
      <c r="AO87" s="2"/>
      <c r="AP87" s="3"/>
      <c r="AQ87" s="3"/>
      <c r="AR87" s="3"/>
      <c r="AS87" s="3"/>
    </row>
    <row r="88" spans="1:45" hidden="1" x14ac:dyDescent="0.35">
      <c r="A88" s="14" t="s">
        <v>261</v>
      </c>
      <c r="B88" s="14"/>
      <c r="C88" s="15"/>
      <c r="D88" s="15"/>
      <c r="E88" s="79">
        <v>1.5</v>
      </c>
      <c r="F88" s="80"/>
      <c r="G88" s="15"/>
      <c r="H88" s="15"/>
      <c r="I88" s="16" t="s">
        <v>261</v>
      </c>
      <c r="J88" s="67"/>
      <c r="K88" s="67"/>
      <c r="L88" s="16" t="s">
        <v>261</v>
      </c>
      <c r="M88" s="81"/>
      <c r="N88" s="82">
        <v>5109.96826171875</v>
      </c>
      <c r="O88" s="82">
        <v>1872.492919921875</v>
      </c>
      <c r="P88" s="77"/>
      <c r="Q88" s="83"/>
      <c r="R88" s="83"/>
      <c r="S88" s="51">
        <v>1</v>
      </c>
      <c r="T88" s="51">
        <v>0</v>
      </c>
      <c r="U88" s="51">
        <v>1</v>
      </c>
      <c r="V88" s="52">
        <v>0</v>
      </c>
      <c r="W88" s="52">
        <v>8.3000000000000001E-4</v>
      </c>
      <c r="X88" s="52">
        <v>9.0200000000000002E-4</v>
      </c>
      <c r="Y88" s="52">
        <v>0.43981999999999999</v>
      </c>
      <c r="Z88" s="52">
        <v>0</v>
      </c>
      <c r="AA88" s="52">
        <v>0</v>
      </c>
      <c r="AB88" s="84">
        <v>88</v>
      </c>
      <c r="AC88" s="84"/>
      <c r="AD88" s="85"/>
      <c r="AE88" s="51"/>
      <c r="AF88" s="51"/>
      <c r="AG88" s="51"/>
      <c r="AH88" s="51"/>
      <c r="AI88" s="51"/>
      <c r="AJ88" s="51"/>
      <c r="AK88" s="102" t="s">
        <v>476</v>
      </c>
      <c r="AL88" s="102" t="s">
        <v>476</v>
      </c>
      <c r="AM88" s="102" t="s">
        <v>476</v>
      </c>
      <c r="AN88" s="102" t="s">
        <v>476</v>
      </c>
      <c r="AO88" s="2"/>
      <c r="AP88" s="3"/>
      <c r="AQ88" s="3"/>
      <c r="AR88" s="3"/>
      <c r="AS88" s="3"/>
    </row>
    <row r="89" spans="1:45" hidden="1" x14ac:dyDescent="0.35">
      <c r="A89" s="14" t="s">
        <v>262</v>
      </c>
      <c r="B89" s="14"/>
      <c r="C89" s="15"/>
      <c r="D89" s="15"/>
      <c r="E89" s="79">
        <v>1.5</v>
      </c>
      <c r="F89" s="80"/>
      <c r="G89" s="15"/>
      <c r="H89" s="15"/>
      <c r="I89" s="16" t="s">
        <v>262</v>
      </c>
      <c r="J89" s="67"/>
      <c r="K89" s="67"/>
      <c r="L89" s="16" t="s">
        <v>262</v>
      </c>
      <c r="M89" s="81"/>
      <c r="N89" s="82">
        <v>5264.6083984375</v>
      </c>
      <c r="O89" s="82">
        <v>1906.4913330078125</v>
      </c>
      <c r="P89" s="77"/>
      <c r="Q89" s="83"/>
      <c r="R89" s="83"/>
      <c r="S89" s="51">
        <v>1</v>
      </c>
      <c r="T89" s="51">
        <v>0</v>
      </c>
      <c r="U89" s="51">
        <v>1</v>
      </c>
      <c r="V89" s="52">
        <v>0</v>
      </c>
      <c r="W89" s="52">
        <v>8.3000000000000001E-4</v>
      </c>
      <c r="X89" s="52">
        <v>9.0200000000000002E-4</v>
      </c>
      <c r="Y89" s="52">
        <v>0.43981999999999999</v>
      </c>
      <c r="Z89" s="52">
        <v>0</v>
      </c>
      <c r="AA89" s="52">
        <v>0</v>
      </c>
      <c r="AB89" s="84">
        <v>89</v>
      </c>
      <c r="AC89" s="84"/>
      <c r="AD89" s="85"/>
      <c r="AE89" s="51"/>
      <c r="AF89" s="51"/>
      <c r="AG89" s="51"/>
      <c r="AH89" s="51"/>
      <c r="AI89" s="51"/>
      <c r="AJ89" s="51"/>
      <c r="AK89" s="102" t="s">
        <v>476</v>
      </c>
      <c r="AL89" s="102" t="s">
        <v>476</v>
      </c>
      <c r="AM89" s="102" t="s">
        <v>476</v>
      </c>
      <c r="AN89" s="102" t="s">
        <v>476</v>
      </c>
      <c r="AO89" s="2"/>
      <c r="AP89" s="3"/>
      <c r="AQ89" s="3"/>
      <c r="AR89" s="3"/>
      <c r="AS89" s="3"/>
    </row>
    <row r="90" spans="1:45" hidden="1" x14ac:dyDescent="0.35">
      <c r="A90" s="14" t="s">
        <v>263</v>
      </c>
      <c r="B90" s="14"/>
      <c r="C90" s="15"/>
      <c r="D90" s="15"/>
      <c r="E90" s="79">
        <v>10</v>
      </c>
      <c r="F90" s="80"/>
      <c r="G90" s="15"/>
      <c r="H90" s="15"/>
      <c r="I90" s="16" t="s">
        <v>263</v>
      </c>
      <c r="J90" s="67"/>
      <c r="K90" s="67"/>
      <c r="L90" s="16" t="s">
        <v>263</v>
      </c>
      <c r="M90" s="81"/>
      <c r="N90" s="82">
        <v>4371.81494140625</v>
      </c>
      <c r="O90" s="82">
        <v>4201.2275390625</v>
      </c>
      <c r="P90" s="77"/>
      <c r="Q90" s="83"/>
      <c r="R90" s="83"/>
      <c r="S90" s="51">
        <v>6</v>
      </c>
      <c r="T90" s="51">
        <v>0</v>
      </c>
      <c r="U90" s="51">
        <v>6</v>
      </c>
      <c r="V90" s="52">
        <v>1633.812578</v>
      </c>
      <c r="W90" s="52">
        <v>1.212E-3</v>
      </c>
      <c r="X90" s="52">
        <v>1.8572000000000002E-2</v>
      </c>
      <c r="Y90" s="52">
        <v>1.7179759999999999</v>
      </c>
      <c r="Z90" s="52">
        <v>0</v>
      </c>
      <c r="AA90" s="52">
        <v>0</v>
      </c>
      <c r="AB90" s="84">
        <v>90</v>
      </c>
      <c r="AC90" s="84"/>
      <c r="AD90" s="85"/>
      <c r="AE90" s="51"/>
      <c r="AF90" s="51"/>
      <c r="AG90" s="51"/>
      <c r="AH90" s="51"/>
      <c r="AI90" s="51"/>
      <c r="AJ90" s="51"/>
      <c r="AK90" s="102" t="s">
        <v>476</v>
      </c>
      <c r="AL90" s="102" t="s">
        <v>476</v>
      </c>
      <c r="AM90" s="102" t="s">
        <v>476</v>
      </c>
      <c r="AN90" s="102" t="s">
        <v>476</v>
      </c>
      <c r="AO90" s="2"/>
      <c r="AP90" s="3"/>
      <c r="AQ90" s="3"/>
      <c r="AR90" s="3"/>
      <c r="AS90" s="3"/>
    </row>
    <row r="91" spans="1:45" hidden="1" x14ac:dyDescent="0.35">
      <c r="A91" s="14" t="s">
        <v>264</v>
      </c>
      <c r="B91" s="14"/>
      <c r="C91" s="15"/>
      <c r="D91" s="15"/>
      <c r="E91" s="79">
        <v>2.7633092272000699</v>
      </c>
      <c r="F91" s="80"/>
      <c r="G91" s="15"/>
      <c r="H91" s="15"/>
      <c r="I91" s="16" t="s">
        <v>264</v>
      </c>
      <c r="J91" s="67"/>
      <c r="K91" s="67"/>
      <c r="L91" s="16" t="s">
        <v>264</v>
      </c>
      <c r="M91" s="81"/>
      <c r="N91" s="82">
        <v>5963.2685546875</v>
      </c>
      <c r="O91" s="82">
        <v>5114.4423828125</v>
      </c>
      <c r="P91" s="77"/>
      <c r="Q91" s="83"/>
      <c r="R91" s="83"/>
      <c r="S91" s="51">
        <v>3</v>
      </c>
      <c r="T91" s="51">
        <v>0</v>
      </c>
      <c r="U91" s="51">
        <v>3</v>
      </c>
      <c r="V91" s="52">
        <v>202.962233</v>
      </c>
      <c r="W91" s="52">
        <v>9.9299999999999996E-4</v>
      </c>
      <c r="X91" s="52">
        <v>7.9220000000000002E-3</v>
      </c>
      <c r="Y91" s="52">
        <v>0.92737599999999998</v>
      </c>
      <c r="Z91" s="52">
        <v>0</v>
      </c>
      <c r="AA91" s="52">
        <v>0</v>
      </c>
      <c r="AB91" s="84">
        <v>91</v>
      </c>
      <c r="AC91" s="84"/>
      <c r="AD91" s="85"/>
      <c r="AE91" s="51"/>
      <c r="AF91" s="51"/>
      <c r="AG91" s="51"/>
      <c r="AH91" s="51"/>
      <c r="AI91" s="51"/>
      <c r="AJ91" s="51"/>
      <c r="AK91" s="102" t="s">
        <v>476</v>
      </c>
      <c r="AL91" s="102" t="s">
        <v>476</v>
      </c>
      <c r="AM91" s="102" t="s">
        <v>476</v>
      </c>
      <c r="AN91" s="102" t="s">
        <v>476</v>
      </c>
      <c r="AO91" s="2"/>
      <c r="AP91" s="3"/>
      <c r="AQ91" s="3"/>
      <c r="AR91" s="3"/>
      <c r="AS91" s="3"/>
    </row>
    <row r="92" spans="1:45" hidden="1" x14ac:dyDescent="0.35">
      <c r="A92" s="14" t="s">
        <v>265</v>
      </c>
      <c r="B92" s="14"/>
      <c r="C92" s="15"/>
      <c r="D92" s="15"/>
      <c r="E92" s="79">
        <v>1.5</v>
      </c>
      <c r="F92" s="80"/>
      <c r="G92" s="15"/>
      <c r="H92" s="15"/>
      <c r="I92" s="16" t="s">
        <v>265</v>
      </c>
      <c r="J92" s="67"/>
      <c r="K92" s="67"/>
      <c r="L92" s="16" t="s">
        <v>265</v>
      </c>
      <c r="M92" s="81"/>
      <c r="N92" s="82">
        <v>4963.41259765625</v>
      </c>
      <c r="O92" s="82">
        <v>2663.44580078125</v>
      </c>
      <c r="P92" s="77"/>
      <c r="Q92" s="83"/>
      <c r="R92" s="83"/>
      <c r="S92" s="51">
        <v>1</v>
      </c>
      <c r="T92" s="51">
        <v>0</v>
      </c>
      <c r="U92" s="51">
        <v>1</v>
      </c>
      <c r="V92" s="52">
        <v>0</v>
      </c>
      <c r="W92" s="52">
        <v>9.1500000000000001E-4</v>
      </c>
      <c r="X92" s="52">
        <v>2.258E-3</v>
      </c>
      <c r="Y92" s="52">
        <v>0.413053</v>
      </c>
      <c r="Z92" s="52">
        <v>0</v>
      </c>
      <c r="AA92" s="52">
        <v>0</v>
      </c>
      <c r="AB92" s="84">
        <v>92</v>
      </c>
      <c r="AC92" s="84"/>
      <c r="AD92" s="85"/>
      <c r="AE92" s="51"/>
      <c r="AF92" s="51"/>
      <c r="AG92" s="51"/>
      <c r="AH92" s="51"/>
      <c r="AI92" s="51"/>
      <c r="AJ92" s="51"/>
      <c r="AK92" s="102" t="s">
        <v>476</v>
      </c>
      <c r="AL92" s="102" t="s">
        <v>476</v>
      </c>
      <c r="AM92" s="102" t="s">
        <v>476</v>
      </c>
      <c r="AN92" s="102" t="s">
        <v>476</v>
      </c>
      <c r="AO92" s="2"/>
      <c r="AP92" s="3"/>
      <c r="AQ92" s="3"/>
      <c r="AR92" s="3"/>
      <c r="AS92" s="3"/>
    </row>
    <row r="93" spans="1:45" ht="54" customHeight="1" x14ac:dyDescent="0.35">
      <c r="A93" s="14" t="s">
        <v>266</v>
      </c>
      <c r="C93" s="15" t="s">
        <v>485</v>
      </c>
      <c r="D93" s="15" t="s">
        <v>59</v>
      </c>
      <c r="E93" s="79">
        <v>8.5635405121923451</v>
      </c>
      <c r="F93" s="80"/>
      <c r="G93" s="15"/>
      <c r="H93" s="15"/>
      <c r="I93" s="16" t="s">
        <v>266</v>
      </c>
      <c r="J93" s="67"/>
      <c r="K93" s="67"/>
      <c r="L93" s="16" t="s">
        <v>266</v>
      </c>
      <c r="M93" s="81"/>
      <c r="N93" s="82">
        <v>4455.5751953125</v>
      </c>
      <c r="O93" s="82">
        <v>6109.7509765625</v>
      </c>
      <c r="P93" s="77"/>
      <c r="Q93" s="83"/>
      <c r="R93" s="83"/>
      <c r="S93" s="51">
        <v>17</v>
      </c>
      <c r="T93" s="51">
        <v>17</v>
      </c>
      <c r="U93" s="51">
        <v>0</v>
      </c>
      <c r="V93" s="52">
        <v>2900.7335079999998</v>
      </c>
      <c r="W93" s="52">
        <v>1.183E-3</v>
      </c>
      <c r="X93" s="52">
        <v>6.5649999999999997E-3</v>
      </c>
      <c r="Y93" s="52">
        <v>5.2610520000000003</v>
      </c>
      <c r="Z93" s="52">
        <v>0</v>
      </c>
      <c r="AA93" s="52">
        <v>0</v>
      </c>
      <c r="AB93" s="84">
        <v>93</v>
      </c>
      <c r="AC93" s="84"/>
      <c r="AD93" s="85"/>
      <c r="AE93" s="51"/>
      <c r="AF93" s="51"/>
      <c r="AG93" s="51"/>
      <c r="AH93" s="51"/>
      <c r="AI93" s="51"/>
      <c r="AJ93" s="51"/>
      <c r="AK93" s="51"/>
      <c r="AL93" s="51"/>
      <c r="AM93" s="51"/>
      <c r="AN93" s="51"/>
      <c r="AO93" s="2"/>
      <c r="AP93" s="3"/>
      <c r="AQ93" s="3"/>
      <c r="AR93" s="3"/>
      <c r="AS93" s="3"/>
    </row>
    <row r="94" spans="1:45" hidden="1" x14ac:dyDescent="0.35">
      <c r="A94" s="14" t="s">
        <v>267</v>
      </c>
      <c r="B94" s="14"/>
      <c r="C94" s="15"/>
      <c r="D94" s="15"/>
      <c r="E94" s="79">
        <v>6.9069506127295393</v>
      </c>
      <c r="F94" s="80"/>
      <c r="G94" s="15"/>
      <c r="H94" s="15"/>
      <c r="I94" s="16" t="s">
        <v>267</v>
      </c>
      <c r="J94" s="67"/>
      <c r="K94" s="67"/>
      <c r="L94" s="16" t="s">
        <v>267</v>
      </c>
      <c r="M94" s="81"/>
      <c r="N94" s="82">
        <v>6170.3525390625</v>
      </c>
      <c r="O94" s="82">
        <v>4004.121826171875</v>
      </c>
      <c r="P94" s="77"/>
      <c r="Q94" s="83"/>
      <c r="R94" s="83"/>
      <c r="S94" s="51">
        <v>3</v>
      </c>
      <c r="T94" s="51">
        <v>0</v>
      </c>
      <c r="U94" s="51">
        <v>3</v>
      </c>
      <c r="V94" s="52">
        <v>868.676288</v>
      </c>
      <c r="W94" s="52">
        <v>9.9299999999999996E-4</v>
      </c>
      <c r="X94" s="52">
        <v>3.9269999999999999E-3</v>
      </c>
      <c r="Y94" s="52">
        <v>0.98814199999999996</v>
      </c>
      <c r="Z94" s="52">
        <v>0</v>
      </c>
      <c r="AA94" s="52">
        <v>0</v>
      </c>
      <c r="AB94" s="84">
        <v>94</v>
      </c>
      <c r="AC94" s="84"/>
      <c r="AD94" s="85"/>
      <c r="AE94" s="51"/>
      <c r="AF94" s="51"/>
      <c r="AG94" s="51"/>
      <c r="AH94" s="51"/>
      <c r="AI94" s="51"/>
      <c r="AJ94" s="51"/>
      <c r="AK94" s="102" t="s">
        <v>476</v>
      </c>
      <c r="AL94" s="102" t="s">
        <v>476</v>
      </c>
      <c r="AM94" s="102" t="s">
        <v>476</v>
      </c>
      <c r="AN94" s="102" t="s">
        <v>476</v>
      </c>
      <c r="AO94" s="2"/>
      <c r="AP94" s="3"/>
      <c r="AQ94" s="3"/>
      <c r="AR94" s="3"/>
      <c r="AS94" s="3"/>
    </row>
    <row r="95" spans="1:45" hidden="1" x14ac:dyDescent="0.35">
      <c r="A95" s="14" t="s">
        <v>268</v>
      </c>
      <c r="B95" s="14"/>
      <c r="C95" s="15"/>
      <c r="D95" s="15"/>
      <c r="E95" s="79">
        <v>1.5</v>
      </c>
      <c r="F95" s="80"/>
      <c r="G95" s="15"/>
      <c r="H95" s="15"/>
      <c r="I95" s="16" t="s">
        <v>268</v>
      </c>
      <c r="J95" s="67"/>
      <c r="K95" s="67"/>
      <c r="L95" s="16" t="s">
        <v>268</v>
      </c>
      <c r="M95" s="81"/>
      <c r="N95" s="82">
        <v>5272.791015625</v>
      </c>
      <c r="O95" s="82">
        <v>2829.463623046875</v>
      </c>
      <c r="P95" s="77"/>
      <c r="Q95" s="83"/>
      <c r="R95" s="83"/>
      <c r="S95" s="51">
        <v>1</v>
      </c>
      <c r="T95" s="51">
        <v>0</v>
      </c>
      <c r="U95" s="51">
        <v>1</v>
      </c>
      <c r="V95" s="52">
        <v>0</v>
      </c>
      <c r="W95" s="52">
        <v>9.1500000000000001E-4</v>
      </c>
      <c r="X95" s="52">
        <v>2.258E-3</v>
      </c>
      <c r="Y95" s="52">
        <v>0.413053</v>
      </c>
      <c r="Z95" s="52">
        <v>0</v>
      </c>
      <c r="AA95" s="52">
        <v>0</v>
      </c>
      <c r="AB95" s="84">
        <v>95</v>
      </c>
      <c r="AC95" s="84"/>
      <c r="AD95" s="85"/>
      <c r="AE95" s="51"/>
      <c r="AF95" s="51"/>
      <c r="AG95" s="51"/>
      <c r="AH95" s="51"/>
      <c r="AI95" s="51"/>
      <c r="AJ95" s="51"/>
      <c r="AK95" s="102" t="s">
        <v>476</v>
      </c>
      <c r="AL95" s="102" t="s">
        <v>476</v>
      </c>
      <c r="AM95" s="102" t="s">
        <v>476</v>
      </c>
      <c r="AN95" s="102" t="s">
        <v>476</v>
      </c>
      <c r="AO95" s="2"/>
      <c r="AP95" s="3"/>
      <c r="AQ95" s="3"/>
      <c r="AR95" s="3"/>
      <c r="AS95" s="3"/>
    </row>
    <row r="96" spans="1:45" hidden="1" x14ac:dyDescent="0.35">
      <c r="A96" s="14" t="s">
        <v>269</v>
      </c>
      <c r="B96" s="14"/>
      <c r="C96" s="15"/>
      <c r="D96" s="15"/>
      <c r="E96" s="79">
        <v>2.1429319674641305</v>
      </c>
      <c r="F96" s="80"/>
      <c r="G96" s="15"/>
      <c r="H96" s="15"/>
      <c r="I96" s="16" t="s">
        <v>269</v>
      </c>
      <c r="J96" s="67"/>
      <c r="K96" s="67"/>
      <c r="L96" s="16" t="s">
        <v>269</v>
      </c>
      <c r="M96" s="81"/>
      <c r="N96" s="82">
        <v>4134.92236328125</v>
      </c>
      <c r="O96" s="82">
        <v>3988.685546875</v>
      </c>
      <c r="P96" s="77"/>
      <c r="Q96" s="83"/>
      <c r="R96" s="83"/>
      <c r="S96" s="51">
        <v>2</v>
      </c>
      <c r="T96" s="51">
        <v>0</v>
      </c>
      <c r="U96" s="51">
        <v>2</v>
      </c>
      <c r="V96" s="52">
        <v>103.29292700000001</v>
      </c>
      <c r="W96" s="52">
        <v>1.0740000000000001E-3</v>
      </c>
      <c r="X96" s="52">
        <v>8.6079999999999993E-3</v>
      </c>
      <c r="Y96" s="52">
        <v>0.66480600000000001</v>
      </c>
      <c r="Z96" s="52">
        <v>0</v>
      </c>
      <c r="AA96" s="52">
        <v>0</v>
      </c>
      <c r="AB96" s="84">
        <v>96</v>
      </c>
      <c r="AC96" s="84"/>
      <c r="AD96" s="85"/>
      <c r="AE96" s="51"/>
      <c r="AF96" s="51"/>
      <c r="AG96" s="51"/>
      <c r="AH96" s="51"/>
      <c r="AI96" s="51"/>
      <c r="AJ96" s="51"/>
      <c r="AK96" s="102" t="s">
        <v>476</v>
      </c>
      <c r="AL96" s="102" t="s">
        <v>476</v>
      </c>
      <c r="AM96" s="102" t="s">
        <v>476</v>
      </c>
      <c r="AN96" s="102" t="s">
        <v>476</v>
      </c>
      <c r="AO96" s="2"/>
      <c r="AP96" s="3"/>
      <c r="AQ96" s="3"/>
      <c r="AR96" s="3"/>
      <c r="AS96" s="3"/>
    </row>
    <row r="97" spans="1:45" hidden="1" x14ac:dyDescent="0.35">
      <c r="A97" s="14" t="s">
        <v>270</v>
      </c>
      <c r="B97" s="14"/>
      <c r="C97" s="15"/>
      <c r="D97" s="15"/>
      <c r="E97" s="79">
        <v>1.5</v>
      </c>
      <c r="F97" s="80"/>
      <c r="G97" s="15"/>
      <c r="H97" s="15"/>
      <c r="I97" s="16" t="s">
        <v>270</v>
      </c>
      <c r="J97" s="67"/>
      <c r="K97" s="67"/>
      <c r="L97" s="16" t="s">
        <v>270</v>
      </c>
      <c r="M97" s="81"/>
      <c r="N97" s="82">
        <v>5418.23876953125</v>
      </c>
      <c r="O97" s="82">
        <v>2769.04150390625</v>
      </c>
      <c r="P97" s="77"/>
      <c r="Q97" s="83"/>
      <c r="R97" s="83"/>
      <c r="S97" s="51">
        <v>1</v>
      </c>
      <c r="T97" s="51">
        <v>0</v>
      </c>
      <c r="U97" s="51">
        <v>1</v>
      </c>
      <c r="V97" s="52">
        <v>0</v>
      </c>
      <c r="W97" s="52">
        <v>9.1500000000000001E-4</v>
      </c>
      <c r="X97" s="52">
        <v>2.258E-3</v>
      </c>
      <c r="Y97" s="52">
        <v>0.413053</v>
      </c>
      <c r="Z97" s="52">
        <v>0</v>
      </c>
      <c r="AA97" s="52">
        <v>0</v>
      </c>
      <c r="AB97" s="84">
        <v>97</v>
      </c>
      <c r="AC97" s="84"/>
      <c r="AD97" s="85"/>
      <c r="AE97" s="51"/>
      <c r="AF97" s="51"/>
      <c r="AG97" s="51"/>
      <c r="AH97" s="51"/>
      <c r="AI97" s="51"/>
      <c r="AJ97" s="51"/>
      <c r="AK97" s="102" t="s">
        <v>476</v>
      </c>
      <c r="AL97" s="102" t="s">
        <v>476</v>
      </c>
      <c r="AM97" s="102" t="s">
        <v>476</v>
      </c>
      <c r="AN97" s="102" t="s">
        <v>476</v>
      </c>
      <c r="AO97" s="2"/>
      <c r="AP97" s="3"/>
      <c r="AQ97" s="3"/>
      <c r="AR97" s="3"/>
      <c r="AS97" s="3"/>
    </row>
    <row r="98" spans="1:45" hidden="1" x14ac:dyDescent="0.35">
      <c r="A98" s="14" t="s">
        <v>271</v>
      </c>
      <c r="B98" s="14"/>
      <c r="C98" s="15"/>
      <c r="D98" s="15"/>
      <c r="E98" s="79">
        <v>1.5</v>
      </c>
      <c r="F98" s="80"/>
      <c r="G98" s="15"/>
      <c r="H98" s="15"/>
      <c r="I98" s="16" t="s">
        <v>271</v>
      </c>
      <c r="J98" s="67"/>
      <c r="K98" s="67"/>
      <c r="L98" s="16" t="s">
        <v>271</v>
      </c>
      <c r="M98" s="81"/>
      <c r="N98" s="82">
        <v>5066.6953125</v>
      </c>
      <c r="O98" s="82">
        <v>2752.876220703125</v>
      </c>
      <c r="P98" s="77"/>
      <c r="Q98" s="83"/>
      <c r="R98" s="83"/>
      <c r="S98" s="51">
        <v>1</v>
      </c>
      <c r="T98" s="51">
        <v>0</v>
      </c>
      <c r="U98" s="51">
        <v>1</v>
      </c>
      <c r="V98" s="52">
        <v>0</v>
      </c>
      <c r="W98" s="52">
        <v>9.1500000000000001E-4</v>
      </c>
      <c r="X98" s="52">
        <v>2.258E-3</v>
      </c>
      <c r="Y98" s="52">
        <v>0.413053</v>
      </c>
      <c r="Z98" s="52">
        <v>0</v>
      </c>
      <c r="AA98" s="52">
        <v>0</v>
      </c>
      <c r="AB98" s="84">
        <v>98</v>
      </c>
      <c r="AC98" s="84"/>
      <c r="AD98" s="85"/>
      <c r="AE98" s="51"/>
      <c r="AF98" s="51"/>
      <c r="AG98" s="51"/>
      <c r="AH98" s="51"/>
      <c r="AI98" s="51"/>
      <c r="AJ98" s="51"/>
      <c r="AK98" s="102" t="s">
        <v>476</v>
      </c>
      <c r="AL98" s="102" t="s">
        <v>476</v>
      </c>
      <c r="AM98" s="102" t="s">
        <v>476</v>
      </c>
      <c r="AN98" s="102" t="s">
        <v>476</v>
      </c>
      <c r="AO98" s="2"/>
      <c r="AP98" s="3"/>
      <c r="AQ98" s="3"/>
      <c r="AR98" s="3"/>
      <c r="AS98" s="3"/>
    </row>
    <row r="99" spans="1:45" hidden="1" x14ac:dyDescent="0.35">
      <c r="A99" s="14" t="s">
        <v>272</v>
      </c>
      <c r="B99" s="14"/>
      <c r="C99" s="15"/>
      <c r="D99" s="15"/>
      <c r="E99" s="79">
        <v>2.2171635644523113</v>
      </c>
      <c r="F99" s="80"/>
      <c r="G99" s="15"/>
      <c r="H99" s="15"/>
      <c r="I99" s="16" t="s">
        <v>272</v>
      </c>
      <c r="J99" s="67"/>
      <c r="K99" s="67"/>
      <c r="L99" s="16" t="s">
        <v>272</v>
      </c>
      <c r="M99" s="81"/>
      <c r="N99" s="82">
        <v>4108.947265625</v>
      </c>
      <c r="O99" s="82">
        <v>3302.46142578125</v>
      </c>
      <c r="P99" s="77"/>
      <c r="Q99" s="83"/>
      <c r="R99" s="83"/>
      <c r="S99" s="51">
        <v>2</v>
      </c>
      <c r="T99" s="51">
        <v>0</v>
      </c>
      <c r="U99" s="51">
        <v>2</v>
      </c>
      <c r="V99" s="52">
        <v>115.218915</v>
      </c>
      <c r="W99" s="52">
        <v>1.0430000000000001E-3</v>
      </c>
      <c r="X99" s="52">
        <v>8.038E-3</v>
      </c>
      <c r="Y99" s="52">
        <v>0.66990700000000003</v>
      </c>
      <c r="Z99" s="52">
        <v>0</v>
      </c>
      <c r="AA99" s="52">
        <v>0</v>
      </c>
      <c r="AB99" s="84">
        <v>99</v>
      </c>
      <c r="AC99" s="84"/>
      <c r="AD99" s="85"/>
      <c r="AE99" s="51"/>
      <c r="AF99" s="51"/>
      <c r="AG99" s="51"/>
      <c r="AH99" s="51"/>
      <c r="AI99" s="51"/>
      <c r="AJ99" s="51"/>
      <c r="AK99" s="102" t="s">
        <v>476</v>
      </c>
      <c r="AL99" s="102" t="s">
        <v>476</v>
      </c>
      <c r="AM99" s="102" t="s">
        <v>476</v>
      </c>
      <c r="AN99" s="102" t="s">
        <v>476</v>
      </c>
      <c r="AO99" s="2"/>
      <c r="AP99" s="3"/>
      <c r="AQ99" s="3"/>
      <c r="AR99" s="3"/>
      <c r="AS99" s="3"/>
    </row>
    <row r="100" spans="1:45" hidden="1" x14ac:dyDescent="0.35">
      <c r="A100" s="14" t="s">
        <v>273</v>
      </c>
      <c r="B100" s="14"/>
      <c r="C100" s="15"/>
      <c r="D100" s="15"/>
      <c r="E100" s="79">
        <v>1.5</v>
      </c>
      <c r="F100" s="80"/>
      <c r="G100" s="15"/>
      <c r="H100" s="15"/>
      <c r="I100" s="16" t="s">
        <v>273</v>
      </c>
      <c r="J100" s="67"/>
      <c r="K100" s="67"/>
      <c r="L100" s="16" t="s">
        <v>273</v>
      </c>
      <c r="M100" s="81"/>
      <c r="N100" s="82">
        <v>5488.3583984375</v>
      </c>
      <c r="O100" s="82">
        <v>2889.849609375</v>
      </c>
      <c r="P100" s="77"/>
      <c r="Q100" s="83"/>
      <c r="R100" s="83"/>
      <c r="S100" s="51">
        <v>1</v>
      </c>
      <c r="T100" s="51">
        <v>0</v>
      </c>
      <c r="U100" s="51">
        <v>1</v>
      </c>
      <c r="V100" s="52">
        <v>0</v>
      </c>
      <c r="W100" s="52">
        <v>9.1500000000000001E-4</v>
      </c>
      <c r="X100" s="52">
        <v>2.258E-3</v>
      </c>
      <c r="Y100" s="52">
        <v>0.413053</v>
      </c>
      <c r="Z100" s="52">
        <v>0</v>
      </c>
      <c r="AA100" s="52">
        <v>0</v>
      </c>
      <c r="AB100" s="84">
        <v>100</v>
      </c>
      <c r="AC100" s="84"/>
      <c r="AD100" s="85"/>
      <c r="AE100" s="51"/>
      <c r="AF100" s="51"/>
      <c r="AG100" s="51"/>
      <c r="AH100" s="51"/>
      <c r="AI100" s="51"/>
      <c r="AJ100" s="51"/>
      <c r="AK100" s="102" t="s">
        <v>476</v>
      </c>
      <c r="AL100" s="102" t="s">
        <v>476</v>
      </c>
      <c r="AM100" s="102" t="s">
        <v>476</v>
      </c>
      <c r="AN100" s="102" t="s">
        <v>476</v>
      </c>
      <c r="AO100" s="2"/>
      <c r="AP100" s="3"/>
      <c r="AQ100" s="3"/>
      <c r="AR100" s="3"/>
      <c r="AS100" s="3"/>
    </row>
    <row r="101" spans="1:45" hidden="1" x14ac:dyDescent="0.35">
      <c r="A101" s="14" t="s">
        <v>274</v>
      </c>
      <c r="B101" s="14"/>
      <c r="C101" s="15"/>
      <c r="D101" s="15"/>
      <c r="E101" s="79">
        <v>4.0507454842916593</v>
      </c>
      <c r="F101" s="80"/>
      <c r="G101" s="15"/>
      <c r="H101" s="15"/>
      <c r="I101" s="16" t="s">
        <v>274</v>
      </c>
      <c r="J101" s="67"/>
      <c r="K101" s="67"/>
      <c r="L101" s="16" t="s">
        <v>274</v>
      </c>
      <c r="M101" s="81"/>
      <c r="N101" s="82">
        <v>3842.4521484375</v>
      </c>
      <c r="O101" s="82">
        <v>5687.17626953125</v>
      </c>
      <c r="P101" s="77"/>
      <c r="Q101" s="83"/>
      <c r="R101" s="83"/>
      <c r="S101" s="51">
        <v>3</v>
      </c>
      <c r="T101" s="51">
        <v>0</v>
      </c>
      <c r="U101" s="51">
        <v>3</v>
      </c>
      <c r="V101" s="52">
        <v>409.80069500000002</v>
      </c>
      <c r="W101" s="52">
        <v>1.0380000000000001E-3</v>
      </c>
      <c r="X101" s="52">
        <v>4.8250000000000003E-3</v>
      </c>
      <c r="Y101" s="52">
        <v>0.96288600000000002</v>
      </c>
      <c r="Z101" s="52">
        <v>0</v>
      </c>
      <c r="AA101" s="52">
        <v>0</v>
      </c>
      <c r="AB101" s="84">
        <v>101</v>
      </c>
      <c r="AC101" s="84"/>
      <c r="AD101" s="85"/>
      <c r="AE101" s="51"/>
      <c r="AF101" s="51"/>
      <c r="AG101" s="51"/>
      <c r="AH101" s="51"/>
      <c r="AI101" s="51"/>
      <c r="AJ101" s="51"/>
      <c r="AK101" s="102" t="s">
        <v>476</v>
      </c>
      <c r="AL101" s="102" t="s">
        <v>476</v>
      </c>
      <c r="AM101" s="102" t="s">
        <v>476</v>
      </c>
      <c r="AN101" s="102" t="s">
        <v>476</v>
      </c>
      <c r="AO101" s="2"/>
      <c r="AP101" s="3"/>
      <c r="AQ101" s="3"/>
      <c r="AR101" s="3"/>
      <c r="AS101" s="3"/>
    </row>
    <row r="102" spans="1:45" hidden="1" x14ac:dyDescent="0.35">
      <c r="A102" s="14" t="s">
        <v>275</v>
      </c>
      <c r="B102" s="14"/>
      <c r="C102" s="15"/>
      <c r="D102" s="15"/>
      <c r="E102" s="79">
        <v>10</v>
      </c>
      <c r="F102" s="80"/>
      <c r="G102" s="15"/>
      <c r="H102" s="15"/>
      <c r="I102" s="16" t="s">
        <v>275</v>
      </c>
      <c r="J102" s="67"/>
      <c r="K102" s="67"/>
      <c r="L102" s="16" t="s">
        <v>275</v>
      </c>
      <c r="M102" s="81"/>
      <c r="N102" s="82">
        <v>4420.25341796875</v>
      </c>
      <c r="O102" s="82">
        <v>4419.19287109375</v>
      </c>
      <c r="P102" s="77"/>
      <c r="Q102" s="83"/>
      <c r="R102" s="83"/>
      <c r="S102" s="51">
        <v>7</v>
      </c>
      <c r="T102" s="51">
        <v>0</v>
      </c>
      <c r="U102" s="51">
        <v>7</v>
      </c>
      <c r="V102" s="52">
        <v>1924.869547</v>
      </c>
      <c r="W102" s="52">
        <v>1.274E-3</v>
      </c>
      <c r="X102" s="52">
        <v>2.6137000000000001E-2</v>
      </c>
      <c r="Y102" s="52">
        <v>1.9258839999999999</v>
      </c>
      <c r="Z102" s="52">
        <v>0</v>
      </c>
      <c r="AA102" s="52">
        <v>0</v>
      </c>
      <c r="AB102" s="84">
        <v>102</v>
      </c>
      <c r="AC102" s="84"/>
      <c r="AD102" s="85"/>
      <c r="AE102" s="51"/>
      <c r="AF102" s="51"/>
      <c r="AG102" s="51"/>
      <c r="AH102" s="51"/>
      <c r="AI102" s="51"/>
      <c r="AJ102" s="51"/>
      <c r="AK102" s="102" t="s">
        <v>476</v>
      </c>
      <c r="AL102" s="102" t="s">
        <v>476</v>
      </c>
      <c r="AM102" s="102" t="s">
        <v>476</v>
      </c>
      <c r="AN102" s="102" t="s">
        <v>476</v>
      </c>
      <c r="AO102" s="2"/>
      <c r="AP102" s="3"/>
      <c r="AQ102" s="3"/>
      <c r="AR102" s="3"/>
      <c r="AS102" s="3"/>
    </row>
    <row r="103" spans="1:45" hidden="1" x14ac:dyDescent="0.35">
      <c r="A103" s="14" t="s">
        <v>276</v>
      </c>
      <c r="B103" s="14"/>
      <c r="C103" s="15"/>
      <c r="D103" s="15"/>
      <c r="E103" s="79">
        <v>4.7551153016689103</v>
      </c>
      <c r="F103" s="80"/>
      <c r="G103" s="15"/>
      <c r="H103" s="15"/>
      <c r="I103" s="16" t="s">
        <v>276</v>
      </c>
      <c r="J103" s="67"/>
      <c r="K103" s="67"/>
      <c r="L103" s="16" t="s">
        <v>276</v>
      </c>
      <c r="M103" s="81"/>
      <c r="N103" s="82">
        <v>3809.10791015625</v>
      </c>
      <c r="O103" s="82">
        <v>3961.12939453125</v>
      </c>
      <c r="P103" s="77"/>
      <c r="Q103" s="83"/>
      <c r="R103" s="83"/>
      <c r="S103" s="51">
        <v>4</v>
      </c>
      <c r="T103" s="51">
        <v>0</v>
      </c>
      <c r="U103" s="51">
        <v>4</v>
      </c>
      <c r="V103" s="52">
        <v>522.96417699999995</v>
      </c>
      <c r="W103" s="52">
        <v>1.1509999999999999E-3</v>
      </c>
      <c r="X103" s="52">
        <v>1.5798E-2</v>
      </c>
      <c r="Y103" s="52">
        <v>1.180755</v>
      </c>
      <c r="Z103" s="52">
        <v>0</v>
      </c>
      <c r="AA103" s="52">
        <v>0</v>
      </c>
      <c r="AB103" s="84">
        <v>103</v>
      </c>
      <c r="AC103" s="84"/>
      <c r="AD103" s="85"/>
      <c r="AE103" s="51"/>
      <c r="AF103" s="51"/>
      <c r="AG103" s="51"/>
      <c r="AH103" s="51"/>
      <c r="AI103" s="51"/>
      <c r="AJ103" s="51"/>
      <c r="AK103" s="102" t="s">
        <v>476</v>
      </c>
      <c r="AL103" s="102" t="s">
        <v>476</v>
      </c>
      <c r="AM103" s="102" t="s">
        <v>476</v>
      </c>
      <c r="AN103" s="102" t="s">
        <v>476</v>
      </c>
      <c r="AO103" s="2"/>
      <c r="AP103" s="3"/>
      <c r="AQ103" s="3"/>
      <c r="AR103" s="3"/>
      <c r="AS103" s="3"/>
    </row>
    <row r="104" spans="1:45" hidden="1" x14ac:dyDescent="0.35">
      <c r="A104" s="14" t="s">
        <v>277</v>
      </c>
      <c r="B104" s="14"/>
      <c r="C104" s="15"/>
      <c r="D104" s="15"/>
      <c r="E104" s="79">
        <v>3.2798417996692772</v>
      </c>
      <c r="F104" s="80"/>
      <c r="G104" s="15"/>
      <c r="H104" s="15"/>
      <c r="I104" s="16" t="s">
        <v>277</v>
      </c>
      <c r="J104" s="67"/>
      <c r="K104" s="67"/>
      <c r="L104" s="16" t="s">
        <v>277</v>
      </c>
      <c r="M104" s="81"/>
      <c r="N104" s="82">
        <v>5433.90380859375</v>
      </c>
      <c r="O104" s="82">
        <v>4904.10986328125</v>
      </c>
      <c r="P104" s="77"/>
      <c r="Q104" s="83"/>
      <c r="R104" s="83"/>
      <c r="S104" s="51">
        <v>3</v>
      </c>
      <c r="T104" s="51">
        <v>0</v>
      </c>
      <c r="U104" s="51">
        <v>3</v>
      </c>
      <c r="V104" s="52">
        <v>285.94793600000003</v>
      </c>
      <c r="W104" s="52">
        <v>1.072E-3</v>
      </c>
      <c r="X104" s="52">
        <v>8.966E-3</v>
      </c>
      <c r="Y104" s="52">
        <v>0.90417999999999998</v>
      </c>
      <c r="Z104" s="52">
        <v>0</v>
      </c>
      <c r="AA104" s="52">
        <v>0</v>
      </c>
      <c r="AB104" s="84">
        <v>104</v>
      </c>
      <c r="AC104" s="84"/>
      <c r="AD104" s="85"/>
      <c r="AE104" s="51"/>
      <c r="AF104" s="51"/>
      <c r="AG104" s="51"/>
      <c r="AH104" s="51"/>
      <c r="AI104" s="51"/>
      <c r="AJ104" s="51"/>
      <c r="AK104" s="102" t="s">
        <v>476</v>
      </c>
      <c r="AL104" s="102" t="s">
        <v>476</v>
      </c>
      <c r="AM104" s="102" t="s">
        <v>476</v>
      </c>
      <c r="AN104" s="102" t="s">
        <v>476</v>
      </c>
      <c r="AO104" s="2"/>
      <c r="AP104" s="3"/>
      <c r="AQ104" s="3"/>
      <c r="AR104" s="3"/>
      <c r="AS104" s="3"/>
    </row>
    <row r="105" spans="1:45" hidden="1" x14ac:dyDescent="0.35">
      <c r="A105" s="14" t="s">
        <v>278</v>
      </c>
      <c r="B105" s="14"/>
      <c r="C105" s="15"/>
      <c r="D105" s="15"/>
      <c r="E105" s="79">
        <v>1.5</v>
      </c>
      <c r="F105" s="80"/>
      <c r="G105" s="15"/>
      <c r="H105" s="15"/>
      <c r="I105" s="16" t="s">
        <v>278</v>
      </c>
      <c r="J105" s="67"/>
      <c r="K105" s="67"/>
      <c r="L105" s="16" t="s">
        <v>278</v>
      </c>
      <c r="M105" s="81"/>
      <c r="N105" s="82">
        <v>5199.40380859375</v>
      </c>
      <c r="O105" s="82">
        <v>2682.192626953125</v>
      </c>
      <c r="P105" s="77"/>
      <c r="Q105" s="83"/>
      <c r="R105" s="83"/>
      <c r="S105" s="51">
        <v>1</v>
      </c>
      <c r="T105" s="51">
        <v>0</v>
      </c>
      <c r="U105" s="51">
        <v>1</v>
      </c>
      <c r="V105" s="52">
        <v>0</v>
      </c>
      <c r="W105" s="52">
        <v>9.1500000000000001E-4</v>
      </c>
      <c r="X105" s="52">
        <v>2.258E-3</v>
      </c>
      <c r="Y105" s="52">
        <v>0.413053</v>
      </c>
      <c r="Z105" s="52">
        <v>0</v>
      </c>
      <c r="AA105" s="52">
        <v>0</v>
      </c>
      <c r="AB105" s="84">
        <v>105</v>
      </c>
      <c r="AC105" s="84"/>
      <c r="AD105" s="85"/>
      <c r="AE105" s="51"/>
      <c r="AF105" s="51"/>
      <c r="AG105" s="51"/>
      <c r="AH105" s="51"/>
      <c r="AI105" s="51"/>
      <c r="AJ105" s="51"/>
      <c r="AK105" s="102" t="s">
        <v>476</v>
      </c>
      <c r="AL105" s="102" t="s">
        <v>476</v>
      </c>
      <c r="AM105" s="102" t="s">
        <v>476</v>
      </c>
      <c r="AN105" s="102" t="s">
        <v>476</v>
      </c>
      <c r="AO105" s="2"/>
      <c r="AP105" s="3"/>
      <c r="AQ105" s="3"/>
      <c r="AR105" s="3"/>
      <c r="AS105" s="3"/>
    </row>
    <row r="106" spans="1:45" hidden="1" x14ac:dyDescent="0.35">
      <c r="A106" s="14" t="s">
        <v>279</v>
      </c>
      <c r="B106" s="14"/>
      <c r="C106" s="15"/>
      <c r="D106" s="15"/>
      <c r="E106" s="79">
        <v>2.1429319674641305</v>
      </c>
      <c r="F106" s="80"/>
      <c r="G106" s="15"/>
      <c r="H106" s="15"/>
      <c r="I106" s="16" t="s">
        <v>279</v>
      </c>
      <c r="J106" s="67"/>
      <c r="K106" s="67"/>
      <c r="L106" s="16" t="s">
        <v>279</v>
      </c>
      <c r="M106" s="81"/>
      <c r="N106" s="82">
        <v>4217.2529296875</v>
      </c>
      <c r="O106" s="82">
        <v>3857.138916015625</v>
      </c>
      <c r="P106" s="77"/>
      <c r="Q106" s="83"/>
      <c r="R106" s="83"/>
      <c r="S106" s="51">
        <v>2</v>
      </c>
      <c r="T106" s="51">
        <v>0</v>
      </c>
      <c r="U106" s="51">
        <v>2</v>
      </c>
      <c r="V106" s="52">
        <v>103.29292700000001</v>
      </c>
      <c r="W106" s="52">
        <v>1.0740000000000001E-3</v>
      </c>
      <c r="X106" s="52">
        <v>8.6079999999999993E-3</v>
      </c>
      <c r="Y106" s="52">
        <v>0.66480600000000001</v>
      </c>
      <c r="Z106" s="52">
        <v>0</v>
      </c>
      <c r="AA106" s="52">
        <v>0</v>
      </c>
      <c r="AB106" s="84">
        <v>106</v>
      </c>
      <c r="AC106" s="84"/>
      <c r="AD106" s="85"/>
      <c r="AE106" s="51"/>
      <c r="AF106" s="51"/>
      <c r="AG106" s="51"/>
      <c r="AH106" s="51"/>
      <c r="AI106" s="51"/>
      <c r="AJ106" s="51"/>
      <c r="AK106" s="102" t="s">
        <v>476</v>
      </c>
      <c r="AL106" s="102" t="s">
        <v>476</v>
      </c>
      <c r="AM106" s="102" t="s">
        <v>476</v>
      </c>
      <c r="AN106" s="102" t="s">
        <v>476</v>
      </c>
      <c r="AO106" s="2"/>
      <c r="AP106" s="3"/>
      <c r="AQ106" s="3"/>
      <c r="AR106" s="3"/>
      <c r="AS106" s="3"/>
    </row>
    <row r="107" spans="1:45" hidden="1" x14ac:dyDescent="0.35">
      <c r="A107" s="14" t="s">
        <v>280</v>
      </c>
      <c r="B107" s="14"/>
      <c r="C107" s="15"/>
      <c r="D107" s="15"/>
      <c r="E107" s="79">
        <v>2.1805387929677402</v>
      </c>
      <c r="F107" s="80"/>
      <c r="G107" s="15"/>
      <c r="H107" s="15"/>
      <c r="I107" s="16" t="s">
        <v>280</v>
      </c>
      <c r="J107" s="67"/>
      <c r="K107" s="67"/>
      <c r="L107" s="16" t="s">
        <v>280</v>
      </c>
      <c r="M107" s="81"/>
      <c r="N107" s="82">
        <v>6113.1923828125</v>
      </c>
      <c r="O107" s="82">
        <v>7811.0283203125</v>
      </c>
      <c r="P107" s="77"/>
      <c r="Q107" s="83"/>
      <c r="R107" s="83"/>
      <c r="S107" s="51">
        <v>2</v>
      </c>
      <c r="T107" s="51">
        <v>0</v>
      </c>
      <c r="U107" s="51">
        <v>2</v>
      </c>
      <c r="V107" s="52">
        <v>109.33480900000001</v>
      </c>
      <c r="W107" s="52">
        <v>8.8900000000000003E-4</v>
      </c>
      <c r="X107" s="52">
        <v>8.4000000000000003E-4</v>
      </c>
      <c r="Y107" s="52">
        <v>0.75638399999999995</v>
      </c>
      <c r="Z107" s="52">
        <v>0</v>
      </c>
      <c r="AA107" s="52">
        <v>0</v>
      </c>
      <c r="AB107" s="84">
        <v>107</v>
      </c>
      <c r="AC107" s="84"/>
      <c r="AD107" s="85"/>
      <c r="AE107" s="51"/>
      <c r="AF107" s="51"/>
      <c r="AG107" s="51"/>
      <c r="AH107" s="51"/>
      <c r="AI107" s="51"/>
      <c r="AJ107" s="51"/>
      <c r="AK107" s="102" t="s">
        <v>476</v>
      </c>
      <c r="AL107" s="102" t="s">
        <v>476</v>
      </c>
      <c r="AM107" s="102" t="s">
        <v>476</v>
      </c>
      <c r="AN107" s="102" t="s">
        <v>476</v>
      </c>
      <c r="AO107" s="2"/>
      <c r="AP107" s="3"/>
      <c r="AQ107" s="3"/>
      <c r="AR107" s="3"/>
      <c r="AS107" s="3"/>
    </row>
    <row r="108" spans="1:45" ht="54" customHeight="1" x14ac:dyDescent="0.35">
      <c r="A108" s="14" t="s">
        <v>281</v>
      </c>
      <c r="C108" s="15" t="s">
        <v>485</v>
      </c>
      <c r="D108" s="15" t="s">
        <v>59</v>
      </c>
      <c r="E108" s="79">
        <v>10</v>
      </c>
      <c r="F108" s="80"/>
      <c r="G108" s="15"/>
      <c r="H108" s="15"/>
      <c r="I108" s="16" t="s">
        <v>281</v>
      </c>
      <c r="J108" s="67"/>
      <c r="K108" s="67"/>
      <c r="L108" s="16" t="s">
        <v>281</v>
      </c>
      <c r="M108" s="81"/>
      <c r="N108" s="82">
        <v>5627.09912109375</v>
      </c>
      <c r="O108" s="82">
        <v>6807.513671875</v>
      </c>
      <c r="P108" s="77"/>
      <c r="Q108" s="83"/>
      <c r="R108" s="83"/>
      <c r="S108" s="51">
        <v>5</v>
      </c>
      <c r="T108" s="51">
        <v>5</v>
      </c>
      <c r="U108" s="51">
        <v>0</v>
      </c>
      <c r="V108" s="52">
        <v>3400.447635</v>
      </c>
      <c r="W108" s="52">
        <v>1.011E-3</v>
      </c>
      <c r="X108" s="52">
        <v>9.6900000000000003E-4</v>
      </c>
      <c r="Y108" s="52">
        <v>1.7226980000000001</v>
      </c>
      <c r="Z108" s="52">
        <v>0</v>
      </c>
      <c r="AA108" s="52">
        <v>0</v>
      </c>
      <c r="AB108" s="84">
        <v>108</v>
      </c>
      <c r="AC108" s="84"/>
      <c r="AD108" s="85"/>
      <c r="AE108" s="51"/>
      <c r="AF108" s="51"/>
      <c r="AG108" s="51"/>
      <c r="AH108" s="51"/>
      <c r="AI108" s="51"/>
      <c r="AJ108" s="51"/>
      <c r="AK108" s="51"/>
      <c r="AL108" s="51"/>
      <c r="AM108" s="51"/>
      <c r="AN108" s="51"/>
      <c r="AO108" s="2"/>
      <c r="AP108" s="3"/>
      <c r="AQ108" s="3"/>
      <c r="AR108" s="3"/>
      <c r="AS108" s="3"/>
    </row>
    <row r="109" spans="1:45" hidden="1" x14ac:dyDescent="0.35">
      <c r="A109" s="14" t="s">
        <v>282</v>
      </c>
      <c r="B109" s="14"/>
      <c r="C109" s="15"/>
      <c r="D109" s="15"/>
      <c r="E109" s="79">
        <v>1.5</v>
      </c>
      <c r="F109" s="80"/>
      <c r="G109" s="15"/>
      <c r="H109" s="15"/>
      <c r="I109" s="16" t="s">
        <v>282</v>
      </c>
      <c r="J109" s="67"/>
      <c r="K109" s="67"/>
      <c r="L109" s="16" t="s">
        <v>282</v>
      </c>
      <c r="M109" s="81"/>
      <c r="N109" s="82">
        <v>6802.9951171875</v>
      </c>
      <c r="O109" s="82">
        <v>7969.345703125</v>
      </c>
      <c r="P109" s="77"/>
      <c r="Q109" s="83"/>
      <c r="R109" s="83"/>
      <c r="S109" s="51">
        <v>1</v>
      </c>
      <c r="T109" s="51">
        <v>0</v>
      </c>
      <c r="U109" s="51">
        <v>1</v>
      </c>
      <c r="V109" s="52">
        <v>0</v>
      </c>
      <c r="W109" s="52">
        <v>8.0800000000000002E-4</v>
      </c>
      <c r="X109" s="52">
        <v>3.3300000000000002E-4</v>
      </c>
      <c r="Y109" s="52">
        <v>0.442859</v>
      </c>
      <c r="Z109" s="52">
        <v>0</v>
      </c>
      <c r="AA109" s="52">
        <v>0</v>
      </c>
      <c r="AB109" s="84">
        <v>109</v>
      </c>
      <c r="AC109" s="84"/>
      <c r="AD109" s="85"/>
      <c r="AE109" s="51"/>
      <c r="AF109" s="51"/>
      <c r="AG109" s="51"/>
      <c r="AH109" s="51"/>
      <c r="AI109" s="51"/>
      <c r="AJ109" s="51"/>
      <c r="AK109" s="102" t="s">
        <v>476</v>
      </c>
      <c r="AL109" s="102" t="s">
        <v>476</v>
      </c>
      <c r="AM109" s="102" t="s">
        <v>476</v>
      </c>
      <c r="AN109" s="102" t="s">
        <v>476</v>
      </c>
      <c r="AO109" s="2"/>
      <c r="AP109" s="3"/>
      <c r="AQ109" s="3"/>
      <c r="AR109" s="3"/>
      <c r="AS109" s="3"/>
    </row>
    <row r="110" spans="1:45" hidden="1" x14ac:dyDescent="0.35">
      <c r="A110" s="14" t="s">
        <v>283</v>
      </c>
      <c r="B110" s="14"/>
      <c r="C110" s="15"/>
      <c r="D110" s="15"/>
      <c r="E110" s="79">
        <v>10</v>
      </c>
      <c r="F110" s="80"/>
      <c r="G110" s="15"/>
      <c r="H110" s="15"/>
      <c r="I110" s="16" t="s">
        <v>283</v>
      </c>
      <c r="J110" s="67"/>
      <c r="K110" s="67"/>
      <c r="L110" s="16" t="s">
        <v>283</v>
      </c>
      <c r="M110" s="81"/>
      <c r="N110" s="82">
        <v>4905.92041015625</v>
      </c>
      <c r="O110" s="82">
        <v>6353.65283203125</v>
      </c>
      <c r="P110" s="77"/>
      <c r="Q110" s="83"/>
      <c r="R110" s="83"/>
      <c r="S110" s="51">
        <v>6</v>
      </c>
      <c r="T110" s="51">
        <v>0</v>
      </c>
      <c r="U110" s="51">
        <v>6</v>
      </c>
      <c r="V110" s="52">
        <v>2856.5460710000002</v>
      </c>
      <c r="W110" s="52">
        <v>1.1919999999999999E-3</v>
      </c>
      <c r="X110" s="52">
        <v>1.1188999999999999E-2</v>
      </c>
      <c r="Y110" s="52">
        <v>1.7232069999999999</v>
      </c>
      <c r="Z110" s="52">
        <v>0</v>
      </c>
      <c r="AA110" s="52">
        <v>0</v>
      </c>
      <c r="AB110" s="84">
        <v>110</v>
      </c>
      <c r="AC110" s="84"/>
      <c r="AD110" s="85"/>
      <c r="AE110" s="51"/>
      <c r="AF110" s="51"/>
      <c r="AG110" s="51"/>
      <c r="AH110" s="51"/>
      <c r="AI110" s="51"/>
      <c r="AJ110" s="51"/>
      <c r="AK110" s="102" t="s">
        <v>476</v>
      </c>
      <c r="AL110" s="102" t="s">
        <v>476</v>
      </c>
      <c r="AM110" s="102" t="s">
        <v>476</v>
      </c>
      <c r="AN110" s="102" t="s">
        <v>476</v>
      </c>
      <c r="AO110" s="2"/>
      <c r="AP110" s="3"/>
      <c r="AQ110" s="3"/>
      <c r="AR110" s="3"/>
      <c r="AS110" s="3"/>
    </row>
    <row r="111" spans="1:45" hidden="1" x14ac:dyDescent="0.35">
      <c r="A111" s="14" t="s">
        <v>284</v>
      </c>
      <c r="B111" s="14"/>
      <c r="C111" s="15"/>
      <c r="D111" s="15"/>
      <c r="E111" s="79">
        <v>10</v>
      </c>
      <c r="F111" s="80"/>
      <c r="G111" s="15"/>
      <c r="H111" s="15"/>
      <c r="I111" s="16" t="s">
        <v>284</v>
      </c>
      <c r="J111" s="67"/>
      <c r="K111" s="67"/>
      <c r="L111" s="16" t="s">
        <v>284</v>
      </c>
      <c r="M111" s="81"/>
      <c r="N111" s="82">
        <v>7573.53564453125</v>
      </c>
      <c r="O111" s="82">
        <v>7374.64453125</v>
      </c>
      <c r="P111" s="77"/>
      <c r="Q111" s="83"/>
      <c r="R111" s="83"/>
      <c r="S111" s="51">
        <v>3</v>
      </c>
      <c r="T111" s="51">
        <v>0</v>
      </c>
      <c r="U111" s="51">
        <v>3</v>
      </c>
      <c r="V111" s="52">
        <v>2883.8106320000002</v>
      </c>
      <c r="W111" s="52">
        <v>8.3500000000000002E-4</v>
      </c>
      <c r="X111" s="52">
        <v>3.5199999999999999E-4</v>
      </c>
      <c r="Y111" s="52">
        <v>1.237171</v>
      </c>
      <c r="Z111" s="52">
        <v>0</v>
      </c>
      <c r="AA111" s="52">
        <v>0</v>
      </c>
      <c r="AB111" s="84">
        <v>111</v>
      </c>
      <c r="AC111" s="84"/>
      <c r="AD111" s="85"/>
      <c r="AE111" s="51"/>
      <c r="AF111" s="51"/>
      <c r="AG111" s="51"/>
      <c r="AH111" s="51"/>
      <c r="AI111" s="51"/>
      <c r="AJ111" s="51"/>
      <c r="AK111" s="102" t="s">
        <v>476</v>
      </c>
      <c r="AL111" s="102" t="s">
        <v>476</v>
      </c>
      <c r="AM111" s="102" t="s">
        <v>476</v>
      </c>
      <c r="AN111" s="102" t="s">
        <v>476</v>
      </c>
      <c r="AO111" s="2"/>
      <c r="AP111" s="3"/>
      <c r="AQ111" s="3"/>
      <c r="AR111" s="3"/>
      <c r="AS111" s="3"/>
    </row>
    <row r="112" spans="1:45" hidden="1" x14ac:dyDescent="0.35">
      <c r="A112" s="14" t="s">
        <v>285</v>
      </c>
      <c r="B112" s="14"/>
      <c r="C112" s="15"/>
      <c r="D112" s="15"/>
      <c r="E112" s="79">
        <v>1.5</v>
      </c>
      <c r="F112" s="80"/>
      <c r="G112" s="15"/>
      <c r="H112" s="15"/>
      <c r="I112" s="16" t="s">
        <v>285</v>
      </c>
      <c r="J112" s="67"/>
      <c r="K112" s="67"/>
      <c r="L112" s="16" t="s">
        <v>285</v>
      </c>
      <c r="M112" s="81"/>
      <c r="N112" s="82">
        <v>2513.303466796875</v>
      </c>
      <c r="O112" s="82">
        <v>7294.7880859375</v>
      </c>
      <c r="P112" s="77"/>
      <c r="Q112" s="83"/>
      <c r="R112" s="83"/>
      <c r="S112" s="51">
        <v>1</v>
      </c>
      <c r="T112" s="51">
        <v>0</v>
      </c>
      <c r="U112" s="51">
        <v>1</v>
      </c>
      <c r="V112" s="52">
        <v>0</v>
      </c>
      <c r="W112" s="52">
        <v>8.8099999999999995E-4</v>
      </c>
      <c r="X112" s="52">
        <v>1.325E-3</v>
      </c>
      <c r="Y112" s="52">
        <v>0.42031099999999999</v>
      </c>
      <c r="Z112" s="52">
        <v>0</v>
      </c>
      <c r="AA112" s="52">
        <v>0</v>
      </c>
      <c r="AB112" s="84">
        <v>112</v>
      </c>
      <c r="AC112" s="84"/>
      <c r="AD112" s="85"/>
      <c r="AE112" s="51"/>
      <c r="AF112" s="51"/>
      <c r="AG112" s="51"/>
      <c r="AH112" s="51"/>
      <c r="AI112" s="51"/>
      <c r="AJ112" s="51"/>
      <c r="AK112" s="102" t="s">
        <v>476</v>
      </c>
      <c r="AL112" s="102" t="s">
        <v>476</v>
      </c>
      <c r="AM112" s="102" t="s">
        <v>476</v>
      </c>
      <c r="AN112" s="102" t="s">
        <v>476</v>
      </c>
      <c r="AO112" s="2"/>
      <c r="AP112" s="3"/>
      <c r="AQ112" s="3"/>
      <c r="AR112" s="3"/>
      <c r="AS112" s="3"/>
    </row>
    <row r="113" spans="1:45" ht="54" customHeight="1" x14ac:dyDescent="0.35">
      <c r="A113" s="14" t="s">
        <v>286</v>
      </c>
      <c r="C113" s="15" t="s">
        <v>485</v>
      </c>
      <c r="D113" s="15" t="s">
        <v>59</v>
      </c>
      <c r="E113" s="79">
        <v>4.8617345708749182</v>
      </c>
      <c r="F113" s="80"/>
      <c r="G113" s="15"/>
      <c r="H113" s="15"/>
      <c r="I113" s="16" t="s">
        <v>286</v>
      </c>
      <c r="J113" s="67"/>
      <c r="K113" s="67"/>
      <c r="L113" s="16" t="s">
        <v>286</v>
      </c>
      <c r="M113" s="81"/>
      <c r="N113" s="82">
        <v>4114.80908203125</v>
      </c>
      <c r="O113" s="82">
        <v>3385.966796875</v>
      </c>
      <c r="P113" s="77"/>
      <c r="Q113" s="83"/>
      <c r="R113" s="83"/>
      <c r="S113" s="51">
        <v>11</v>
      </c>
      <c r="T113" s="51">
        <v>11</v>
      </c>
      <c r="U113" s="51">
        <v>0</v>
      </c>
      <c r="V113" s="52">
        <v>1612.9528640000001</v>
      </c>
      <c r="W113" s="52">
        <v>1.127E-3</v>
      </c>
      <c r="X113" s="52">
        <v>3.852E-3</v>
      </c>
      <c r="Y113" s="52">
        <v>3.4981439999999999</v>
      </c>
      <c r="Z113" s="52">
        <v>0</v>
      </c>
      <c r="AA113" s="52">
        <v>0</v>
      </c>
      <c r="AB113" s="84">
        <v>113</v>
      </c>
      <c r="AC113" s="84"/>
      <c r="AD113" s="85"/>
      <c r="AE113" s="51"/>
      <c r="AF113" s="51"/>
      <c r="AG113" s="51"/>
      <c r="AH113" s="51"/>
      <c r="AI113" s="51"/>
      <c r="AJ113" s="51"/>
      <c r="AK113" s="51"/>
      <c r="AL113" s="51"/>
      <c r="AM113" s="51"/>
      <c r="AN113" s="51"/>
      <c r="AO113" s="2"/>
      <c r="AP113" s="3"/>
      <c r="AQ113" s="3"/>
      <c r="AR113" s="3"/>
      <c r="AS113" s="3"/>
    </row>
    <row r="114" spans="1:45" hidden="1" x14ac:dyDescent="0.35">
      <c r="A114" s="14" t="s">
        <v>287</v>
      </c>
      <c r="B114" s="14"/>
      <c r="C114" s="15"/>
      <c r="D114" s="15"/>
      <c r="E114" s="79">
        <v>3.1984615358444923</v>
      </c>
      <c r="F114" s="80"/>
      <c r="G114" s="15"/>
      <c r="H114" s="15"/>
      <c r="I114" s="16" t="s">
        <v>287</v>
      </c>
      <c r="J114" s="67"/>
      <c r="K114" s="67"/>
      <c r="L114" s="16" t="s">
        <v>287</v>
      </c>
      <c r="M114" s="81"/>
      <c r="N114" s="82">
        <v>3693.90283203125</v>
      </c>
      <c r="O114" s="82">
        <v>5243.47412109375</v>
      </c>
      <c r="P114" s="77"/>
      <c r="Q114" s="83"/>
      <c r="R114" s="83"/>
      <c r="S114" s="51">
        <v>3</v>
      </c>
      <c r="T114" s="51">
        <v>0</v>
      </c>
      <c r="U114" s="51">
        <v>3</v>
      </c>
      <c r="V114" s="52">
        <v>272.87344899999999</v>
      </c>
      <c r="W114" s="52">
        <v>1.088E-3</v>
      </c>
      <c r="X114" s="52">
        <v>8.6449999999999999E-3</v>
      </c>
      <c r="Y114" s="52">
        <v>0.92840900000000004</v>
      </c>
      <c r="Z114" s="52">
        <v>0</v>
      </c>
      <c r="AA114" s="52">
        <v>0</v>
      </c>
      <c r="AB114" s="84">
        <v>114</v>
      </c>
      <c r="AC114" s="84"/>
      <c r="AD114" s="85"/>
      <c r="AE114" s="51"/>
      <c r="AF114" s="51"/>
      <c r="AG114" s="51"/>
      <c r="AH114" s="51"/>
      <c r="AI114" s="51"/>
      <c r="AJ114" s="51"/>
      <c r="AK114" s="102" t="s">
        <v>476</v>
      </c>
      <c r="AL114" s="102" t="s">
        <v>476</v>
      </c>
      <c r="AM114" s="102" t="s">
        <v>476</v>
      </c>
      <c r="AN114" s="102" t="s">
        <v>476</v>
      </c>
      <c r="AO114" s="2"/>
      <c r="AP114" s="3"/>
      <c r="AQ114" s="3"/>
      <c r="AR114" s="3"/>
      <c r="AS114" s="3"/>
    </row>
    <row r="115" spans="1:45" hidden="1" x14ac:dyDescent="0.35">
      <c r="A115" s="14" t="s">
        <v>288</v>
      </c>
      <c r="B115" s="14"/>
      <c r="C115" s="15"/>
      <c r="D115" s="15"/>
      <c r="E115" s="79">
        <v>2.5339726996384564</v>
      </c>
      <c r="F115" s="80"/>
      <c r="G115" s="15"/>
      <c r="H115" s="15"/>
      <c r="I115" s="16" t="s">
        <v>288</v>
      </c>
      <c r="J115" s="67"/>
      <c r="K115" s="67"/>
      <c r="L115" s="16" t="s">
        <v>288</v>
      </c>
      <c r="M115" s="81"/>
      <c r="N115" s="82">
        <v>4375.8193359375</v>
      </c>
      <c r="O115" s="82">
        <v>6709.77783203125</v>
      </c>
      <c r="P115" s="77"/>
      <c r="Q115" s="83"/>
      <c r="R115" s="83"/>
      <c r="S115" s="51">
        <v>3</v>
      </c>
      <c r="T115" s="51">
        <v>0</v>
      </c>
      <c r="U115" s="51">
        <v>3</v>
      </c>
      <c r="V115" s="52">
        <v>166.11721299999999</v>
      </c>
      <c r="W115" s="52">
        <v>1.0300000000000001E-3</v>
      </c>
      <c r="X115" s="52">
        <v>5.9259999999999998E-3</v>
      </c>
      <c r="Y115" s="52">
        <v>0.92192300000000005</v>
      </c>
      <c r="Z115" s="52">
        <v>0</v>
      </c>
      <c r="AA115" s="52">
        <v>0</v>
      </c>
      <c r="AB115" s="84">
        <v>115</v>
      </c>
      <c r="AC115" s="84"/>
      <c r="AD115" s="85"/>
      <c r="AE115" s="51"/>
      <c r="AF115" s="51"/>
      <c r="AG115" s="51"/>
      <c r="AH115" s="51"/>
      <c r="AI115" s="51"/>
      <c r="AJ115" s="51"/>
      <c r="AK115" s="102" t="s">
        <v>476</v>
      </c>
      <c r="AL115" s="102" t="s">
        <v>476</v>
      </c>
      <c r="AM115" s="102" t="s">
        <v>476</v>
      </c>
      <c r="AN115" s="102" t="s">
        <v>476</v>
      </c>
      <c r="AO115" s="2"/>
      <c r="AP115" s="3"/>
      <c r="AQ115" s="3"/>
      <c r="AR115" s="3"/>
      <c r="AS115" s="3"/>
    </row>
    <row r="116" spans="1:45" hidden="1" x14ac:dyDescent="0.35">
      <c r="A116" s="14" t="s">
        <v>289</v>
      </c>
      <c r="B116" s="14"/>
      <c r="C116" s="15"/>
      <c r="D116" s="15"/>
      <c r="E116" s="79">
        <v>1.5</v>
      </c>
      <c r="F116" s="80"/>
      <c r="G116" s="15"/>
      <c r="H116" s="15"/>
      <c r="I116" s="16" t="s">
        <v>289</v>
      </c>
      <c r="J116" s="67"/>
      <c r="K116" s="67"/>
      <c r="L116" s="16" t="s">
        <v>289</v>
      </c>
      <c r="M116" s="81"/>
      <c r="N116" s="82">
        <v>2522.189697265625</v>
      </c>
      <c r="O116" s="82">
        <v>7098.58837890625</v>
      </c>
      <c r="P116" s="77"/>
      <c r="Q116" s="83"/>
      <c r="R116" s="83"/>
      <c r="S116" s="51">
        <v>1</v>
      </c>
      <c r="T116" s="51">
        <v>0</v>
      </c>
      <c r="U116" s="51">
        <v>1</v>
      </c>
      <c r="V116" s="52">
        <v>0</v>
      </c>
      <c r="W116" s="52">
        <v>8.8099999999999995E-4</v>
      </c>
      <c r="X116" s="52">
        <v>1.325E-3</v>
      </c>
      <c r="Y116" s="52">
        <v>0.42031099999999999</v>
      </c>
      <c r="Z116" s="52">
        <v>0</v>
      </c>
      <c r="AA116" s="52">
        <v>0</v>
      </c>
      <c r="AB116" s="84">
        <v>116</v>
      </c>
      <c r="AC116" s="84"/>
      <c r="AD116" s="85"/>
      <c r="AE116" s="51"/>
      <c r="AF116" s="51"/>
      <c r="AG116" s="51"/>
      <c r="AH116" s="51"/>
      <c r="AI116" s="51"/>
      <c r="AJ116" s="51"/>
      <c r="AK116" s="102" t="s">
        <v>476</v>
      </c>
      <c r="AL116" s="102" t="s">
        <v>476</v>
      </c>
      <c r="AM116" s="102" t="s">
        <v>476</v>
      </c>
      <c r="AN116" s="102" t="s">
        <v>476</v>
      </c>
      <c r="AO116" s="2"/>
      <c r="AP116" s="3"/>
      <c r="AQ116" s="3"/>
      <c r="AR116" s="3"/>
      <c r="AS116" s="3"/>
    </row>
    <row r="117" spans="1:45" hidden="1" x14ac:dyDescent="0.35">
      <c r="A117" s="14" t="s">
        <v>291</v>
      </c>
      <c r="B117" s="14"/>
      <c r="C117" s="15"/>
      <c r="D117" s="15"/>
      <c r="E117" s="79">
        <v>10</v>
      </c>
      <c r="F117" s="80"/>
      <c r="G117" s="15"/>
      <c r="H117" s="15"/>
      <c r="I117" s="16" t="s">
        <v>291</v>
      </c>
      <c r="J117" s="67"/>
      <c r="K117" s="67"/>
      <c r="L117" s="16" t="s">
        <v>291</v>
      </c>
      <c r="M117" s="81"/>
      <c r="N117" s="82">
        <v>3511.593017578125</v>
      </c>
      <c r="O117" s="82">
        <v>5800.57666015625</v>
      </c>
      <c r="P117" s="77"/>
      <c r="Q117" s="83"/>
      <c r="R117" s="83"/>
      <c r="S117" s="51">
        <v>6</v>
      </c>
      <c r="T117" s="51">
        <v>0</v>
      </c>
      <c r="U117" s="51">
        <v>6</v>
      </c>
      <c r="V117" s="52">
        <v>1565.820099</v>
      </c>
      <c r="W117" s="52">
        <v>1.175E-3</v>
      </c>
      <c r="X117" s="52">
        <v>1.6232E-2</v>
      </c>
      <c r="Y117" s="52">
        <v>1.7269699999999999</v>
      </c>
      <c r="Z117" s="52">
        <v>0</v>
      </c>
      <c r="AA117" s="52">
        <v>0</v>
      </c>
      <c r="AB117" s="84">
        <v>117</v>
      </c>
      <c r="AC117" s="84"/>
      <c r="AD117" s="85"/>
      <c r="AE117" s="51"/>
      <c r="AF117" s="51"/>
      <c r="AG117" s="51"/>
      <c r="AH117" s="51"/>
      <c r="AI117" s="51"/>
      <c r="AJ117" s="51"/>
      <c r="AK117" s="102" t="s">
        <v>476</v>
      </c>
      <c r="AL117" s="102" t="s">
        <v>476</v>
      </c>
      <c r="AM117" s="102" t="s">
        <v>476</v>
      </c>
      <c r="AN117" s="102" t="s">
        <v>476</v>
      </c>
      <c r="AO117" s="2"/>
      <c r="AP117" s="3"/>
      <c r="AQ117" s="3"/>
      <c r="AR117" s="3"/>
      <c r="AS117" s="3"/>
    </row>
    <row r="118" spans="1:45" hidden="1" x14ac:dyDescent="0.35">
      <c r="A118" s="14" t="s">
        <v>292</v>
      </c>
      <c r="B118" s="14"/>
      <c r="C118" s="15"/>
      <c r="D118" s="15"/>
      <c r="E118" s="79">
        <v>1.5</v>
      </c>
      <c r="F118" s="80"/>
      <c r="G118" s="15"/>
      <c r="H118" s="15"/>
      <c r="I118" s="16" t="s">
        <v>292</v>
      </c>
      <c r="J118" s="67"/>
      <c r="K118" s="67"/>
      <c r="L118" s="16" t="s">
        <v>292</v>
      </c>
      <c r="M118" s="81"/>
      <c r="N118" s="82">
        <v>2683.28662109375</v>
      </c>
      <c r="O118" s="82">
        <v>7234.498046875</v>
      </c>
      <c r="P118" s="77"/>
      <c r="Q118" s="83"/>
      <c r="R118" s="83"/>
      <c r="S118" s="51">
        <v>1</v>
      </c>
      <c r="T118" s="51">
        <v>0</v>
      </c>
      <c r="U118" s="51">
        <v>1</v>
      </c>
      <c r="V118" s="52">
        <v>0</v>
      </c>
      <c r="W118" s="52">
        <v>8.8099999999999995E-4</v>
      </c>
      <c r="X118" s="52">
        <v>1.325E-3</v>
      </c>
      <c r="Y118" s="52">
        <v>0.42031099999999999</v>
      </c>
      <c r="Z118" s="52">
        <v>0</v>
      </c>
      <c r="AA118" s="52">
        <v>0</v>
      </c>
      <c r="AB118" s="84">
        <v>118</v>
      </c>
      <c r="AC118" s="84"/>
      <c r="AD118" s="85"/>
      <c r="AE118" s="51"/>
      <c r="AF118" s="51"/>
      <c r="AG118" s="51"/>
      <c r="AH118" s="51"/>
      <c r="AI118" s="51"/>
      <c r="AJ118" s="51"/>
      <c r="AK118" s="102" t="s">
        <v>476</v>
      </c>
      <c r="AL118" s="102" t="s">
        <v>476</v>
      </c>
      <c r="AM118" s="102" t="s">
        <v>476</v>
      </c>
      <c r="AN118" s="102" t="s">
        <v>476</v>
      </c>
      <c r="AO118" s="2"/>
      <c r="AP118" s="3"/>
      <c r="AQ118" s="3"/>
      <c r="AR118" s="3"/>
      <c r="AS118" s="3"/>
    </row>
    <row r="119" spans="1:45" hidden="1" x14ac:dyDescent="0.35">
      <c r="A119" s="14" t="s">
        <v>293</v>
      </c>
      <c r="B119" s="14"/>
      <c r="C119" s="15"/>
      <c r="D119" s="15"/>
      <c r="E119" s="79">
        <v>1.5</v>
      </c>
      <c r="F119" s="80"/>
      <c r="G119" s="15"/>
      <c r="H119" s="15"/>
      <c r="I119" s="16" t="s">
        <v>293</v>
      </c>
      <c r="J119" s="67"/>
      <c r="K119" s="67"/>
      <c r="L119" s="16" t="s">
        <v>293</v>
      </c>
      <c r="M119" s="81"/>
      <c r="N119" s="82">
        <v>2384.139404296875</v>
      </c>
      <c r="O119" s="82">
        <v>7159.52880859375</v>
      </c>
      <c r="P119" s="77"/>
      <c r="Q119" s="83"/>
      <c r="R119" s="83"/>
      <c r="S119" s="51">
        <v>1</v>
      </c>
      <c r="T119" s="51">
        <v>0</v>
      </c>
      <c r="U119" s="51">
        <v>1</v>
      </c>
      <c r="V119" s="52">
        <v>0</v>
      </c>
      <c r="W119" s="52">
        <v>8.8099999999999995E-4</v>
      </c>
      <c r="X119" s="52">
        <v>1.325E-3</v>
      </c>
      <c r="Y119" s="52">
        <v>0.42031099999999999</v>
      </c>
      <c r="Z119" s="52">
        <v>0</v>
      </c>
      <c r="AA119" s="52">
        <v>0</v>
      </c>
      <c r="AB119" s="84">
        <v>119</v>
      </c>
      <c r="AC119" s="84"/>
      <c r="AD119" s="85"/>
      <c r="AE119" s="51"/>
      <c r="AF119" s="51"/>
      <c r="AG119" s="51"/>
      <c r="AH119" s="51"/>
      <c r="AI119" s="51"/>
      <c r="AJ119" s="51"/>
      <c r="AK119" s="102" t="s">
        <v>476</v>
      </c>
      <c r="AL119" s="102" t="s">
        <v>476</v>
      </c>
      <c r="AM119" s="102" t="s">
        <v>476</v>
      </c>
      <c r="AN119" s="102" t="s">
        <v>476</v>
      </c>
      <c r="AO119" s="2"/>
      <c r="AP119" s="3"/>
      <c r="AQ119" s="3"/>
      <c r="AR119" s="3"/>
      <c r="AS119" s="3"/>
    </row>
    <row r="120" spans="1:45" hidden="1" x14ac:dyDescent="0.35">
      <c r="A120" s="14" t="s">
        <v>294</v>
      </c>
      <c r="B120" s="14"/>
      <c r="C120" s="15"/>
      <c r="D120" s="15"/>
      <c r="E120" s="79">
        <v>1.5</v>
      </c>
      <c r="F120" s="80"/>
      <c r="G120" s="15"/>
      <c r="H120" s="15"/>
      <c r="I120" s="16" t="s">
        <v>294</v>
      </c>
      <c r="J120" s="67"/>
      <c r="K120" s="67"/>
      <c r="L120" s="16" t="s">
        <v>294</v>
      </c>
      <c r="M120" s="81"/>
      <c r="N120" s="82">
        <v>2881.2119140625</v>
      </c>
      <c r="O120" s="82">
        <v>7307.16845703125</v>
      </c>
      <c r="P120" s="77"/>
      <c r="Q120" s="83"/>
      <c r="R120" s="83"/>
      <c r="S120" s="51">
        <v>1</v>
      </c>
      <c r="T120" s="51">
        <v>0</v>
      </c>
      <c r="U120" s="51">
        <v>1</v>
      </c>
      <c r="V120" s="52">
        <v>0</v>
      </c>
      <c r="W120" s="52">
        <v>8.8099999999999995E-4</v>
      </c>
      <c r="X120" s="52">
        <v>1.325E-3</v>
      </c>
      <c r="Y120" s="52">
        <v>0.42031099999999999</v>
      </c>
      <c r="Z120" s="52">
        <v>0</v>
      </c>
      <c r="AA120" s="52">
        <v>0</v>
      </c>
      <c r="AB120" s="84">
        <v>120</v>
      </c>
      <c r="AC120" s="84"/>
      <c r="AD120" s="85"/>
      <c r="AE120" s="51"/>
      <c r="AF120" s="51"/>
      <c r="AG120" s="51"/>
      <c r="AH120" s="51"/>
      <c r="AI120" s="51"/>
      <c r="AJ120" s="51"/>
      <c r="AK120" s="102" t="s">
        <v>476</v>
      </c>
      <c r="AL120" s="102" t="s">
        <v>476</v>
      </c>
      <c r="AM120" s="102" t="s">
        <v>476</v>
      </c>
      <c r="AN120" s="102" t="s">
        <v>476</v>
      </c>
      <c r="AO120" s="2"/>
      <c r="AP120" s="3"/>
      <c r="AQ120" s="3"/>
      <c r="AR120" s="3"/>
      <c r="AS120" s="3"/>
    </row>
    <row r="121" spans="1:45" hidden="1" x14ac:dyDescent="0.35">
      <c r="A121" s="14" t="s">
        <v>295</v>
      </c>
      <c r="B121" s="14"/>
      <c r="C121" s="15"/>
      <c r="D121" s="15"/>
      <c r="E121" s="79">
        <v>1.5</v>
      </c>
      <c r="F121" s="80"/>
      <c r="G121" s="15"/>
      <c r="H121" s="15"/>
      <c r="I121" s="16" t="s">
        <v>295</v>
      </c>
      <c r="J121" s="67"/>
      <c r="K121" s="67"/>
      <c r="L121" s="16" t="s">
        <v>295</v>
      </c>
      <c r="M121" s="81"/>
      <c r="N121" s="82">
        <v>6874.0126953125</v>
      </c>
      <c r="O121" s="82">
        <v>5931.1796875</v>
      </c>
      <c r="P121" s="77"/>
      <c r="Q121" s="83"/>
      <c r="R121" s="83"/>
      <c r="S121" s="51">
        <v>1</v>
      </c>
      <c r="T121" s="51">
        <v>0</v>
      </c>
      <c r="U121" s="51">
        <v>1</v>
      </c>
      <c r="V121" s="52">
        <v>0</v>
      </c>
      <c r="W121" s="52">
        <v>8.9800000000000004E-4</v>
      </c>
      <c r="X121" s="52">
        <v>2.3119999999999998E-3</v>
      </c>
      <c r="Y121" s="52">
        <v>0.40015000000000001</v>
      </c>
      <c r="Z121" s="52">
        <v>0</v>
      </c>
      <c r="AA121" s="52">
        <v>0</v>
      </c>
      <c r="AB121" s="84">
        <v>121</v>
      </c>
      <c r="AC121" s="84"/>
      <c r="AD121" s="85"/>
      <c r="AE121" s="51"/>
      <c r="AF121" s="51"/>
      <c r="AG121" s="51"/>
      <c r="AH121" s="51"/>
      <c r="AI121" s="51"/>
      <c r="AJ121" s="51"/>
      <c r="AK121" s="102" t="s">
        <v>476</v>
      </c>
      <c r="AL121" s="102" t="s">
        <v>476</v>
      </c>
      <c r="AM121" s="102" t="s">
        <v>476</v>
      </c>
      <c r="AN121" s="102" t="s">
        <v>476</v>
      </c>
      <c r="AO121" s="2"/>
      <c r="AP121" s="3"/>
      <c r="AQ121" s="3"/>
      <c r="AR121" s="3"/>
      <c r="AS121" s="3"/>
    </row>
    <row r="122" spans="1:45" ht="54" customHeight="1" x14ac:dyDescent="0.35">
      <c r="A122" s="14" t="s">
        <v>296</v>
      </c>
      <c r="C122" s="15" t="s">
        <v>485</v>
      </c>
      <c r="D122" s="15" t="s">
        <v>59</v>
      </c>
      <c r="E122" s="79">
        <v>5.9652359541099944</v>
      </c>
      <c r="F122" s="80"/>
      <c r="G122" s="15"/>
      <c r="H122" s="15"/>
      <c r="I122" s="16" t="s">
        <v>296</v>
      </c>
      <c r="J122" s="67"/>
      <c r="K122" s="67"/>
      <c r="L122" s="16" t="s">
        <v>296</v>
      </c>
      <c r="M122" s="81"/>
      <c r="N122" s="82">
        <v>3166.671875</v>
      </c>
      <c r="O122" s="82">
        <v>5026.8349609375</v>
      </c>
      <c r="P122" s="77"/>
      <c r="Q122" s="83"/>
      <c r="R122" s="83"/>
      <c r="S122" s="51">
        <v>15</v>
      </c>
      <c r="T122" s="51">
        <v>15</v>
      </c>
      <c r="U122" s="51">
        <v>0</v>
      </c>
      <c r="V122" s="52">
        <v>1996.8378499999999</v>
      </c>
      <c r="W122" s="52">
        <v>1.1559999999999999E-3</v>
      </c>
      <c r="X122" s="52">
        <v>6.7210000000000004E-3</v>
      </c>
      <c r="Y122" s="52">
        <v>4.414415</v>
      </c>
      <c r="Z122" s="52">
        <v>0</v>
      </c>
      <c r="AA122" s="52">
        <v>0</v>
      </c>
      <c r="AB122" s="84">
        <v>122</v>
      </c>
      <c r="AC122" s="84"/>
      <c r="AD122" s="85"/>
      <c r="AE122" s="51"/>
      <c r="AF122" s="51"/>
      <c r="AG122" s="51"/>
      <c r="AH122" s="51"/>
      <c r="AI122" s="51"/>
      <c r="AJ122" s="51"/>
      <c r="AK122" s="51"/>
      <c r="AL122" s="51"/>
      <c r="AM122" s="51"/>
      <c r="AN122" s="51"/>
      <c r="AO122" s="2"/>
      <c r="AP122" s="3"/>
      <c r="AQ122" s="3"/>
      <c r="AR122" s="3"/>
      <c r="AS122" s="3"/>
    </row>
    <row r="123" spans="1:45" hidden="1" x14ac:dyDescent="0.35">
      <c r="A123" s="14" t="s">
        <v>297</v>
      </c>
      <c r="B123" s="14"/>
      <c r="C123" s="15"/>
      <c r="D123" s="15"/>
      <c r="E123" s="79">
        <v>1.5</v>
      </c>
      <c r="F123" s="80"/>
      <c r="G123" s="15"/>
      <c r="H123" s="15"/>
      <c r="I123" s="16" t="s">
        <v>297</v>
      </c>
      <c r="J123" s="67"/>
      <c r="K123" s="67"/>
      <c r="L123" s="16" t="s">
        <v>297</v>
      </c>
      <c r="M123" s="81"/>
      <c r="N123" s="82">
        <v>6810.8369140625</v>
      </c>
      <c r="O123" s="82">
        <v>6184.263671875</v>
      </c>
      <c r="P123" s="77"/>
      <c r="Q123" s="83"/>
      <c r="R123" s="83"/>
      <c r="S123" s="51">
        <v>1</v>
      </c>
      <c r="T123" s="51">
        <v>0</v>
      </c>
      <c r="U123" s="51">
        <v>1</v>
      </c>
      <c r="V123" s="52">
        <v>0</v>
      </c>
      <c r="W123" s="52">
        <v>8.9800000000000004E-4</v>
      </c>
      <c r="X123" s="52">
        <v>2.3119999999999998E-3</v>
      </c>
      <c r="Y123" s="52">
        <v>0.40015000000000001</v>
      </c>
      <c r="Z123" s="52">
        <v>0</v>
      </c>
      <c r="AA123" s="52">
        <v>0</v>
      </c>
      <c r="AB123" s="84">
        <v>123</v>
      </c>
      <c r="AC123" s="84"/>
      <c r="AD123" s="85"/>
      <c r="AE123" s="51"/>
      <c r="AF123" s="51"/>
      <c r="AG123" s="51"/>
      <c r="AH123" s="51"/>
      <c r="AI123" s="51"/>
      <c r="AJ123" s="51"/>
      <c r="AK123" s="102" t="s">
        <v>476</v>
      </c>
      <c r="AL123" s="102" t="s">
        <v>476</v>
      </c>
      <c r="AM123" s="102" t="s">
        <v>476</v>
      </c>
      <c r="AN123" s="102" t="s">
        <v>476</v>
      </c>
      <c r="AO123" s="2"/>
      <c r="AP123" s="3"/>
      <c r="AQ123" s="3"/>
      <c r="AR123" s="3"/>
      <c r="AS123" s="3"/>
    </row>
    <row r="124" spans="1:45" hidden="1" x14ac:dyDescent="0.35">
      <c r="A124" s="14" t="s">
        <v>298</v>
      </c>
      <c r="B124" s="14"/>
      <c r="C124" s="15"/>
      <c r="D124" s="15"/>
      <c r="E124" s="79">
        <v>1.5</v>
      </c>
      <c r="F124" s="80"/>
      <c r="G124" s="15"/>
      <c r="H124" s="15"/>
      <c r="I124" s="16" t="s">
        <v>298</v>
      </c>
      <c r="J124" s="67"/>
      <c r="K124" s="67"/>
      <c r="L124" s="16" t="s">
        <v>298</v>
      </c>
      <c r="M124" s="81"/>
      <c r="N124" s="82">
        <v>6744.60107421875</v>
      </c>
      <c r="O124" s="82">
        <v>6317.552734375</v>
      </c>
      <c r="P124" s="77"/>
      <c r="Q124" s="83"/>
      <c r="R124" s="83"/>
      <c r="S124" s="51">
        <v>1</v>
      </c>
      <c r="T124" s="51">
        <v>0</v>
      </c>
      <c r="U124" s="51">
        <v>1</v>
      </c>
      <c r="V124" s="52">
        <v>0</v>
      </c>
      <c r="W124" s="52">
        <v>8.9800000000000004E-4</v>
      </c>
      <c r="X124" s="52">
        <v>2.3119999999999998E-3</v>
      </c>
      <c r="Y124" s="52">
        <v>0.40015000000000001</v>
      </c>
      <c r="Z124" s="52">
        <v>0</v>
      </c>
      <c r="AA124" s="52">
        <v>0</v>
      </c>
      <c r="AB124" s="84">
        <v>124</v>
      </c>
      <c r="AC124" s="84"/>
      <c r="AD124" s="85"/>
      <c r="AE124" s="51"/>
      <c r="AF124" s="51"/>
      <c r="AG124" s="51"/>
      <c r="AH124" s="51"/>
      <c r="AI124" s="51"/>
      <c r="AJ124" s="51"/>
      <c r="AK124" s="102" t="s">
        <v>476</v>
      </c>
      <c r="AL124" s="102" t="s">
        <v>476</v>
      </c>
      <c r="AM124" s="102" t="s">
        <v>476</v>
      </c>
      <c r="AN124" s="102" t="s">
        <v>476</v>
      </c>
      <c r="AO124" s="2"/>
      <c r="AP124" s="3"/>
      <c r="AQ124" s="3"/>
      <c r="AR124" s="3"/>
      <c r="AS124" s="3"/>
    </row>
    <row r="125" spans="1:45" hidden="1" x14ac:dyDescent="0.35">
      <c r="A125" s="14" t="s">
        <v>299</v>
      </c>
      <c r="B125" s="14"/>
      <c r="C125" s="15"/>
      <c r="D125" s="15"/>
      <c r="E125" s="79">
        <v>2.7548279257075232</v>
      </c>
      <c r="F125" s="80"/>
      <c r="G125" s="15"/>
      <c r="H125" s="15"/>
      <c r="I125" s="16" t="s">
        <v>299</v>
      </c>
      <c r="J125" s="67"/>
      <c r="K125" s="67"/>
      <c r="L125" s="16" t="s">
        <v>299</v>
      </c>
      <c r="M125" s="81"/>
      <c r="N125" s="82">
        <v>4362.48779296875</v>
      </c>
      <c r="O125" s="82">
        <v>5044.98828125</v>
      </c>
      <c r="P125" s="77"/>
      <c r="Q125" s="83"/>
      <c r="R125" s="83"/>
      <c r="S125" s="51">
        <v>3</v>
      </c>
      <c r="T125" s="51">
        <v>0</v>
      </c>
      <c r="U125" s="51">
        <v>3</v>
      </c>
      <c r="V125" s="52">
        <v>201.59963400000001</v>
      </c>
      <c r="W125" s="52">
        <v>1.0759999999999999E-3</v>
      </c>
      <c r="X125" s="52">
        <v>1.337E-2</v>
      </c>
      <c r="Y125" s="52">
        <v>0.88930900000000002</v>
      </c>
      <c r="Z125" s="52">
        <v>0</v>
      </c>
      <c r="AA125" s="52">
        <v>0</v>
      </c>
      <c r="AB125" s="84">
        <v>125</v>
      </c>
      <c r="AC125" s="84"/>
      <c r="AD125" s="85"/>
      <c r="AE125" s="51"/>
      <c r="AF125" s="51"/>
      <c r="AG125" s="51"/>
      <c r="AH125" s="51"/>
      <c r="AI125" s="51"/>
      <c r="AJ125" s="51"/>
      <c r="AK125" s="102" t="s">
        <v>476</v>
      </c>
      <c r="AL125" s="102" t="s">
        <v>476</v>
      </c>
      <c r="AM125" s="102" t="s">
        <v>476</v>
      </c>
      <c r="AN125" s="102" t="s">
        <v>476</v>
      </c>
      <c r="AO125" s="2"/>
      <c r="AP125" s="3"/>
      <c r="AQ125" s="3"/>
      <c r="AR125" s="3"/>
      <c r="AS125" s="3"/>
    </row>
    <row r="126" spans="1:45" hidden="1" x14ac:dyDescent="0.35">
      <c r="A126" s="14" t="s">
        <v>300</v>
      </c>
      <c r="B126" s="14"/>
      <c r="C126" s="15"/>
      <c r="D126" s="15"/>
      <c r="E126" s="79">
        <v>1.9069947155882492</v>
      </c>
      <c r="F126" s="80"/>
      <c r="G126" s="15"/>
      <c r="H126" s="15"/>
      <c r="I126" s="16" t="s">
        <v>300</v>
      </c>
      <c r="J126" s="67"/>
      <c r="K126" s="67"/>
      <c r="L126" s="16" t="s">
        <v>300</v>
      </c>
      <c r="M126" s="81"/>
      <c r="N126" s="82">
        <v>5513.259765625</v>
      </c>
      <c r="O126" s="82">
        <v>5214.2880859375</v>
      </c>
      <c r="P126" s="77"/>
      <c r="Q126" s="83"/>
      <c r="R126" s="83"/>
      <c r="S126" s="51">
        <v>2</v>
      </c>
      <c r="T126" s="51">
        <v>0</v>
      </c>
      <c r="U126" s="51">
        <v>2</v>
      </c>
      <c r="V126" s="52">
        <v>65.387439999999998</v>
      </c>
      <c r="W126" s="52">
        <v>1.0560000000000001E-3</v>
      </c>
      <c r="X126" s="52">
        <v>6.4310000000000001E-3</v>
      </c>
      <c r="Y126" s="52">
        <v>0.64988699999999999</v>
      </c>
      <c r="Z126" s="52">
        <v>0</v>
      </c>
      <c r="AA126" s="52">
        <v>0</v>
      </c>
      <c r="AB126" s="84">
        <v>126</v>
      </c>
      <c r="AC126" s="84"/>
      <c r="AD126" s="85"/>
      <c r="AE126" s="51"/>
      <c r="AF126" s="51"/>
      <c r="AG126" s="51"/>
      <c r="AH126" s="51"/>
      <c r="AI126" s="51"/>
      <c r="AJ126" s="51"/>
      <c r="AK126" s="102" t="s">
        <v>476</v>
      </c>
      <c r="AL126" s="102" t="s">
        <v>476</v>
      </c>
      <c r="AM126" s="102" t="s">
        <v>476</v>
      </c>
      <c r="AN126" s="102" t="s">
        <v>476</v>
      </c>
      <c r="AO126" s="2"/>
      <c r="AP126" s="3"/>
      <c r="AQ126" s="3"/>
      <c r="AR126" s="3"/>
      <c r="AS126" s="3"/>
    </row>
    <row r="127" spans="1:45" hidden="1" x14ac:dyDescent="0.35">
      <c r="A127" s="14" t="s">
        <v>301</v>
      </c>
      <c r="B127" s="14"/>
      <c r="C127" s="15"/>
      <c r="D127" s="15"/>
      <c r="E127" s="79">
        <v>1.9069947155882492</v>
      </c>
      <c r="F127" s="80"/>
      <c r="G127" s="15"/>
      <c r="H127" s="15"/>
      <c r="I127" s="16" t="s">
        <v>301</v>
      </c>
      <c r="J127" s="67"/>
      <c r="K127" s="67"/>
      <c r="L127" s="16" t="s">
        <v>301</v>
      </c>
      <c r="M127" s="81"/>
      <c r="N127" s="82">
        <v>5490.56689453125</v>
      </c>
      <c r="O127" s="82">
        <v>5501.26904296875</v>
      </c>
      <c r="P127" s="77"/>
      <c r="Q127" s="83"/>
      <c r="R127" s="83"/>
      <c r="S127" s="51">
        <v>2</v>
      </c>
      <c r="T127" s="51">
        <v>0</v>
      </c>
      <c r="U127" s="51">
        <v>2</v>
      </c>
      <c r="V127" s="52">
        <v>65.387439999999998</v>
      </c>
      <c r="W127" s="52">
        <v>1.0560000000000001E-3</v>
      </c>
      <c r="X127" s="52">
        <v>6.4310000000000001E-3</v>
      </c>
      <c r="Y127" s="52">
        <v>0.64988699999999999</v>
      </c>
      <c r="Z127" s="52">
        <v>0</v>
      </c>
      <c r="AA127" s="52">
        <v>0</v>
      </c>
      <c r="AB127" s="84">
        <v>127</v>
      </c>
      <c r="AC127" s="84"/>
      <c r="AD127" s="85"/>
      <c r="AE127" s="51"/>
      <c r="AF127" s="51"/>
      <c r="AG127" s="51"/>
      <c r="AH127" s="51"/>
      <c r="AI127" s="51"/>
      <c r="AJ127" s="51"/>
      <c r="AK127" s="102" t="s">
        <v>476</v>
      </c>
      <c r="AL127" s="102" t="s">
        <v>476</v>
      </c>
      <c r="AM127" s="102" t="s">
        <v>476</v>
      </c>
      <c r="AN127" s="102" t="s">
        <v>476</v>
      </c>
      <c r="AO127" s="2"/>
      <c r="AP127" s="3"/>
      <c r="AQ127" s="3"/>
      <c r="AR127" s="3"/>
      <c r="AS127" s="3"/>
    </row>
    <row r="128" spans="1:45" hidden="1" x14ac:dyDescent="0.35">
      <c r="A128" s="14" t="s">
        <v>302</v>
      </c>
      <c r="B128" s="14"/>
      <c r="C128" s="15"/>
      <c r="D128" s="15"/>
      <c r="E128" s="79">
        <v>1.5</v>
      </c>
      <c r="F128" s="80"/>
      <c r="G128" s="15"/>
      <c r="H128" s="15"/>
      <c r="I128" s="16" t="s">
        <v>302</v>
      </c>
      <c r="J128" s="67"/>
      <c r="K128" s="67"/>
      <c r="L128" s="16" t="s">
        <v>302</v>
      </c>
      <c r="M128" s="81"/>
      <c r="N128" s="82">
        <v>6858.33203125</v>
      </c>
      <c r="O128" s="82">
        <v>6060.6064453125</v>
      </c>
      <c r="P128" s="77"/>
      <c r="Q128" s="83"/>
      <c r="R128" s="83"/>
      <c r="S128" s="51">
        <v>1</v>
      </c>
      <c r="T128" s="51">
        <v>0</v>
      </c>
      <c r="U128" s="51">
        <v>1</v>
      </c>
      <c r="V128" s="52">
        <v>0</v>
      </c>
      <c r="W128" s="52">
        <v>8.9800000000000004E-4</v>
      </c>
      <c r="X128" s="52">
        <v>2.3119999999999998E-3</v>
      </c>
      <c r="Y128" s="52">
        <v>0.40015000000000001</v>
      </c>
      <c r="Z128" s="52">
        <v>0</v>
      </c>
      <c r="AA128" s="52">
        <v>0</v>
      </c>
      <c r="AB128" s="84">
        <v>128</v>
      </c>
      <c r="AC128" s="84"/>
      <c r="AD128" s="85"/>
      <c r="AE128" s="51"/>
      <c r="AF128" s="51"/>
      <c r="AG128" s="51"/>
      <c r="AH128" s="51"/>
      <c r="AI128" s="51"/>
      <c r="AJ128" s="51"/>
      <c r="AK128" s="102" t="s">
        <v>476</v>
      </c>
      <c r="AL128" s="102" t="s">
        <v>476</v>
      </c>
      <c r="AM128" s="102" t="s">
        <v>476</v>
      </c>
      <c r="AN128" s="102" t="s">
        <v>476</v>
      </c>
      <c r="AO128" s="2"/>
      <c r="AP128" s="3"/>
      <c r="AQ128" s="3"/>
      <c r="AR128" s="3"/>
      <c r="AS128" s="3"/>
    </row>
    <row r="129" spans="1:45" hidden="1" x14ac:dyDescent="0.35">
      <c r="A129" s="14" t="s">
        <v>303</v>
      </c>
      <c r="B129" s="14"/>
      <c r="C129" s="15"/>
      <c r="D129" s="15"/>
      <c r="E129" s="79">
        <v>1.868454547876985</v>
      </c>
      <c r="F129" s="80"/>
      <c r="G129" s="15"/>
      <c r="H129" s="15"/>
      <c r="I129" s="16" t="s">
        <v>303</v>
      </c>
      <c r="J129" s="67"/>
      <c r="K129" s="67"/>
      <c r="L129" s="16" t="s">
        <v>303</v>
      </c>
      <c r="M129" s="81"/>
      <c r="N129" s="82">
        <v>5237.294921875</v>
      </c>
      <c r="O129" s="82">
        <v>6815.41796875</v>
      </c>
      <c r="P129" s="77"/>
      <c r="Q129" s="83"/>
      <c r="R129" s="83"/>
      <c r="S129" s="51">
        <v>2</v>
      </c>
      <c r="T129" s="51">
        <v>0</v>
      </c>
      <c r="U129" s="51">
        <v>2</v>
      </c>
      <c r="V129" s="52">
        <v>59.195608</v>
      </c>
      <c r="W129" s="52">
        <v>9.8700000000000003E-4</v>
      </c>
      <c r="X129" s="52">
        <v>4.6010000000000001E-3</v>
      </c>
      <c r="Y129" s="52">
        <v>0.65161199999999997</v>
      </c>
      <c r="Z129" s="52">
        <v>0</v>
      </c>
      <c r="AA129" s="52">
        <v>0</v>
      </c>
      <c r="AB129" s="84">
        <v>129</v>
      </c>
      <c r="AC129" s="84"/>
      <c r="AD129" s="85"/>
      <c r="AE129" s="51"/>
      <c r="AF129" s="51"/>
      <c r="AG129" s="51"/>
      <c r="AH129" s="51"/>
      <c r="AI129" s="51"/>
      <c r="AJ129" s="51"/>
      <c r="AK129" s="102" t="s">
        <v>476</v>
      </c>
      <c r="AL129" s="102" t="s">
        <v>476</v>
      </c>
      <c r="AM129" s="102" t="s">
        <v>476</v>
      </c>
      <c r="AN129" s="102" t="s">
        <v>476</v>
      </c>
      <c r="AO129" s="2"/>
      <c r="AP129" s="3"/>
      <c r="AQ129" s="3"/>
      <c r="AR129" s="3"/>
      <c r="AS129" s="3"/>
    </row>
    <row r="130" spans="1:45" hidden="1" x14ac:dyDescent="0.35">
      <c r="A130" s="14" t="s">
        <v>304</v>
      </c>
      <c r="B130" s="14"/>
      <c r="C130" s="15"/>
      <c r="D130" s="15"/>
      <c r="E130" s="79">
        <v>2.9537637391852205</v>
      </c>
      <c r="F130" s="80"/>
      <c r="G130" s="15"/>
      <c r="H130" s="15"/>
      <c r="I130" s="16" t="s">
        <v>304</v>
      </c>
      <c r="J130" s="67"/>
      <c r="K130" s="67"/>
      <c r="L130" s="16" t="s">
        <v>304</v>
      </c>
      <c r="M130" s="81"/>
      <c r="N130" s="82">
        <v>4326.861328125</v>
      </c>
      <c r="O130" s="82">
        <v>5264.59912109375</v>
      </c>
      <c r="P130" s="77"/>
      <c r="Q130" s="83"/>
      <c r="R130" s="83"/>
      <c r="S130" s="51">
        <v>3</v>
      </c>
      <c r="T130" s="51">
        <v>0</v>
      </c>
      <c r="U130" s="51">
        <v>3</v>
      </c>
      <c r="V130" s="52">
        <v>233.56049999999999</v>
      </c>
      <c r="W130" s="52">
        <v>1.122E-3</v>
      </c>
      <c r="X130" s="52">
        <v>1.2781000000000001E-2</v>
      </c>
      <c r="Y130" s="52">
        <v>0.90164</v>
      </c>
      <c r="Z130" s="52">
        <v>0</v>
      </c>
      <c r="AA130" s="52">
        <v>0</v>
      </c>
      <c r="AB130" s="84">
        <v>130</v>
      </c>
      <c r="AC130" s="84"/>
      <c r="AD130" s="85"/>
      <c r="AE130" s="51"/>
      <c r="AF130" s="51"/>
      <c r="AG130" s="51"/>
      <c r="AH130" s="51"/>
      <c r="AI130" s="51"/>
      <c r="AJ130" s="51"/>
      <c r="AK130" s="102" t="s">
        <v>476</v>
      </c>
      <c r="AL130" s="102" t="s">
        <v>476</v>
      </c>
      <c r="AM130" s="102" t="s">
        <v>476</v>
      </c>
      <c r="AN130" s="102" t="s">
        <v>476</v>
      </c>
      <c r="AO130" s="2"/>
      <c r="AP130" s="3"/>
      <c r="AQ130" s="3"/>
      <c r="AR130" s="3"/>
      <c r="AS130" s="3"/>
    </row>
    <row r="131" spans="1:45" hidden="1" x14ac:dyDescent="0.35">
      <c r="A131" s="14" t="s">
        <v>305</v>
      </c>
      <c r="B131" s="14"/>
      <c r="C131" s="15"/>
      <c r="D131" s="15"/>
      <c r="E131" s="79">
        <v>1.5</v>
      </c>
      <c r="F131" s="80"/>
      <c r="G131" s="15"/>
      <c r="H131" s="15"/>
      <c r="I131" s="16" t="s">
        <v>305</v>
      </c>
      <c r="J131" s="67"/>
      <c r="K131" s="67"/>
      <c r="L131" s="16" t="s">
        <v>305</v>
      </c>
      <c r="M131" s="81"/>
      <c r="N131" s="82">
        <v>3654.582275390625</v>
      </c>
      <c r="O131" s="82">
        <v>8091.35400390625</v>
      </c>
      <c r="P131" s="77"/>
      <c r="Q131" s="83"/>
      <c r="R131" s="83"/>
      <c r="S131" s="51">
        <v>1</v>
      </c>
      <c r="T131" s="51">
        <v>0</v>
      </c>
      <c r="U131" s="51">
        <v>1</v>
      </c>
      <c r="V131" s="52">
        <v>0</v>
      </c>
      <c r="W131" s="52">
        <v>8.6300000000000005E-4</v>
      </c>
      <c r="X131" s="52">
        <v>1.4779999999999999E-3</v>
      </c>
      <c r="Y131" s="52">
        <v>0.41908299999999998</v>
      </c>
      <c r="Z131" s="52">
        <v>0</v>
      </c>
      <c r="AA131" s="52">
        <v>0</v>
      </c>
      <c r="AB131" s="84">
        <v>131</v>
      </c>
      <c r="AC131" s="84"/>
      <c r="AD131" s="85"/>
      <c r="AE131" s="51"/>
      <c r="AF131" s="51"/>
      <c r="AG131" s="51"/>
      <c r="AH131" s="51"/>
      <c r="AI131" s="51"/>
      <c r="AJ131" s="51"/>
      <c r="AK131" s="102" t="s">
        <v>476</v>
      </c>
      <c r="AL131" s="102" t="s">
        <v>476</v>
      </c>
      <c r="AM131" s="102" t="s">
        <v>476</v>
      </c>
      <c r="AN131" s="102" t="s">
        <v>476</v>
      </c>
      <c r="AO131" s="2"/>
      <c r="AP131" s="3"/>
      <c r="AQ131" s="3"/>
      <c r="AR131" s="3"/>
      <c r="AS131" s="3"/>
    </row>
    <row r="132" spans="1:45" ht="54" customHeight="1" x14ac:dyDescent="0.35">
      <c r="A132" s="14" t="s">
        <v>306</v>
      </c>
      <c r="C132" s="15" t="s">
        <v>485</v>
      </c>
      <c r="D132" s="15" t="s">
        <v>59</v>
      </c>
      <c r="E132" s="79">
        <v>4.9091371125180299</v>
      </c>
      <c r="F132" s="80"/>
      <c r="G132" s="15"/>
      <c r="H132" s="15"/>
      <c r="I132" s="16" t="s">
        <v>306</v>
      </c>
      <c r="J132" s="67"/>
      <c r="K132" s="67"/>
      <c r="L132" s="16" t="s">
        <v>306</v>
      </c>
      <c r="M132" s="81"/>
      <c r="N132" s="82">
        <v>4960.0869140625</v>
      </c>
      <c r="O132" s="82">
        <v>3280.010986328125</v>
      </c>
      <c r="P132" s="77"/>
      <c r="Q132" s="83"/>
      <c r="R132" s="83"/>
      <c r="S132" s="51">
        <v>11</v>
      </c>
      <c r="T132" s="51">
        <v>11</v>
      </c>
      <c r="U132" s="51">
        <v>0</v>
      </c>
      <c r="V132" s="52">
        <v>1629.4432139999999</v>
      </c>
      <c r="W132" s="52">
        <v>1.098E-3</v>
      </c>
      <c r="X132" s="52">
        <v>4.2969999999999996E-3</v>
      </c>
      <c r="Y132" s="52">
        <v>3.482253</v>
      </c>
      <c r="Z132" s="52">
        <v>0</v>
      </c>
      <c r="AA132" s="52">
        <v>0</v>
      </c>
      <c r="AB132" s="84">
        <v>132</v>
      </c>
      <c r="AC132" s="84"/>
      <c r="AD132" s="85"/>
      <c r="AE132" s="51"/>
      <c r="AF132" s="51"/>
      <c r="AG132" s="51"/>
      <c r="AH132" s="51"/>
      <c r="AI132" s="51"/>
      <c r="AJ132" s="51"/>
      <c r="AK132" s="51"/>
      <c r="AL132" s="51"/>
      <c r="AM132" s="51"/>
      <c r="AN132" s="51"/>
      <c r="AO132" s="2"/>
      <c r="AP132" s="3"/>
      <c r="AQ132" s="3"/>
      <c r="AR132" s="3"/>
      <c r="AS132" s="3"/>
    </row>
    <row r="133" spans="1:45" hidden="1" x14ac:dyDescent="0.35">
      <c r="A133" s="14" t="s">
        <v>307</v>
      </c>
      <c r="B133" s="14"/>
      <c r="C133" s="15"/>
      <c r="D133" s="15"/>
      <c r="E133" s="79">
        <v>7.4035563944210683</v>
      </c>
      <c r="F133" s="80"/>
      <c r="G133" s="15"/>
      <c r="H133" s="15"/>
      <c r="I133" s="16" t="s">
        <v>307</v>
      </c>
      <c r="J133" s="67"/>
      <c r="K133" s="67"/>
      <c r="L133" s="16" t="s">
        <v>307</v>
      </c>
      <c r="M133" s="81"/>
      <c r="N133" s="82">
        <v>4469.806640625</v>
      </c>
      <c r="O133" s="82">
        <v>4940.013671875</v>
      </c>
      <c r="P133" s="77"/>
      <c r="Q133" s="83"/>
      <c r="R133" s="83"/>
      <c r="S133" s="51">
        <v>5</v>
      </c>
      <c r="T133" s="51">
        <v>0</v>
      </c>
      <c r="U133" s="51">
        <v>5</v>
      </c>
      <c r="V133" s="52">
        <v>948.46056899999996</v>
      </c>
      <c r="W133" s="52">
        <v>1.1640000000000001E-3</v>
      </c>
      <c r="X133" s="52">
        <v>1.5476999999999999E-2</v>
      </c>
      <c r="Y133" s="52">
        <v>1.4250529999999999</v>
      </c>
      <c r="Z133" s="52">
        <v>0</v>
      </c>
      <c r="AA133" s="52">
        <v>0</v>
      </c>
      <c r="AB133" s="84">
        <v>133</v>
      </c>
      <c r="AC133" s="84"/>
      <c r="AD133" s="85"/>
      <c r="AE133" s="51"/>
      <c r="AF133" s="51"/>
      <c r="AG133" s="51"/>
      <c r="AH133" s="51"/>
      <c r="AI133" s="51"/>
      <c r="AJ133" s="51"/>
      <c r="AK133" s="102" t="s">
        <v>476</v>
      </c>
      <c r="AL133" s="102" t="s">
        <v>476</v>
      </c>
      <c r="AM133" s="102" t="s">
        <v>476</v>
      </c>
      <c r="AN133" s="102" t="s">
        <v>476</v>
      </c>
      <c r="AO133" s="2"/>
      <c r="AP133" s="3"/>
      <c r="AQ133" s="3"/>
      <c r="AR133" s="3"/>
      <c r="AS133" s="3"/>
    </row>
    <row r="134" spans="1:45" hidden="1" x14ac:dyDescent="0.35">
      <c r="A134" s="14" t="s">
        <v>308</v>
      </c>
      <c r="B134" s="14"/>
      <c r="C134" s="15"/>
      <c r="D134" s="15"/>
      <c r="E134" s="79">
        <v>1.5</v>
      </c>
      <c r="F134" s="80"/>
      <c r="G134" s="15"/>
      <c r="H134" s="15"/>
      <c r="I134" s="16" t="s">
        <v>308</v>
      </c>
      <c r="J134" s="67"/>
      <c r="K134" s="67"/>
      <c r="L134" s="16" t="s">
        <v>308</v>
      </c>
      <c r="M134" s="81"/>
      <c r="N134" s="82">
        <v>3815.7822265625</v>
      </c>
      <c r="O134" s="82">
        <v>8064.626953125</v>
      </c>
      <c r="P134" s="77"/>
      <c r="Q134" s="83"/>
      <c r="R134" s="83"/>
      <c r="S134" s="51">
        <v>1</v>
      </c>
      <c r="T134" s="51">
        <v>0</v>
      </c>
      <c r="U134" s="51">
        <v>1</v>
      </c>
      <c r="V134" s="52">
        <v>0</v>
      </c>
      <c r="W134" s="52">
        <v>8.6300000000000005E-4</v>
      </c>
      <c r="X134" s="52">
        <v>1.4779999999999999E-3</v>
      </c>
      <c r="Y134" s="52">
        <v>0.41908299999999998</v>
      </c>
      <c r="Z134" s="52">
        <v>0</v>
      </c>
      <c r="AA134" s="52">
        <v>0</v>
      </c>
      <c r="AB134" s="84">
        <v>134</v>
      </c>
      <c r="AC134" s="84"/>
      <c r="AD134" s="85"/>
      <c r="AE134" s="51"/>
      <c r="AF134" s="51"/>
      <c r="AG134" s="51"/>
      <c r="AH134" s="51"/>
      <c r="AI134" s="51"/>
      <c r="AJ134" s="51"/>
      <c r="AK134" s="102" t="s">
        <v>476</v>
      </c>
      <c r="AL134" s="102" t="s">
        <v>476</v>
      </c>
      <c r="AM134" s="102" t="s">
        <v>476</v>
      </c>
      <c r="AN134" s="102" t="s">
        <v>476</v>
      </c>
      <c r="AO134" s="2"/>
      <c r="AP134" s="3"/>
      <c r="AQ134" s="3"/>
      <c r="AR134" s="3"/>
      <c r="AS134" s="3"/>
    </row>
    <row r="135" spans="1:45" hidden="1" x14ac:dyDescent="0.35">
      <c r="A135" s="14" t="s">
        <v>309</v>
      </c>
      <c r="B135" s="14"/>
      <c r="C135" s="15"/>
      <c r="D135" s="15"/>
      <c r="E135" s="79">
        <v>1.5</v>
      </c>
      <c r="F135" s="80"/>
      <c r="G135" s="15"/>
      <c r="H135" s="15"/>
      <c r="I135" s="16" t="s">
        <v>309</v>
      </c>
      <c r="J135" s="67"/>
      <c r="K135" s="67"/>
      <c r="L135" s="16" t="s">
        <v>309</v>
      </c>
      <c r="M135" s="81"/>
      <c r="N135" s="82">
        <v>3922.04638671875</v>
      </c>
      <c r="O135" s="82">
        <v>8154.3037109375</v>
      </c>
      <c r="P135" s="77"/>
      <c r="Q135" s="83"/>
      <c r="R135" s="83"/>
      <c r="S135" s="51">
        <v>1</v>
      </c>
      <c r="T135" s="51">
        <v>0</v>
      </c>
      <c r="U135" s="51">
        <v>1</v>
      </c>
      <c r="V135" s="52">
        <v>0</v>
      </c>
      <c r="W135" s="52">
        <v>8.6300000000000005E-4</v>
      </c>
      <c r="X135" s="52">
        <v>1.4779999999999999E-3</v>
      </c>
      <c r="Y135" s="52">
        <v>0.41908299999999998</v>
      </c>
      <c r="Z135" s="52">
        <v>0</v>
      </c>
      <c r="AA135" s="52">
        <v>0</v>
      </c>
      <c r="AB135" s="84">
        <v>135</v>
      </c>
      <c r="AC135" s="84"/>
      <c r="AD135" s="85"/>
      <c r="AE135" s="51"/>
      <c r="AF135" s="51"/>
      <c r="AG135" s="51"/>
      <c r="AH135" s="51"/>
      <c r="AI135" s="51"/>
      <c r="AJ135" s="51"/>
      <c r="AK135" s="102" t="s">
        <v>476</v>
      </c>
      <c r="AL135" s="102" t="s">
        <v>476</v>
      </c>
      <c r="AM135" s="102" t="s">
        <v>476</v>
      </c>
      <c r="AN135" s="102" t="s">
        <v>476</v>
      </c>
      <c r="AO135" s="2"/>
      <c r="AP135" s="3"/>
      <c r="AQ135" s="3"/>
      <c r="AR135" s="3"/>
      <c r="AS135" s="3"/>
    </row>
    <row r="136" spans="1:45" hidden="1" x14ac:dyDescent="0.35">
      <c r="A136" s="14" t="s">
        <v>310</v>
      </c>
      <c r="B136" s="14"/>
      <c r="C136" s="15"/>
      <c r="D136" s="15"/>
      <c r="E136" s="79">
        <v>1.7153151258217683</v>
      </c>
      <c r="F136" s="80"/>
      <c r="G136" s="15"/>
      <c r="H136" s="15"/>
      <c r="I136" s="16" t="s">
        <v>310</v>
      </c>
      <c r="J136" s="67"/>
      <c r="K136" s="67"/>
      <c r="L136" s="16" t="s">
        <v>310</v>
      </c>
      <c r="M136" s="81"/>
      <c r="N136" s="82">
        <v>4204.98779296875</v>
      </c>
      <c r="O136" s="82">
        <v>7870.87841796875</v>
      </c>
      <c r="P136" s="77"/>
      <c r="Q136" s="83"/>
      <c r="R136" s="83"/>
      <c r="S136" s="51">
        <v>2</v>
      </c>
      <c r="T136" s="51">
        <v>0</v>
      </c>
      <c r="U136" s="51">
        <v>2</v>
      </c>
      <c r="V136" s="52">
        <v>34.592353000000003</v>
      </c>
      <c r="W136" s="52">
        <v>8.9999999999999998E-4</v>
      </c>
      <c r="X136" s="52">
        <v>2.7299999999999998E-3</v>
      </c>
      <c r="Y136" s="52">
        <v>0.686033</v>
      </c>
      <c r="Z136" s="52">
        <v>0</v>
      </c>
      <c r="AA136" s="52">
        <v>0</v>
      </c>
      <c r="AB136" s="84">
        <v>136</v>
      </c>
      <c r="AC136" s="84"/>
      <c r="AD136" s="85"/>
      <c r="AE136" s="51"/>
      <c r="AF136" s="51"/>
      <c r="AG136" s="51"/>
      <c r="AH136" s="51"/>
      <c r="AI136" s="51"/>
      <c r="AJ136" s="51"/>
      <c r="AK136" s="102" t="s">
        <v>476</v>
      </c>
      <c r="AL136" s="102" t="s">
        <v>476</v>
      </c>
      <c r="AM136" s="102" t="s">
        <v>476</v>
      </c>
      <c r="AN136" s="102" t="s">
        <v>476</v>
      </c>
      <c r="AO136" s="2"/>
      <c r="AP136" s="3"/>
      <c r="AQ136" s="3"/>
      <c r="AR136" s="3"/>
      <c r="AS136" s="3"/>
    </row>
    <row r="137" spans="1:45" hidden="1" x14ac:dyDescent="0.35">
      <c r="A137" s="14" t="s">
        <v>311</v>
      </c>
      <c r="B137" s="14"/>
      <c r="C137" s="15"/>
      <c r="D137" s="15"/>
      <c r="E137" s="79">
        <v>1.5</v>
      </c>
      <c r="F137" s="80"/>
      <c r="G137" s="15"/>
      <c r="H137" s="15"/>
      <c r="I137" s="16" t="s">
        <v>311</v>
      </c>
      <c r="J137" s="67"/>
      <c r="K137" s="67"/>
      <c r="L137" s="16" t="s">
        <v>311</v>
      </c>
      <c r="M137" s="81"/>
      <c r="N137" s="82">
        <v>4229.57958984375</v>
      </c>
      <c r="O137" s="82">
        <v>8147.119140625</v>
      </c>
      <c r="P137" s="77"/>
      <c r="Q137" s="83"/>
      <c r="R137" s="83"/>
      <c r="S137" s="51">
        <v>1</v>
      </c>
      <c r="T137" s="51">
        <v>0</v>
      </c>
      <c r="U137" s="51">
        <v>1</v>
      </c>
      <c r="V137" s="52">
        <v>0</v>
      </c>
      <c r="W137" s="52">
        <v>8.6300000000000005E-4</v>
      </c>
      <c r="X137" s="52">
        <v>1.4779999999999999E-3</v>
      </c>
      <c r="Y137" s="52">
        <v>0.41908299999999998</v>
      </c>
      <c r="Z137" s="52">
        <v>0</v>
      </c>
      <c r="AA137" s="52">
        <v>0</v>
      </c>
      <c r="AB137" s="84">
        <v>137</v>
      </c>
      <c r="AC137" s="84"/>
      <c r="AD137" s="85"/>
      <c r="AE137" s="51"/>
      <c r="AF137" s="51"/>
      <c r="AG137" s="51"/>
      <c r="AH137" s="51"/>
      <c r="AI137" s="51"/>
      <c r="AJ137" s="51"/>
      <c r="AK137" s="102" t="s">
        <v>476</v>
      </c>
      <c r="AL137" s="102" t="s">
        <v>476</v>
      </c>
      <c r="AM137" s="102" t="s">
        <v>476</v>
      </c>
      <c r="AN137" s="102" t="s">
        <v>476</v>
      </c>
      <c r="AO137" s="2"/>
      <c r="AP137" s="3"/>
      <c r="AQ137" s="3"/>
      <c r="AR137" s="3"/>
      <c r="AS137" s="3"/>
    </row>
    <row r="138" spans="1:45" hidden="1" x14ac:dyDescent="0.35">
      <c r="A138" s="14" t="s">
        <v>312</v>
      </c>
      <c r="B138" s="14"/>
      <c r="C138" s="15"/>
      <c r="D138" s="15"/>
      <c r="E138" s="79">
        <v>7.4738189373322648</v>
      </c>
      <c r="F138" s="80"/>
      <c r="G138" s="15"/>
      <c r="H138" s="15"/>
      <c r="I138" s="16" t="s">
        <v>312</v>
      </c>
      <c r="J138" s="67"/>
      <c r="K138" s="67"/>
      <c r="L138" s="16" t="s">
        <v>312</v>
      </c>
      <c r="M138" s="81"/>
      <c r="N138" s="82">
        <v>3837.568603515625</v>
      </c>
      <c r="O138" s="82">
        <v>5219.697265625</v>
      </c>
      <c r="P138" s="77"/>
      <c r="Q138" s="83"/>
      <c r="R138" s="83"/>
      <c r="S138" s="51">
        <v>5</v>
      </c>
      <c r="T138" s="51">
        <v>0</v>
      </c>
      <c r="U138" s="51">
        <v>5</v>
      </c>
      <c r="V138" s="52">
        <v>959.74889199999996</v>
      </c>
      <c r="W138" s="52">
        <v>1.1919999999999999E-3</v>
      </c>
      <c r="X138" s="52">
        <v>1.9567000000000001E-2</v>
      </c>
      <c r="Y138" s="52">
        <v>1.4320470000000001</v>
      </c>
      <c r="Z138" s="52">
        <v>0</v>
      </c>
      <c r="AA138" s="52">
        <v>0</v>
      </c>
      <c r="AB138" s="84">
        <v>138</v>
      </c>
      <c r="AC138" s="84"/>
      <c r="AD138" s="85"/>
      <c r="AE138" s="51"/>
      <c r="AF138" s="51"/>
      <c r="AG138" s="51"/>
      <c r="AH138" s="51"/>
      <c r="AI138" s="51"/>
      <c r="AJ138" s="51"/>
      <c r="AK138" s="102" t="s">
        <v>476</v>
      </c>
      <c r="AL138" s="102" t="s">
        <v>476</v>
      </c>
      <c r="AM138" s="102" t="s">
        <v>476</v>
      </c>
      <c r="AN138" s="102" t="s">
        <v>476</v>
      </c>
      <c r="AO138" s="2"/>
      <c r="AP138" s="3"/>
      <c r="AQ138" s="3"/>
      <c r="AR138" s="3"/>
      <c r="AS138" s="3"/>
    </row>
    <row r="139" spans="1:45" hidden="1" x14ac:dyDescent="0.35">
      <c r="A139" s="14" t="s">
        <v>313</v>
      </c>
      <c r="B139" s="14"/>
      <c r="C139" s="15"/>
      <c r="D139" s="15"/>
      <c r="E139" s="79">
        <v>2.3823583382101714</v>
      </c>
      <c r="F139" s="80"/>
      <c r="G139" s="15"/>
      <c r="H139" s="15"/>
      <c r="I139" s="16" t="s">
        <v>313</v>
      </c>
      <c r="J139" s="67"/>
      <c r="K139" s="67"/>
      <c r="L139" s="16" t="s">
        <v>313</v>
      </c>
      <c r="M139" s="81"/>
      <c r="N139" s="82">
        <v>3270.66259765625</v>
      </c>
      <c r="O139" s="82">
        <v>5963.13330078125</v>
      </c>
      <c r="P139" s="77"/>
      <c r="Q139" s="83"/>
      <c r="R139" s="83"/>
      <c r="S139" s="51">
        <v>2</v>
      </c>
      <c r="T139" s="51">
        <v>0</v>
      </c>
      <c r="U139" s="51">
        <v>2</v>
      </c>
      <c r="V139" s="52">
        <v>141.758973</v>
      </c>
      <c r="W139" s="52">
        <v>1.0430000000000001E-3</v>
      </c>
      <c r="X139" s="52">
        <v>7.8279999999999999E-3</v>
      </c>
      <c r="Y139" s="52">
        <v>0.67083599999999999</v>
      </c>
      <c r="Z139" s="52">
        <v>0</v>
      </c>
      <c r="AA139" s="52">
        <v>0</v>
      </c>
      <c r="AB139" s="84">
        <v>139</v>
      </c>
      <c r="AC139" s="84"/>
      <c r="AD139" s="85"/>
      <c r="AE139" s="51"/>
      <c r="AF139" s="51"/>
      <c r="AG139" s="51"/>
      <c r="AH139" s="51"/>
      <c r="AI139" s="51"/>
      <c r="AJ139" s="51"/>
      <c r="AK139" s="102" t="s">
        <v>476</v>
      </c>
      <c r="AL139" s="102" t="s">
        <v>476</v>
      </c>
      <c r="AM139" s="102" t="s">
        <v>476</v>
      </c>
      <c r="AN139" s="102" t="s">
        <v>476</v>
      </c>
      <c r="AO139" s="2"/>
      <c r="AP139" s="3"/>
      <c r="AQ139" s="3"/>
      <c r="AR139" s="3"/>
      <c r="AS139" s="3"/>
    </row>
    <row r="140" spans="1:45" hidden="1" x14ac:dyDescent="0.35">
      <c r="A140" s="14" t="s">
        <v>314</v>
      </c>
      <c r="B140" s="14"/>
      <c r="C140" s="15"/>
      <c r="D140" s="15"/>
      <c r="E140" s="79">
        <v>1.5</v>
      </c>
      <c r="F140" s="80"/>
      <c r="G140" s="15"/>
      <c r="H140" s="15"/>
      <c r="I140" s="16" t="s">
        <v>314</v>
      </c>
      <c r="J140" s="67"/>
      <c r="K140" s="67"/>
      <c r="L140" s="16" t="s">
        <v>314</v>
      </c>
      <c r="M140" s="81"/>
      <c r="N140" s="82">
        <v>4072.029052734375</v>
      </c>
      <c r="O140" s="82">
        <v>8131.4521484375</v>
      </c>
      <c r="P140" s="77"/>
      <c r="Q140" s="83"/>
      <c r="R140" s="83"/>
      <c r="S140" s="51">
        <v>1</v>
      </c>
      <c r="T140" s="51">
        <v>0</v>
      </c>
      <c r="U140" s="51">
        <v>1</v>
      </c>
      <c r="V140" s="52">
        <v>0</v>
      </c>
      <c r="W140" s="52">
        <v>8.6300000000000005E-4</v>
      </c>
      <c r="X140" s="52">
        <v>1.4779999999999999E-3</v>
      </c>
      <c r="Y140" s="52">
        <v>0.41908299999999998</v>
      </c>
      <c r="Z140" s="52">
        <v>0</v>
      </c>
      <c r="AA140" s="52">
        <v>0</v>
      </c>
      <c r="AB140" s="84">
        <v>140</v>
      </c>
      <c r="AC140" s="84"/>
      <c r="AD140" s="85"/>
      <c r="AE140" s="51"/>
      <c r="AF140" s="51"/>
      <c r="AG140" s="51"/>
      <c r="AH140" s="51"/>
      <c r="AI140" s="51"/>
      <c r="AJ140" s="51"/>
      <c r="AK140" s="102" t="s">
        <v>476</v>
      </c>
      <c r="AL140" s="102" t="s">
        <v>476</v>
      </c>
      <c r="AM140" s="102" t="s">
        <v>476</v>
      </c>
      <c r="AN140" s="102" t="s">
        <v>476</v>
      </c>
      <c r="AO140" s="2"/>
      <c r="AP140" s="3"/>
      <c r="AQ140" s="3"/>
      <c r="AR140" s="3"/>
      <c r="AS140" s="3"/>
    </row>
    <row r="141" spans="1:45" ht="54" customHeight="1" x14ac:dyDescent="0.35">
      <c r="A141" s="14" t="s">
        <v>315</v>
      </c>
      <c r="C141" s="15" t="s">
        <v>485</v>
      </c>
      <c r="D141" s="15" t="s">
        <v>59</v>
      </c>
      <c r="E141" s="79">
        <v>6.18298216303738</v>
      </c>
      <c r="F141" s="80"/>
      <c r="G141" s="15"/>
      <c r="H141" s="15"/>
      <c r="I141" s="16" t="s">
        <v>315</v>
      </c>
      <c r="J141" s="67"/>
      <c r="K141" s="67"/>
      <c r="L141" s="16" t="s">
        <v>315</v>
      </c>
      <c r="M141" s="81"/>
      <c r="N141" s="82">
        <v>5933.18408203125</v>
      </c>
      <c r="O141" s="82">
        <v>2974.88330078125</v>
      </c>
      <c r="P141" s="77"/>
      <c r="Q141" s="83"/>
      <c r="R141" s="83"/>
      <c r="S141" s="51">
        <v>14</v>
      </c>
      <c r="T141" s="51">
        <v>14</v>
      </c>
      <c r="U141" s="51">
        <v>0</v>
      </c>
      <c r="V141" s="52">
        <v>2072.5871889999999</v>
      </c>
      <c r="W141" s="52">
        <v>1.0809999999999999E-3</v>
      </c>
      <c r="X141" s="52">
        <v>3.6080000000000001E-3</v>
      </c>
      <c r="Y141" s="52">
        <v>4.6039019999999997</v>
      </c>
      <c r="Z141" s="52">
        <v>0</v>
      </c>
      <c r="AA141" s="52">
        <v>0</v>
      </c>
      <c r="AB141" s="84">
        <v>141</v>
      </c>
      <c r="AC141" s="84"/>
      <c r="AD141" s="85"/>
      <c r="AE141" s="51"/>
      <c r="AF141" s="51"/>
      <c r="AG141" s="51"/>
      <c r="AH141" s="51"/>
      <c r="AI141" s="51"/>
      <c r="AJ141" s="51"/>
      <c r="AK141" s="51"/>
      <c r="AL141" s="51"/>
      <c r="AM141" s="51"/>
      <c r="AN141" s="51"/>
      <c r="AO141" s="2"/>
      <c r="AP141" s="3"/>
      <c r="AQ141" s="3"/>
      <c r="AR141" s="3"/>
      <c r="AS141" s="3"/>
    </row>
    <row r="142" spans="1:45" hidden="1" x14ac:dyDescent="0.35">
      <c r="A142" s="14" t="s">
        <v>316</v>
      </c>
      <c r="B142" s="14"/>
      <c r="C142" s="15"/>
      <c r="D142" s="15"/>
      <c r="E142" s="79">
        <v>1.5</v>
      </c>
      <c r="F142" s="80"/>
      <c r="G142" s="15"/>
      <c r="H142" s="15"/>
      <c r="I142" s="16" t="s">
        <v>316</v>
      </c>
      <c r="J142" s="67"/>
      <c r="K142" s="67"/>
      <c r="L142" s="16" t="s">
        <v>316</v>
      </c>
      <c r="M142" s="81"/>
      <c r="N142" s="82">
        <v>1328.57666015625</v>
      </c>
      <c r="O142" s="82">
        <v>6273.99609375</v>
      </c>
      <c r="P142" s="77"/>
      <c r="Q142" s="83"/>
      <c r="R142" s="83"/>
      <c r="S142" s="51">
        <v>1</v>
      </c>
      <c r="T142" s="51">
        <v>0</v>
      </c>
      <c r="U142" s="51">
        <v>1</v>
      </c>
      <c r="V142" s="52">
        <v>0</v>
      </c>
      <c r="W142" s="52">
        <v>8.5300000000000003E-4</v>
      </c>
      <c r="X142" s="52">
        <v>1.2409999999999999E-3</v>
      </c>
      <c r="Y142" s="52">
        <v>0.42952299999999999</v>
      </c>
      <c r="Z142" s="52">
        <v>0</v>
      </c>
      <c r="AA142" s="52">
        <v>0</v>
      </c>
      <c r="AB142" s="84">
        <v>142</v>
      </c>
      <c r="AC142" s="84"/>
      <c r="AD142" s="85"/>
      <c r="AE142" s="51"/>
      <c r="AF142" s="51"/>
      <c r="AG142" s="51"/>
      <c r="AH142" s="51"/>
      <c r="AI142" s="51"/>
      <c r="AJ142" s="51"/>
      <c r="AK142" s="102" t="s">
        <v>476</v>
      </c>
      <c r="AL142" s="102" t="s">
        <v>476</v>
      </c>
      <c r="AM142" s="102" t="s">
        <v>476</v>
      </c>
      <c r="AN142" s="102" t="s">
        <v>476</v>
      </c>
      <c r="AO142" s="2"/>
      <c r="AP142" s="3"/>
      <c r="AQ142" s="3"/>
      <c r="AR142" s="3"/>
      <c r="AS142" s="3"/>
    </row>
    <row r="143" spans="1:45" hidden="1" x14ac:dyDescent="0.35">
      <c r="A143" s="14" t="s">
        <v>317</v>
      </c>
      <c r="B143" s="14"/>
      <c r="C143" s="15"/>
      <c r="D143" s="15"/>
      <c r="E143" s="79">
        <v>1.5</v>
      </c>
      <c r="F143" s="80"/>
      <c r="G143" s="15"/>
      <c r="H143" s="15"/>
      <c r="I143" s="16" t="s">
        <v>317</v>
      </c>
      <c r="J143" s="67"/>
      <c r="K143" s="67"/>
      <c r="L143" s="16" t="s">
        <v>317</v>
      </c>
      <c r="M143" s="81"/>
      <c r="N143" s="82">
        <v>1394.6270751953125</v>
      </c>
      <c r="O143" s="82">
        <v>6388.5595703125</v>
      </c>
      <c r="P143" s="77"/>
      <c r="Q143" s="83"/>
      <c r="R143" s="83"/>
      <c r="S143" s="51">
        <v>1</v>
      </c>
      <c r="T143" s="51">
        <v>0</v>
      </c>
      <c r="U143" s="51">
        <v>1</v>
      </c>
      <c r="V143" s="52">
        <v>0</v>
      </c>
      <c r="W143" s="52">
        <v>8.5300000000000003E-4</v>
      </c>
      <c r="X143" s="52">
        <v>1.2409999999999999E-3</v>
      </c>
      <c r="Y143" s="52">
        <v>0.42952299999999999</v>
      </c>
      <c r="Z143" s="52">
        <v>0</v>
      </c>
      <c r="AA143" s="52">
        <v>0</v>
      </c>
      <c r="AB143" s="84">
        <v>143</v>
      </c>
      <c r="AC143" s="84"/>
      <c r="AD143" s="85"/>
      <c r="AE143" s="51"/>
      <c r="AF143" s="51"/>
      <c r="AG143" s="51"/>
      <c r="AH143" s="51"/>
      <c r="AI143" s="51"/>
      <c r="AJ143" s="51"/>
      <c r="AK143" s="102" t="s">
        <v>476</v>
      </c>
      <c r="AL143" s="102" t="s">
        <v>476</v>
      </c>
      <c r="AM143" s="102" t="s">
        <v>476</v>
      </c>
      <c r="AN143" s="102" t="s">
        <v>476</v>
      </c>
      <c r="AO143" s="2"/>
      <c r="AP143" s="3"/>
      <c r="AQ143" s="3"/>
      <c r="AR143" s="3"/>
      <c r="AS143" s="3"/>
    </row>
    <row r="144" spans="1:45" hidden="1" x14ac:dyDescent="0.35">
      <c r="A144" s="14" t="s">
        <v>318</v>
      </c>
      <c r="B144" s="14"/>
      <c r="C144" s="15"/>
      <c r="D144" s="15"/>
      <c r="E144" s="79">
        <v>4.0875223914897321</v>
      </c>
      <c r="F144" s="80"/>
      <c r="G144" s="15"/>
      <c r="H144" s="15"/>
      <c r="I144" s="16" t="s">
        <v>318</v>
      </c>
      <c r="J144" s="67"/>
      <c r="K144" s="67"/>
      <c r="L144" s="16" t="s">
        <v>318</v>
      </c>
      <c r="M144" s="81"/>
      <c r="N144" s="82">
        <v>3862.471435546875</v>
      </c>
      <c r="O144" s="82">
        <v>6317.23779296875</v>
      </c>
      <c r="P144" s="77"/>
      <c r="Q144" s="83"/>
      <c r="R144" s="83"/>
      <c r="S144" s="51">
        <v>3</v>
      </c>
      <c r="T144" s="51">
        <v>0</v>
      </c>
      <c r="U144" s="51">
        <v>3</v>
      </c>
      <c r="V144" s="52">
        <v>415.70924300000001</v>
      </c>
      <c r="W144" s="52">
        <v>1.0560000000000001E-3</v>
      </c>
      <c r="X144" s="52">
        <v>8.2380000000000005E-3</v>
      </c>
      <c r="Y144" s="52">
        <v>0.91839000000000004</v>
      </c>
      <c r="Z144" s="52">
        <v>0</v>
      </c>
      <c r="AA144" s="52">
        <v>0</v>
      </c>
      <c r="AB144" s="84">
        <v>144</v>
      </c>
      <c r="AC144" s="84"/>
      <c r="AD144" s="85"/>
      <c r="AE144" s="51"/>
      <c r="AF144" s="51"/>
      <c r="AG144" s="51"/>
      <c r="AH144" s="51"/>
      <c r="AI144" s="51"/>
      <c r="AJ144" s="51"/>
      <c r="AK144" s="102" t="s">
        <v>476</v>
      </c>
      <c r="AL144" s="102" t="s">
        <v>476</v>
      </c>
      <c r="AM144" s="102" t="s">
        <v>476</v>
      </c>
      <c r="AN144" s="102" t="s">
        <v>476</v>
      </c>
      <c r="AO144" s="2"/>
      <c r="AP144" s="3"/>
      <c r="AQ144" s="3"/>
      <c r="AR144" s="3"/>
      <c r="AS144" s="3"/>
    </row>
    <row r="145" spans="1:45" hidden="1" x14ac:dyDescent="0.35">
      <c r="A145" s="14" t="s">
        <v>319</v>
      </c>
      <c r="B145" s="14"/>
      <c r="C145" s="15"/>
      <c r="D145" s="15"/>
      <c r="E145" s="79">
        <v>3.7300650485421758</v>
      </c>
      <c r="F145" s="80"/>
      <c r="G145" s="15"/>
      <c r="H145" s="15"/>
      <c r="I145" s="16" t="s">
        <v>319</v>
      </c>
      <c r="J145" s="67"/>
      <c r="K145" s="67"/>
      <c r="L145" s="16" t="s">
        <v>319</v>
      </c>
      <c r="M145" s="81"/>
      <c r="N145" s="82">
        <v>3000.6630859375</v>
      </c>
      <c r="O145" s="82">
        <v>5958.87646484375</v>
      </c>
      <c r="P145" s="77"/>
      <c r="Q145" s="83"/>
      <c r="R145" s="83"/>
      <c r="S145" s="51">
        <v>3</v>
      </c>
      <c r="T145" s="51">
        <v>0</v>
      </c>
      <c r="U145" s="51">
        <v>3</v>
      </c>
      <c r="V145" s="52">
        <v>358.28043700000001</v>
      </c>
      <c r="W145" s="52">
        <v>1.0740000000000001E-3</v>
      </c>
      <c r="X145" s="52">
        <v>9.8790000000000006E-3</v>
      </c>
      <c r="Y145" s="52">
        <v>0.93273799999999996</v>
      </c>
      <c r="Z145" s="52">
        <v>0</v>
      </c>
      <c r="AA145" s="52">
        <v>0</v>
      </c>
      <c r="AB145" s="84">
        <v>145</v>
      </c>
      <c r="AC145" s="84"/>
      <c r="AD145" s="85"/>
      <c r="AE145" s="51"/>
      <c r="AF145" s="51"/>
      <c r="AG145" s="51"/>
      <c r="AH145" s="51"/>
      <c r="AI145" s="51"/>
      <c r="AJ145" s="51"/>
      <c r="AK145" s="102" t="s">
        <v>476</v>
      </c>
      <c r="AL145" s="102" t="s">
        <v>476</v>
      </c>
      <c r="AM145" s="102" t="s">
        <v>476</v>
      </c>
      <c r="AN145" s="102" t="s">
        <v>476</v>
      </c>
      <c r="AO145" s="2"/>
      <c r="AP145" s="3"/>
      <c r="AQ145" s="3"/>
      <c r="AR145" s="3"/>
      <c r="AS145" s="3"/>
    </row>
    <row r="146" spans="1:45" hidden="1" x14ac:dyDescent="0.35">
      <c r="A146" s="14" t="s">
        <v>320</v>
      </c>
      <c r="B146" s="14"/>
      <c r="C146" s="15"/>
      <c r="D146" s="15"/>
      <c r="E146" s="79">
        <v>2.3895792760462617</v>
      </c>
      <c r="F146" s="80"/>
      <c r="G146" s="15"/>
      <c r="H146" s="15"/>
      <c r="I146" s="16" t="s">
        <v>320</v>
      </c>
      <c r="J146" s="67"/>
      <c r="K146" s="67"/>
      <c r="L146" s="16" t="s">
        <v>320</v>
      </c>
      <c r="M146" s="81"/>
      <c r="N146" s="82">
        <v>2036.080078125</v>
      </c>
      <c r="O146" s="82">
        <v>4544.6142578125</v>
      </c>
      <c r="P146" s="77"/>
      <c r="Q146" s="83"/>
      <c r="R146" s="83"/>
      <c r="S146" s="51">
        <v>2</v>
      </c>
      <c r="T146" s="51">
        <v>0</v>
      </c>
      <c r="U146" s="51">
        <v>2</v>
      </c>
      <c r="V146" s="52">
        <v>142.919083</v>
      </c>
      <c r="W146" s="52">
        <v>9.7199999999999999E-4</v>
      </c>
      <c r="X146" s="52">
        <v>7.0210000000000003E-3</v>
      </c>
      <c r="Y146" s="52">
        <v>0.68637700000000001</v>
      </c>
      <c r="Z146" s="52">
        <v>0</v>
      </c>
      <c r="AA146" s="52">
        <v>0</v>
      </c>
      <c r="AB146" s="84">
        <v>146</v>
      </c>
      <c r="AC146" s="84"/>
      <c r="AD146" s="85"/>
      <c r="AE146" s="51"/>
      <c r="AF146" s="51"/>
      <c r="AG146" s="51"/>
      <c r="AH146" s="51"/>
      <c r="AI146" s="51"/>
      <c r="AJ146" s="51"/>
      <c r="AK146" s="102" t="s">
        <v>476</v>
      </c>
      <c r="AL146" s="102" t="s">
        <v>476</v>
      </c>
      <c r="AM146" s="102" t="s">
        <v>476</v>
      </c>
      <c r="AN146" s="102" t="s">
        <v>476</v>
      </c>
      <c r="AO146" s="2"/>
      <c r="AP146" s="3"/>
      <c r="AQ146" s="3"/>
      <c r="AR146" s="3"/>
      <c r="AS146" s="3"/>
    </row>
    <row r="147" spans="1:45" hidden="1" x14ac:dyDescent="0.35">
      <c r="A147" s="14" t="s">
        <v>321</v>
      </c>
      <c r="B147" s="14"/>
      <c r="C147" s="15"/>
      <c r="D147" s="15"/>
      <c r="E147" s="79">
        <v>1.5</v>
      </c>
      <c r="F147" s="80"/>
      <c r="G147" s="15"/>
      <c r="H147" s="15"/>
      <c r="I147" s="16" t="s">
        <v>321</v>
      </c>
      <c r="J147" s="67"/>
      <c r="K147" s="67"/>
      <c r="L147" s="16" t="s">
        <v>321</v>
      </c>
      <c r="M147" s="81"/>
      <c r="N147" s="82">
        <v>1541.4906005859375</v>
      </c>
      <c r="O147" s="82">
        <v>6743.11328125</v>
      </c>
      <c r="P147" s="77"/>
      <c r="Q147" s="83"/>
      <c r="R147" s="83"/>
      <c r="S147" s="51">
        <v>1</v>
      </c>
      <c r="T147" s="51">
        <v>0</v>
      </c>
      <c r="U147" s="51">
        <v>1</v>
      </c>
      <c r="V147" s="52">
        <v>0</v>
      </c>
      <c r="W147" s="52">
        <v>8.5300000000000003E-4</v>
      </c>
      <c r="X147" s="52">
        <v>1.2409999999999999E-3</v>
      </c>
      <c r="Y147" s="52">
        <v>0.42952299999999999</v>
      </c>
      <c r="Z147" s="52">
        <v>0</v>
      </c>
      <c r="AA147" s="52">
        <v>0</v>
      </c>
      <c r="AB147" s="84">
        <v>147</v>
      </c>
      <c r="AC147" s="84"/>
      <c r="AD147" s="85"/>
      <c r="AE147" s="51"/>
      <c r="AF147" s="51"/>
      <c r="AG147" s="51"/>
      <c r="AH147" s="51"/>
      <c r="AI147" s="51"/>
      <c r="AJ147" s="51"/>
      <c r="AK147" s="102" t="s">
        <v>476</v>
      </c>
      <c r="AL147" s="102" t="s">
        <v>476</v>
      </c>
      <c r="AM147" s="102" t="s">
        <v>476</v>
      </c>
      <c r="AN147" s="102" t="s">
        <v>476</v>
      </c>
      <c r="AO147" s="2"/>
      <c r="AP147" s="3"/>
      <c r="AQ147" s="3"/>
      <c r="AR147" s="3"/>
      <c r="AS147" s="3"/>
    </row>
    <row r="148" spans="1:45" hidden="1" x14ac:dyDescent="0.35">
      <c r="A148" s="14" t="s">
        <v>322</v>
      </c>
      <c r="B148" s="14"/>
      <c r="C148" s="15"/>
      <c r="D148" s="15"/>
      <c r="E148" s="79">
        <v>1.5</v>
      </c>
      <c r="F148" s="80"/>
      <c r="G148" s="15"/>
      <c r="H148" s="15"/>
      <c r="I148" s="16" t="s">
        <v>322</v>
      </c>
      <c r="J148" s="67"/>
      <c r="K148" s="67"/>
      <c r="L148" s="16" t="s">
        <v>322</v>
      </c>
      <c r="M148" s="81"/>
      <c r="N148" s="82">
        <v>1413.8477783203125</v>
      </c>
      <c r="O148" s="82">
        <v>6522.30859375</v>
      </c>
      <c r="P148" s="77"/>
      <c r="Q148" s="83"/>
      <c r="R148" s="83"/>
      <c r="S148" s="51">
        <v>1</v>
      </c>
      <c r="T148" s="51">
        <v>0</v>
      </c>
      <c r="U148" s="51">
        <v>1</v>
      </c>
      <c r="V148" s="52">
        <v>0</v>
      </c>
      <c r="W148" s="52">
        <v>8.5300000000000003E-4</v>
      </c>
      <c r="X148" s="52">
        <v>1.2409999999999999E-3</v>
      </c>
      <c r="Y148" s="52">
        <v>0.42952299999999999</v>
      </c>
      <c r="Z148" s="52">
        <v>0</v>
      </c>
      <c r="AA148" s="52">
        <v>0</v>
      </c>
      <c r="AB148" s="84">
        <v>148</v>
      </c>
      <c r="AC148" s="84"/>
      <c r="AD148" s="85"/>
      <c r="AE148" s="51"/>
      <c r="AF148" s="51"/>
      <c r="AG148" s="51"/>
      <c r="AH148" s="51"/>
      <c r="AI148" s="51"/>
      <c r="AJ148" s="51"/>
      <c r="AK148" s="102" t="s">
        <v>476</v>
      </c>
      <c r="AL148" s="102" t="s">
        <v>476</v>
      </c>
      <c r="AM148" s="102" t="s">
        <v>476</v>
      </c>
      <c r="AN148" s="102" t="s">
        <v>476</v>
      </c>
      <c r="AO148" s="2"/>
      <c r="AP148" s="3"/>
      <c r="AQ148" s="3"/>
      <c r="AR148" s="3"/>
      <c r="AS148" s="3"/>
    </row>
    <row r="149" spans="1:45" hidden="1" x14ac:dyDescent="0.35">
      <c r="A149" s="14" t="s">
        <v>323</v>
      </c>
      <c r="B149" s="14"/>
      <c r="C149" s="15"/>
      <c r="D149" s="15"/>
      <c r="E149" s="79">
        <v>1.5</v>
      </c>
      <c r="F149" s="80"/>
      <c r="G149" s="15"/>
      <c r="H149" s="15"/>
      <c r="I149" s="16" t="s">
        <v>323</v>
      </c>
      <c r="J149" s="67"/>
      <c r="K149" s="67"/>
      <c r="L149" s="16" t="s">
        <v>323</v>
      </c>
      <c r="M149" s="81"/>
      <c r="N149" s="82">
        <v>1512.0228271484375</v>
      </c>
      <c r="O149" s="82">
        <v>6617.35986328125</v>
      </c>
      <c r="P149" s="77"/>
      <c r="Q149" s="83"/>
      <c r="R149" s="83"/>
      <c r="S149" s="51">
        <v>1</v>
      </c>
      <c r="T149" s="51">
        <v>0</v>
      </c>
      <c r="U149" s="51">
        <v>1</v>
      </c>
      <c r="V149" s="52">
        <v>0</v>
      </c>
      <c r="W149" s="52">
        <v>8.5300000000000003E-4</v>
      </c>
      <c r="X149" s="52">
        <v>1.2409999999999999E-3</v>
      </c>
      <c r="Y149" s="52">
        <v>0.42952299999999999</v>
      </c>
      <c r="Z149" s="52">
        <v>0</v>
      </c>
      <c r="AA149" s="52">
        <v>0</v>
      </c>
      <c r="AB149" s="84">
        <v>149</v>
      </c>
      <c r="AC149" s="84"/>
      <c r="AD149" s="85"/>
      <c r="AE149" s="51"/>
      <c r="AF149" s="51"/>
      <c r="AG149" s="51"/>
      <c r="AH149" s="51"/>
      <c r="AI149" s="51"/>
      <c r="AJ149" s="51"/>
      <c r="AK149" s="102" t="s">
        <v>476</v>
      </c>
      <c r="AL149" s="102" t="s">
        <v>476</v>
      </c>
      <c r="AM149" s="102" t="s">
        <v>476</v>
      </c>
      <c r="AN149" s="102" t="s">
        <v>476</v>
      </c>
      <c r="AO149" s="2"/>
      <c r="AP149" s="3"/>
      <c r="AQ149" s="3"/>
      <c r="AR149" s="3"/>
      <c r="AS149" s="3"/>
    </row>
    <row r="150" spans="1:45" hidden="1" x14ac:dyDescent="0.35">
      <c r="A150" s="14" t="s">
        <v>324</v>
      </c>
      <c r="B150" s="14"/>
      <c r="C150" s="15"/>
      <c r="D150" s="15"/>
      <c r="E150" s="79">
        <v>1.5</v>
      </c>
      <c r="F150" s="80"/>
      <c r="G150" s="15"/>
      <c r="H150" s="15"/>
      <c r="I150" s="16" t="s">
        <v>324</v>
      </c>
      <c r="J150" s="67"/>
      <c r="K150" s="67"/>
      <c r="L150" s="16" t="s">
        <v>324</v>
      </c>
      <c r="M150" s="81"/>
      <c r="N150" s="82">
        <v>1609.01220703125</v>
      </c>
      <c r="O150" s="82">
        <v>6851.779296875</v>
      </c>
      <c r="P150" s="77"/>
      <c r="Q150" s="83"/>
      <c r="R150" s="83"/>
      <c r="S150" s="51">
        <v>1</v>
      </c>
      <c r="T150" s="51">
        <v>0</v>
      </c>
      <c r="U150" s="51">
        <v>1</v>
      </c>
      <c r="V150" s="52">
        <v>0</v>
      </c>
      <c r="W150" s="52">
        <v>8.5300000000000003E-4</v>
      </c>
      <c r="X150" s="52">
        <v>1.2409999999999999E-3</v>
      </c>
      <c r="Y150" s="52">
        <v>0.42952299999999999</v>
      </c>
      <c r="Z150" s="52">
        <v>0</v>
      </c>
      <c r="AA150" s="52">
        <v>0</v>
      </c>
      <c r="AB150" s="84">
        <v>150</v>
      </c>
      <c r="AC150" s="84"/>
      <c r="AD150" s="85"/>
      <c r="AE150" s="51"/>
      <c r="AF150" s="51"/>
      <c r="AG150" s="51"/>
      <c r="AH150" s="51"/>
      <c r="AI150" s="51"/>
      <c r="AJ150" s="51"/>
      <c r="AK150" s="102" t="s">
        <v>476</v>
      </c>
      <c r="AL150" s="102" t="s">
        <v>476</v>
      </c>
      <c r="AM150" s="102" t="s">
        <v>476</v>
      </c>
      <c r="AN150" s="102" t="s">
        <v>476</v>
      </c>
      <c r="AO150" s="2"/>
      <c r="AP150" s="3"/>
      <c r="AQ150" s="3"/>
      <c r="AR150" s="3"/>
      <c r="AS150" s="3"/>
    </row>
    <row r="151" spans="1:45" hidden="1" x14ac:dyDescent="0.35">
      <c r="A151" s="14" t="s">
        <v>325</v>
      </c>
      <c r="B151" s="14"/>
      <c r="C151" s="15"/>
      <c r="D151" s="15"/>
      <c r="E151" s="79">
        <v>2.0062384832614253</v>
      </c>
      <c r="F151" s="80"/>
      <c r="G151" s="15"/>
      <c r="H151" s="15"/>
      <c r="I151" s="16" t="s">
        <v>325</v>
      </c>
      <c r="J151" s="67"/>
      <c r="K151" s="67"/>
      <c r="L151" s="16" t="s">
        <v>325</v>
      </c>
      <c r="M151" s="81"/>
      <c r="N151" s="82">
        <v>2250.6201171875</v>
      </c>
      <c r="O151" s="82">
        <v>6970.8291015625</v>
      </c>
      <c r="P151" s="77"/>
      <c r="Q151" s="83"/>
      <c r="R151" s="83"/>
      <c r="S151" s="51">
        <v>2</v>
      </c>
      <c r="T151" s="51">
        <v>0</v>
      </c>
      <c r="U151" s="51">
        <v>2</v>
      </c>
      <c r="V151" s="52">
        <v>81.331862999999998</v>
      </c>
      <c r="W151" s="52">
        <v>8.9999999999999998E-4</v>
      </c>
      <c r="X151" s="52">
        <v>2.4919999999999999E-3</v>
      </c>
      <c r="Y151" s="52">
        <v>0.69647300000000001</v>
      </c>
      <c r="Z151" s="52">
        <v>0</v>
      </c>
      <c r="AA151" s="52">
        <v>0</v>
      </c>
      <c r="AB151" s="84">
        <v>151</v>
      </c>
      <c r="AC151" s="84"/>
      <c r="AD151" s="85"/>
      <c r="AE151" s="51"/>
      <c r="AF151" s="51"/>
      <c r="AG151" s="51"/>
      <c r="AH151" s="51"/>
      <c r="AI151" s="51"/>
      <c r="AJ151" s="51"/>
      <c r="AK151" s="102" t="s">
        <v>476</v>
      </c>
      <c r="AL151" s="102" t="s">
        <v>476</v>
      </c>
      <c r="AM151" s="102" t="s">
        <v>476</v>
      </c>
      <c r="AN151" s="102" t="s">
        <v>476</v>
      </c>
      <c r="AO151" s="2"/>
      <c r="AP151" s="3"/>
      <c r="AQ151" s="3"/>
      <c r="AR151" s="3"/>
      <c r="AS151" s="3"/>
    </row>
    <row r="152" spans="1:45" hidden="1" x14ac:dyDescent="0.35">
      <c r="A152" s="14" t="s">
        <v>326</v>
      </c>
      <c r="B152" s="14"/>
      <c r="C152" s="15"/>
      <c r="D152" s="15"/>
      <c r="E152" s="79">
        <v>1.5</v>
      </c>
      <c r="F152" s="80"/>
      <c r="G152" s="15"/>
      <c r="H152" s="15"/>
      <c r="I152" s="16" t="s">
        <v>326</v>
      </c>
      <c r="J152" s="67"/>
      <c r="K152" s="67"/>
      <c r="L152" s="16" t="s">
        <v>326</v>
      </c>
      <c r="M152" s="81"/>
      <c r="N152" s="82">
        <v>1274.6405029296875</v>
      </c>
      <c r="O152" s="82">
        <v>6136.11572265625</v>
      </c>
      <c r="P152" s="77"/>
      <c r="Q152" s="83"/>
      <c r="R152" s="83"/>
      <c r="S152" s="51">
        <v>1</v>
      </c>
      <c r="T152" s="51">
        <v>0</v>
      </c>
      <c r="U152" s="51">
        <v>1</v>
      </c>
      <c r="V152" s="52">
        <v>0</v>
      </c>
      <c r="W152" s="52">
        <v>8.5300000000000003E-4</v>
      </c>
      <c r="X152" s="52">
        <v>1.2409999999999999E-3</v>
      </c>
      <c r="Y152" s="52">
        <v>0.42952299999999999</v>
      </c>
      <c r="Z152" s="52">
        <v>0</v>
      </c>
      <c r="AA152" s="52">
        <v>0</v>
      </c>
      <c r="AB152" s="84">
        <v>152</v>
      </c>
      <c r="AC152" s="84"/>
      <c r="AD152" s="85"/>
      <c r="AE152" s="51"/>
      <c r="AF152" s="51"/>
      <c r="AG152" s="51"/>
      <c r="AH152" s="51"/>
      <c r="AI152" s="51"/>
      <c r="AJ152" s="51"/>
      <c r="AK152" s="102" t="s">
        <v>476</v>
      </c>
      <c r="AL152" s="102" t="s">
        <v>476</v>
      </c>
      <c r="AM152" s="102" t="s">
        <v>476</v>
      </c>
      <c r="AN152" s="102" t="s">
        <v>476</v>
      </c>
      <c r="AO152" s="2"/>
      <c r="AP152" s="3"/>
      <c r="AQ152" s="3"/>
      <c r="AR152" s="3"/>
      <c r="AS152" s="3"/>
    </row>
    <row r="153" spans="1:45" hidden="1" x14ac:dyDescent="0.35">
      <c r="A153" s="14" t="s">
        <v>327</v>
      </c>
      <c r="B153" s="14"/>
      <c r="C153" s="15"/>
      <c r="D153" s="15"/>
      <c r="E153" s="79">
        <v>1.5</v>
      </c>
      <c r="F153" s="80"/>
      <c r="G153" s="15"/>
      <c r="H153" s="15"/>
      <c r="I153" s="16" t="s">
        <v>327</v>
      </c>
      <c r="J153" s="67"/>
      <c r="K153" s="67"/>
      <c r="L153" s="16" t="s">
        <v>327</v>
      </c>
      <c r="M153" s="81"/>
      <c r="N153" s="82">
        <v>8021.658203125</v>
      </c>
      <c r="O153" s="82">
        <v>9704.314453125</v>
      </c>
      <c r="P153" s="77"/>
      <c r="Q153" s="83"/>
      <c r="R153" s="83"/>
      <c r="S153" s="51">
        <v>1</v>
      </c>
      <c r="T153" s="51">
        <v>0</v>
      </c>
      <c r="U153" s="51">
        <v>1</v>
      </c>
      <c r="V153" s="52">
        <v>0</v>
      </c>
      <c r="W153" s="52">
        <v>5.9199999999999997E-4</v>
      </c>
      <c r="X153" s="52">
        <v>6.9999999999999999E-6</v>
      </c>
      <c r="Y153" s="52">
        <v>0.56299100000000002</v>
      </c>
      <c r="Z153" s="52">
        <v>0</v>
      </c>
      <c r="AA153" s="52">
        <v>0</v>
      </c>
      <c r="AB153" s="84">
        <v>153</v>
      </c>
      <c r="AC153" s="84"/>
      <c r="AD153" s="85"/>
      <c r="AE153" s="51"/>
      <c r="AF153" s="51"/>
      <c r="AG153" s="51"/>
      <c r="AH153" s="51"/>
      <c r="AI153" s="51"/>
      <c r="AJ153" s="51"/>
      <c r="AK153" s="102" t="s">
        <v>476</v>
      </c>
      <c r="AL153" s="102" t="s">
        <v>476</v>
      </c>
      <c r="AM153" s="102" t="s">
        <v>476</v>
      </c>
      <c r="AN153" s="102" t="s">
        <v>476</v>
      </c>
      <c r="AO153" s="2"/>
      <c r="AP153" s="3"/>
      <c r="AQ153" s="3"/>
      <c r="AR153" s="3"/>
      <c r="AS153" s="3"/>
    </row>
    <row r="154" spans="1:45" ht="54" customHeight="1" x14ac:dyDescent="0.35">
      <c r="A154" s="14" t="s">
        <v>328</v>
      </c>
      <c r="C154" s="15" t="s">
        <v>485</v>
      </c>
      <c r="D154" s="15" t="s">
        <v>59</v>
      </c>
      <c r="E154" s="79">
        <v>1.6481091965925931</v>
      </c>
      <c r="F154" s="80"/>
      <c r="G154" s="15"/>
      <c r="H154" s="15"/>
      <c r="I154" s="16" t="s">
        <v>328</v>
      </c>
      <c r="J154" s="67"/>
      <c r="K154" s="67"/>
      <c r="L154" s="16" t="s">
        <v>328</v>
      </c>
      <c r="M154" s="81"/>
      <c r="N154" s="82">
        <v>8574.033203125</v>
      </c>
      <c r="O154" s="82">
        <v>5218.19580078125</v>
      </c>
      <c r="P154" s="77"/>
      <c r="Q154" s="83"/>
      <c r="R154" s="83"/>
      <c r="S154" s="51">
        <v>3</v>
      </c>
      <c r="T154" s="51">
        <v>3</v>
      </c>
      <c r="U154" s="51">
        <v>0</v>
      </c>
      <c r="V154" s="52">
        <v>495</v>
      </c>
      <c r="W154" s="52">
        <v>6.9399999999999996E-4</v>
      </c>
      <c r="X154" s="52">
        <v>2.0000000000000002E-5</v>
      </c>
      <c r="Y154" s="52">
        <v>1.4576169999999999</v>
      </c>
      <c r="Z154" s="52">
        <v>0</v>
      </c>
      <c r="AA154" s="52">
        <v>0</v>
      </c>
      <c r="AB154" s="84">
        <v>154</v>
      </c>
      <c r="AC154" s="84"/>
      <c r="AD154" s="85"/>
      <c r="AE154" s="51"/>
      <c r="AF154" s="51"/>
      <c r="AG154" s="51"/>
      <c r="AH154" s="51"/>
      <c r="AI154" s="51"/>
      <c r="AJ154" s="51"/>
      <c r="AK154" s="51"/>
      <c r="AL154" s="51"/>
      <c r="AM154" s="51"/>
      <c r="AN154" s="51"/>
      <c r="AO154" s="2"/>
      <c r="AP154" s="3"/>
      <c r="AQ154" s="3"/>
      <c r="AR154" s="3"/>
      <c r="AS154" s="3"/>
    </row>
    <row r="155" spans="1:45" hidden="1" x14ac:dyDescent="0.35">
      <c r="A155" s="14" t="s">
        <v>329</v>
      </c>
      <c r="B155" s="14"/>
      <c r="C155" s="15"/>
      <c r="D155" s="15"/>
      <c r="E155" s="79">
        <v>1.5</v>
      </c>
      <c r="F155" s="80"/>
      <c r="G155" s="15"/>
      <c r="H155" s="15"/>
      <c r="I155" s="16" t="s">
        <v>329</v>
      </c>
      <c r="J155" s="67"/>
      <c r="K155" s="67"/>
      <c r="L155" s="16" t="s">
        <v>329</v>
      </c>
      <c r="M155" s="81"/>
      <c r="N155" s="82">
        <v>7700.59912109375</v>
      </c>
      <c r="O155" s="82">
        <v>9816.486328125</v>
      </c>
      <c r="P155" s="77"/>
      <c r="Q155" s="83"/>
      <c r="R155" s="83"/>
      <c r="S155" s="51">
        <v>1</v>
      </c>
      <c r="T155" s="51">
        <v>0</v>
      </c>
      <c r="U155" s="51">
        <v>1</v>
      </c>
      <c r="V155" s="52">
        <v>0</v>
      </c>
      <c r="W155" s="52">
        <v>5.9199999999999997E-4</v>
      </c>
      <c r="X155" s="52">
        <v>6.9999999999999999E-6</v>
      </c>
      <c r="Y155" s="52">
        <v>0.56299100000000002</v>
      </c>
      <c r="Z155" s="52">
        <v>0</v>
      </c>
      <c r="AA155" s="52">
        <v>0</v>
      </c>
      <c r="AB155" s="84">
        <v>155</v>
      </c>
      <c r="AC155" s="84"/>
      <c r="AD155" s="85"/>
      <c r="AE155" s="51"/>
      <c r="AF155" s="51"/>
      <c r="AG155" s="51"/>
      <c r="AH155" s="51"/>
      <c r="AI155" s="51"/>
      <c r="AJ155" s="51"/>
      <c r="AK155" s="102" t="s">
        <v>476</v>
      </c>
      <c r="AL155" s="102" t="s">
        <v>476</v>
      </c>
      <c r="AM155" s="102" t="s">
        <v>476</v>
      </c>
      <c r="AN155" s="102" t="s">
        <v>476</v>
      </c>
      <c r="AO155" s="2"/>
      <c r="AP155" s="3"/>
      <c r="AQ155" s="3"/>
      <c r="AR155" s="3"/>
      <c r="AS155" s="3"/>
    </row>
    <row r="156" spans="1:45" hidden="1" x14ac:dyDescent="0.35">
      <c r="A156" s="14" t="s">
        <v>330</v>
      </c>
      <c r="B156" s="14"/>
      <c r="C156" s="15"/>
      <c r="D156" s="15"/>
      <c r="E156" s="79">
        <v>7.1694978275191907</v>
      </c>
      <c r="F156" s="80"/>
      <c r="G156" s="15"/>
      <c r="H156" s="15"/>
      <c r="I156" s="16" t="s">
        <v>330</v>
      </c>
      <c r="J156" s="67"/>
      <c r="K156" s="67"/>
      <c r="L156" s="16" t="s">
        <v>330</v>
      </c>
      <c r="M156" s="81"/>
      <c r="N156" s="82">
        <v>8426.86328125</v>
      </c>
      <c r="O156" s="82">
        <v>6475.81787109375</v>
      </c>
      <c r="P156" s="77"/>
      <c r="Q156" s="83"/>
      <c r="R156" s="83"/>
      <c r="S156" s="51">
        <v>2</v>
      </c>
      <c r="T156" s="51">
        <v>0</v>
      </c>
      <c r="U156" s="51">
        <v>2</v>
      </c>
      <c r="V156" s="52">
        <v>910.85690999999997</v>
      </c>
      <c r="W156" s="52">
        <v>7.6900000000000004E-4</v>
      </c>
      <c r="X156" s="52">
        <v>1.6899999999999999E-4</v>
      </c>
      <c r="Y156" s="52">
        <v>0.84842399999999996</v>
      </c>
      <c r="Z156" s="52">
        <v>0</v>
      </c>
      <c r="AA156" s="52">
        <v>0</v>
      </c>
      <c r="AB156" s="84">
        <v>156</v>
      </c>
      <c r="AC156" s="84"/>
      <c r="AD156" s="85"/>
      <c r="AE156" s="51"/>
      <c r="AF156" s="51"/>
      <c r="AG156" s="51"/>
      <c r="AH156" s="51"/>
      <c r="AI156" s="51"/>
      <c r="AJ156" s="51"/>
      <c r="AK156" s="102" t="s">
        <v>476</v>
      </c>
      <c r="AL156" s="102" t="s">
        <v>476</v>
      </c>
      <c r="AM156" s="102" t="s">
        <v>476</v>
      </c>
      <c r="AN156" s="102" t="s">
        <v>476</v>
      </c>
      <c r="AO156" s="2"/>
      <c r="AP156" s="3"/>
      <c r="AQ156" s="3"/>
      <c r="AR156" s="3"/>
      <c r="AS156" s="3"/>
    </row>
    <row r="157" spans="1:45" ht="54" customHeight="1" x14ac:dyDescent="0.35">
      <c r="A157" s="14" t="s">
        <v>331</v>
      </c>
      <c r="C157" s="15" t="s">
        <v>485</v>
      </c>
      <c r="D157" s="15" t="s">
        <v>59</v>
      </c>
      <c r="E157" s="79">
        <v>4.1111616942424885</v>
      </c>
      <c r="F157" s="80"/>
      <c r="G157" s="15"/>
      <c r="H157" s="15"/>
      <c r="I157" s="16" t="s">
        <v>331</v>
      </c>
      <c r="J157" s="67"/>
      <c r="K157" s="67"/>
      <c r="L157" s="16" t="s">
        <v>331</v>
      </c>
      <c r="M157" s="81"/>
      <c r="N157" s="82">
        <v>6507.93310546875</v>
      </c>
      <c r="O157" s="82">
        <v>7836.9150390625</v>
      </c>
      <c r="P157" s="77"/>
      <c r="Q157" s="83"/>
      <c r="R157" s="83"/>
      <c r="S157" s="51">
        <v>4</v>
      </c>
      <c r="T157" s="51">
        <v>4</v>
      </c>
      <c r="U157" s="51">
        <v>0</v>
      </c>
      <c r="V157" s="52">
        <v>1351.8443030000001</v>
      </c>
      <c r="W157" s="52">
        <v>9.1500000000000001E-4</v>
      </c>
      <c r="X157" s="52">
        <v>4.5600000000000003E-4</v>
      </c>
      <c r="Y157" s="52">
        <v>1.492246</v>
      </c>
      <c r="Z157" s="52">
        <v>0</v>
      </c>
      <c r="AA157" s="52">
        <v>0</v>
      </c>
      <c r="AB157" s="84">
        <v>157</v>
      </c>
      <c r="AC157" s="84"/>
      <c r="AD157" s="85"/>
      <c r="AE157" s="51"/>
      <c r="AF157" s="51"/>
      <c r="AG157" s="51"/>
      <c r="AH157" s="51"/>
      <c r="AI157" s="51"/>
      <c r="AJ157" s="51"/>
      <c r="AK157" s="51"/>
      <c r="AL157" s="51"/>
      <c r="AM157" s="51"/>
      <c r="AN157" s="51"/>
      <c r="AO157" s="2"/>
      <c r="AP157" s="3"/>
      <c r="AQ157" s="3"/>
      <c r="AR157" s="3"/>
      <c r="AS157" s="3"/>
    </row>
    <row r="158" spans="1:45" hidden="1" x14ac:dyDescent="0.35">
      <c r="A158" s="14" t="s">
        <v>332</v>
      </c>
      <c r="B158" s="14"/>
      <c r="C158" s="15"/>
      <c r="D158" s="15"/>
      <c r="E158" s="79">
        <v>5.8442704666352299</v>
      </c>
      <c r="F158" s="80"/>
      <c r="G158" s="15"/>
      <c r="H158" s="15"/>
      <c r="I158" s="16" t="s">
        <v>332</v>
      </c>
      <c r="J158" s="67"/>
      <c r="K158" s="67"/>
      <c r="L158" s="16" t="s">
        <v>332</v>
      </c>
      <c r="M158" s="81"/>
      <c r="N158" s="82">
        <v>5809.6181640625</v>
      </c>
      <c r="O158" s="82">
        <v>5744.607421875</v>
      </c>
      <c r="P158" s="77"/>
      <c r="Q158" s="83"/>
      <c r="R158" s="83"/>
      <c r="S158" s="51">
        <v>2</v>
      </c>
      <c r="T158" s="51">
        <v>0</v>
      </c>
      <c r="U158" s="51">
        <v>2</v>
      </c>
      <c r="V158" s="52">
        <v>697.94695999999999</v>
      </c>
      <c r="W158" s="52">
        <v>1.049E-3</v>
      </c>
      <c r="X158" s="52">
        <v>4.2760000000000003E-3</v>
      </c>
      <c r="Y158" s="52">
        <v>0.716839</v>
      </c>
      <c r="Z158" s="52">
        <v>0</v>
      </c>
      <c r="AA158" s="52">
        <v>0</v>
      </c>
      <c r="AB158" s="84">
        <v>158</v>
      </c>
      <c r="AC158" s="84"/>
      <c r="AD158" s="85"/>
      <c r="AE158" s="51"/>
      <c r="AF158" s="51"/>
      <c r="AG158" s="51"/>
      <c r="AH158" s="51"/>
      <c r="AI158" s="51"/>
      <c r="AJ158" s="51"/>
      <c r="AK158" s="102" t="s">
        <v>476</v>
      </c>
      <c r="AL158" s="102" t="s">
        <v>476</v>
      </c>
      <c r="AM158" s="102" t="s">
        <v>476</v>
      </c>
      <c r="AN158" s="102" t="s">
        <v>476</v>
      </c>
      <c r="AO158" s="2"/>
      <c r="AP158" s="3"/>
      <c r="AQ158" s="3"/>
      <c r="AR158" s="3"/>
      <c r="AS158" s="3"/>
    </row>
    <row r="159" spans="1:45" hidden="1" x14ac:dyDescent="0.35">
      <c r="A159" s="14" t="s">
        <v>333</v>
      </c>
      <c r="B159" s="14"/>
      <c r="C159" s="15"/>
      <c r="D159" s="15"/>
      <c r="E159" s="79">
        <v>1.5</v>
      </c>
      <c r="F159" s="80"/>
      <c r="G159" s="15"/>
      <c r="H159" s="15"/>
      <c r="I159" s="16" t="s">
        <v>333</v>
      </c>
      <c r="J159" s="67"/>
      <c r="K159" s="67"/>
      <c r="L159" s="16" t="s">
        <v>333</v>
      </c>
      <c r="M159" s="81"/>
      <c r="N159" s="82">
        <v>8732.2490234375</v>
      </c>
      <c r="O159" s="82">
        <v>5455.388671875</v>
      </c>
      <c r="P159" s="77"/>
      <c r="Q159" s="83"/>
      <c r="R159" s="83"/>
      <c r="S159" s="51">
        <v>1</v>
      </c>
      <c r="T159" s="51">
        <v>0</v>
      </c>
      <c r="U159" s="51">
        <v>1</v>
      </c>
      <c r="V159" s="52">
        <v>0</v>
      </c>
      <c r="W159" s="52">
        <v>7.4600000000000003E-4</v>
      </c>
      <c r="X159" s="52">
        <v>1.5699999999999999E-4</v>
      </c>
      <c r="Y159" s="52">
        <v>0.46710200000000002</v>
      </c>
      <c r="Z159" s="52">
        <v>0</v>
      </c>
      <c r="AA159" s="52">
        <v>0</v>
      </c>
      <c r="AB159" s="84">
        <v>159</v>
      </c>
      <c r="AC159" s="84"/>
      <c r="AD159" s="85"/>
      <c r="AE159" s="51"/>
      <c r="AF159" s="51"/>
      <c r="AG159" s="51"/>
      <c r="AH159" s="51"/>
      <c r="AI159" s="51"/>
      <c r="AJ159" s="51"/>
      <c r="AK159" s="102" t="s">
        <v>476</v>
      </c>
      <c r="AL159" s="102" t="s">
        <v>476</v>
      </c>
      <c r="AM159" s="102" t="s">
        <v>476</v>
      </c>
      <c r="AN159" s="102" t="s">
        <v>476</v>
      </c>
      <c r="AO159" s="2"/>
      <c r="AP159" s="3"/>
      <c r="AQ159" s="3"/>
      <c r="AR159" s="3"/>
      <c r="AS159" s="3"/>
    </row>
    <row r="160" spans="1:45" ht="54" customHeight="1" x14ac:dyDescent="0.35">
      <c r="A160" s="14" t="s">
        <v>334</v>
      </c>
      <c r="C160" s="15" t="s">
        <v>485</v>
      </c>
      <c r="D160" s="15" t="s">
        <v>59</v>
      </c>
      <c r="E160" s="79">
        <v>8.7128441096236422</v>
      </c>
      <c r="F160" s="80"/>
      <c r="G160" s="15"/>
      <c r="H160" s="15"/>
      <c r="I160" s="16" t="s">
        <v>334</v>
      </c>
      <c r="J160" s="67"/>
      <c r="K160" s="67"/>
      <c r="L160" s="16" t="s">
        <v>334</v>
      </c>
      <c r="M160" s="81"/>
      <c r="N160" s="82">
        <v>8577.3154296875</v>
      </c>
      <c r="O160" s="82">
        <v>6730.77099609375</v>
      </c>
      <c r="P160" s="77"/>
      <c r="Q160" s="83"/>
      <c r="R160" s="83"/>
      <c r="S160" s="51">
        <v>14</v>
      </c>
      <c r="T160" s="51">
        <v>14</v>
      </c>
      <c r="U160" s="51">
        <v>0</v>
      </c>
      <c r="V160" s="52">
        <v>2952.6730980000002</v>
      </c>
      <c r="W160" s="52">
        <v>7.2599999999999997E-4</v>
      </c>
      <c r="X160" s="52">
        <v>3.6000000000000001E-5</v>
      </c>
      <c r="Y160" s="52">
        <v>6.2805869999999997</v>
      </c>
      <c r="Z160" s="52">
        <v>0</v>
      </c>
      <c r="AA160" s="52">
        <v>0</v>
      </c>
      <c r="AB160" s="84">
        <v>160</v>
      </c>
      <c r="AC160" s="84"/>
      <c r="AD160" s="85"/>
      <c r="AE160" s="51"/>
      <c r="AF160" s="51"/>
      <c r="AG160" s="51"/>
      <c r="AH160" s="51"/>
      <c r="AI160" s="51"/>
      <c r="AJ160" s="51"/>
      <c r="AK160" s="51"/>
      <c r="AL160" s="51"/>
      <c r="AM160" s="51"/>
      <c r="AN160" s="51"/>
      <c r="AO160" s="2"/>
      <c r="AP160" s="3"/>
      <c r="AQ160" s="3"/>
      <c r="AR160" s="3"/>
      <c r="AS160" s="3"/>
    </row>
    <row r="161" spans="1:45" hidden="1" x14ac:dyDescent="0.35">
      <c r="A161" s="14" t="s">
        <v>335</v>
      </c>
      <c r="B161" s="14"/>
      <c r="C161" s="15"/>
      <c r="D161" s="15"/>
      <c r="E161" s="79">
        <v>1.5</v>
      </c>
      <c r="F161" s="80"/>
      <c r="G161" s="15"/>
      <c r="H161" s="15"/>
      <c r="I161" s="16" t="s">
        <v>335</v>
      </c>
      <c r="J161" s="67"/>
      <c r="K161" s="67"/>
      <c r="L161" s="16" t="s">
        <v>335</v>
      </c>
      <c r="M161" s="81"/>
      <c r="N161" s="82">
        <v>9815.6044921875</v>
      </c>
      <c r="O161" s="82">
        <v>7126.87158203125</v>
      </c>
      <c r="P161" s="77"/>
      <c r="Q161" s="83"/>
      <c r="R161" s="83"/>
      <c r="S161" s="51">
        <v>1</v>
      </c>
      <c r="T161" s="51">
        <v>0</v>
      </c>
      <c r="U161" s="51">
        <v>1</v>
      </c>
      <c r="V161" s="52">
        <v>0</v>
      </c>
      <c r="W161" s="52">
        <v>6.1499999999999999E-4</v>
      </c>
      <c r="X161" s="52">
        <v>1.2E-5</v>
      </c>
      <c r="Y161" s="52">
        <v>0.53132100000000004</v>
      </c>
      <c r="Z161" s="52">
        <v>0</v>
      </c>
      <c r="AA161" s="52">
        <v>0</v>
      </c>
      <c r="AB161" s="84">
        <v>161</v>
      </c>
      <c r="AC161" s="84"/>
      <c r="AD161" s="85"/>
      <c r="AE161" s="51"/>
      <c r="AF161" s="51"/>
      <c r="AG161" s="51"/>
      <c r="AH161" s="51"/>
      <c r="AI161" s="51"/>
      <c r="AJ161" s="51"/>
      <c r="AK161" s="102" t="s">
        <v>476</v>
      </c>
      <c r="AL161" s="102" t="s">
        <v>476</v>
      </c>
      <c r="AM161" s="102" t="s">
        <v>476</v>
      </c>
      <c r="AN161" s="102" t="s">
        <v>476</v>
      </c>
      <c r="AO161" s="2"/>
      <c r="AP161" s="3"/>
      <c r="AQ161" s="3"/>
      <c r="AR161" s="3"/>
      <c r="AS161" s="3"/>
    </row>
    <row r="162" spans="1:45" hidden="1" x14ac:dyDescent="0.35">
      <c r="A162" s="14" t="s">
        <v>336</v>
      </c>
      <c r="B162" s="14"/>
      <c r="C162" s="15"/>
      <c r="D162" s="15"/>
      <c r="E162" s="79">
        <v>1.5</v>
      </c>
      <c r="F162" s="80"/>
      <c r="G162" s="15"/>
      <c r="H162" s="15"/>
      <c r="I162" s="16" t="s">
        <v>336</v>
      </c>
      <c r="J162" s="67"/>
      <c r="K162" s="67"/>
      <c r="L162" s="16" t="s">
        <v>336</v>
      </c>
      <c r="M162" s="81"/>
      <c r="N162" s="82">
        <v>9018.2900390625</v>
      </c>
      <c r="O162" s="82">
        <v>8215.0517578125</v>
      </c>
      <c r="P162" s="77"/>
      <c r="Q162" s="83"/>
      <c r="R162" s="83"/>
      <c r="S162" s="51">
        <v>1</v>
      </c>
      <c r="T162" s="51">
        <v>0</v>
      </c>
      <c r="U162" s="51">
        <v>1</v>
      </c>
      <c r="V162" s="52">
        <v>0</v>
      </c>
      <c r="W162" s="52">
        <v>6.1499999999999999E-4</v>
      </c>
      <c r="X162" s="52">
        <v>1.2E-5</v>
      </c>
      <c r="Y162" s="52">
        <v>0.53132100000000004</v>
      </c>
      <c r="Z162" s="52">
        <v>0</v>
      </c>
      <c r="AA162" s="52">
        <v>0</v>
      </c>
      <c r="AB162" s="84">
        <v>162</v>
      </c>
      <c r="AC162" s="84"/>
      <c r="AD162" s="85"/>
      <c r="AE162" s="51"/>
      <c r="AF162" s="51"/>
      <c r="AG162" s="51"/>
      <c r="AH162" s="51"/>
      <c r="AI162" s="51"/>
      <c r="AJ162" s="51"/>
      <c r="AK162" s="102" t="s">
        <v>476</v>
      </c>
      <c r="AL162" s="102" t="s">
        <v>476</v>
      </c>
      <c r="AM162" s="102" t="s">
        <v>476</v>
      </c>
      <c r="AN162" s="102" t="s">
        <v>476</v>
      </c>
      <c r="AO162" s="2"/>
      <c r="AP162" s="3"/>
      <c r="AQ162" s="3"/>
      <c r="AR162" s="3"/>
      <c r="AS162" s="3"/>
    </row>
    <row r="163" spans="1:45" hidden="1" x14ac:dyDescent="0.35">
      <c r="A163" s="14" t="s">
        <v>337</v>
      </c>
      <c r="B163" s="14"/>
      <c r="C163" s="15"/>
      <c r="D163" s="15"/>
      <c r="E163" s="79">
        <v>1.5</v>
      </c>
      <c r="F163" s="80"/>
      <c r="G163" s="15"/>
      <c r="H163" s="15"/>
      <c r="I163" s="16" t="s">
        <v>337</v>
      </c>
      <c r="J163" s="67"/>
      <c r="K163" s="67"/>
      <c r="L163" s="16" t="s">
        <v>337</v>
      </c>
      <c r="M163" s="81"/>
      <c r="N163" s="82">
        <v>9820.66796875</v>
      </c>
      <c r="O163" s="82">
        <v>6918.61474609375</v>
      </c>
      <c r="P163" s="77"/>
      <c r="Q163" s="83"/>
      <c r="R163" s="83"/>
      <c r="S163" s="51">
        <v>1</v>
      </c>
      <c r="T163" s="51">
        <v>0</v>
      </c>
      <c r="U163" s="51">
        <v>1</v>
      </c>
      <c r="V163" s="52">
        <v>0</v>
      </c>
      <c r="W163" s="52">
        <v>6.1499999999999999E-4</v>
      </c>
      <c r="X163" s="52">
        <v>1.2E-5</v>
      </c>
      <c r="Y163" s="52">
        <v>0.53132100000000004</v>
      </c>
      <c r="Z163" s="52">
        <v>0</v>
      </c>
      <c r="AA163" s="52">
        <v>0</v>
      </c>
      <c r="AB163" s="84">
        <v>163</v>
      </c>
      <c r="AC163" s="84"/>
      <c r="AD163" s="85"/>
      <c r="AE163" s="51"/>
      <c r="AF163" s="51"/>
      <c r="AG163" s="51"/>
      <c r="AH163" s="51"/>
      <c r="AI163" s="51"/>
      <c r="AJ163" s="51"/>
      <c r="AK163" s="102" t="s">
        <v>476</v>
      </c>
      <c r="AL163" s="102" t="s">
        <v>476</v>
      </c>
      <c r="AM163" s="102" t="s">
        <v>476</v>
      </c>
      <c r="AN163" s="102" t="s">
        <v>476</v>
      </c>
      <c r="AO163" s="2"/>
      <c r="AP163" s="3"/>
      <c r="AQ163" s="3"/>
      <c r="AR163" s="3"/>
      <c r="AS163" s="3"/>
    </row>
    <row r="164" spans="1:45" hidden="1" x14ac:dyDescent="0.35">
      <c r="A164" s="14" t="s">
        <v>338</v>
      </c>
      <c r="B164" s="14"/>
      <c r="C164" s="15"/>
      <c r="D164" s="15"/>
      <c r="E164" s="79">
        <v>1.5</v>
      </c>
      <c r="F164" s="80"/>
      <c r="G164" s="15"/>
      <c r="H164" s="15"/>
      <c r="I164" s="16" t="s">
        <v>338</v>
      </c>
      <c r="J164" s="67"/>
      <c r="K164" s="67"/>
      <c r="L164" s="16" t="s">
        <v>338</v>
      </c>
      <c r="M164" s="81"/>
      <c r="N164" s="82">
        <v>9567.27734375</v>
      </c>
      <c r="O164" s="82">
        <v>7669.671875</v>
      </c>
      <c r="P164" s="77"/>
      <c r="Q164" s="83"/>
      <c r="R164" s="83"/>
      <c r="S164" s="51">
        <v>1</v>
      </c>
      <c r="T164" s="51">
        <v>0</v>
      </c>
      <c r="U164" s="51">
        <v>1</v>
      </c>
      <c r="V164" s="52">
        <v>0</v>
      </c>
      <c r="W164" s="52">
        <v>6.1499999999999999E-4</v>
      </c>
      <c r="X164" s="52">
        <v>1.2E-5</v>
      </c>
      <c r="Y164" s="52">
        <v>0.53132100000000004</v>
      </c>
      <c r="Z164" s="52">
        <v>0</v>
      </c>
      <c r="AA164" s="52">
        <v>0</v>
      </c>
      <c r="AB164" s="84">
        <v>164</v>
      </c>
      <c r="AC164" s="84"/>
      <c r="AD164" s="85"/>
      <c r="AE164" s="51"/>
      <c r="AF164" s="51"/>
      <c r="AG164" s="51"/>
      <c r="AH164" s="51"/>
      <c r="AI164" s="51"/>
      <c r="AJ164" s="51"/>
      <c r="AK164" s="102" t="s">
        <v>476</v>
      </c>
      <c r="AL164" s="102" t="s">
        <v>476</v>
      </c>
      <c r="AM164" s="102" t="s">
        <v>476</v>
      </c>
      <c r="AN164" s="102" t="s">
        <v>476</v>
      </c>
      <c r="AO164" s="2"/>
      <c r="AP164" s="3"/>
      <c r="AQ164" s="3"/>
      <c r="AR164" s="3"/>
      <c r="AS164" s="3"/>
    </row>
    <row r="165" spans="1:45" hidden="1" x14ac:dyDescent="0.35">
      <c r="A165" s="14" t="s">
        <v>339</v>
      </c>
      <c r="B165" s="14"/>
      <c r="C165" s="15"/>
      <c r="D165" s="15"/>
      <c r="E165" s="79">
        <v>1.5</v>
      </c>
      <c r="F165" s="80"/>
      <c r="G165" s="15"/>
      <c r="H165" s="15"/>
      <c r="I165" s="16" t="s">
        <v>339</v>
      </c>
      <c r="J165" s="67"/>
      <c r="K165" s="67"/>
      <c r="L165" s="16" t="s">
        <v>339</v>
      </c>
      <c r="M165" s="81"/>
      <c r="N165" s="82">
        <v>8938.5703125</v>
      </c>
      <c r="O165" s="82">
        <v>8405.65234375</v>
      </c>
      <c r="P165" s="77"/>
      <c r="Q165" s="83"/>
      <c r="R165" s="83"/>
      <c r="S165" s="51">
        <v>1</v>
      </c>
      <c r="T165" s="51">
        <v>0</v>
      </c>
      <c r="U165" s="51">
        <v>1</v>
      </c>
      <c r="V165" s="52">
        <v>0</v>
      </c>
      <c r="W165" s="52">
        <v>6.1499999999999999E-4</v>
      </c>
      <c r="X165" s="52">
        <v>1.2E-5</v>
      </c>
      <c r="Y165" s="52">
        <v>0.53132100000000004</v>
      </c>
      <c r="Z165" s="52">
        <v>0</v>
      </c>
      <c r="AA165" s="52">
        <v>0</v>
      </c>
      <c r="AB165" s="84">
        <v>165</v>
      </c>
      <c r="AC165" s="84"/>
      <c r="AD165" s="85"/>
      <c r="AE165" s="51"/>
      <c r="AF165" s="51"/>
      <c r="AG165" s="51"/>
      <c r="AH165" s="51"/>
      <c r="AI165" s="51"/>
      <c r="AJ165" s="51"/>
      <c r="AK165" s="102" t="s">
        <v>476</v>
      </c>
      <c r="AL165" s="102" t="s">
        <v>476</v>
      </c>
      <c r="AM165" s="102" t="s">
        <v>476</v>
      </c>
      <c r="AN165" s="102" t="s">
        <v>476</v>
      </c>
      <c r="AO165" s="2"/>
      <c r="AP165" s="3"/>
      <c r="AQ165" s="3"/>
      <c r="AR165" s="3"/>
      <c r="AS165" s="3"/>
    </row>
    <row r="166" spans="1:45" hidden="1" x14ac:dyDescent="0.35">
      <c r="A166" s="14" t="s">
        <v>340</v>
      </c>
      <c r="B166" s="14"/>
      <c r="C166" s="15"/>
      <c r="D166" s="15"/>
      <c r="E166" s="79">
        <v>1.5</v>
      </c>
      <c r="F166" s="80"/>
      <c r="G166" s="15"/>
      <c r="H166" s="15"/>
      <c r="I166" s="16" t="s">
        <v>340</v>
      </c>
      <c r="J166" s="67"/>
      <c r="K166" s="67"/>
      <c r="L166" s="16" t="s">
        <v>340</v>
      </c>
      <c r="M166" s="81"/>
      <c r="N166" s="82">
        <v>9657.6953125</v>
      </c>
      <c r="O166" s="82">
        <v>7449.53759765625</v>
      </c>
      <c r="P166" s="77"/>
      <c r="Q166" s="83"/>
      <c r="R166" s="83"/>
      <c r="S166" s="51">
        <v>1</v>
      </c>
      <c r="T166" s="51">
        <v>0</v>
      </c>
      <c r="U166" s="51">
        <v>1</v>
      </c>
      <c r="V166" s="52">
        <v>0</v>
      </c>
      <c r="W166" s="52">
        <v>6.1499999999999999E-4</v>
      </c>
      <c r="X166" s="52">
        <v>1.2E-5</v>
      </c>
      <c r="Y166" s="52">
        <v>0.53132100000000004</v>
      </c>
      <c r="Z166" s="52">
        <v>0</v>
      </c>
      <c r="AA166" s="52">
        <v>0</v>
      </c>
      <c r="AB166" s="84">
        <v>166</v>
      </c>
      <c r="AC166" s="84"/>
      <c r="AD166" s="85"/>
      <c r="AE166" s="51"/>
      <c r="AF166" s="51"/>
      <c r="AG166" s="51"/>
      <c r="AH166" s="51"/>
      <c r="AI166" s="51"/>
      <c r="AJ166" s="51"/>
      <c r="AK166" s="102" t="s">
        <v>476</v>
      </c>
      <c r="AL166" s="102" t="s">
        <v>476</v>
      </c>
      <c r="AM166" s="102" t="s">
        <v>476</v>
      </c>
      <c r="AN166" s="102" t="s">
        <v>476</v>
      </c>
      <c r="AO166" s="2"/>
      <c r="AP166" s="3"/>
      <c r="AQ166" s="3"/>
      <c r="AR166" s="3"/>
      <c r="AS166" s="3"/>
    </row>
    <row r="167" spans="1:45" hidden="1" x14ac:dyDescent="0.35">
      <c r="A167" s="14" t="s">
        <v>341</v>
      </c>
      <c r="B167" s="14"/>
      <c r="C167" s="15"/>
      <c r="D167" s="15"/>
      <c r="E167" s="79">
        <v>1.5</v>
      </c>
      <c r="F167" s="80"/>
      <c r="G167" s="15"/>
      <c r="H167" s="15"/>
      <c r="I167" s="16" t="s">
        <v>341</v>
      </c>
      <c r="J167" s="67"/>
      <c r="K167" s="67"/>
      <c r="L167" s="16" t="s">
        <v>341</v>
      </c>
      <c r="M167" s="81"/>
      <c r="N167" s="82">
        <v>9892.802734375</v>
      </c>
      <c r="O167" s="82">
        <v>6730.484375</v>
      </c>
      <c r="P167" s="77"/>
      <c r="Q167" s="83"/>
      <c r="R167" s="83"/>
      <c r="S167" s="51">
        <v>1</v>
      </c>
      <c r="T167" s="51">
        <v>0</v>
      </c>
      <c r="U167" s="51">
        <v>1</v>
      </c>
      <c r="V167" s="52">
        <v>0</v>
      </c>
      <c r="W167" s="52">
        <v>6.1499999999999999E-4</v>
      </c>
      <c r="X167" s="52">
        <v>1.2E-5</v>
      </c>
      <c r="Y167" s="52">
        <v>0.53132100000000004</v>
      </c>
      <c r="Z167" s="52">
        <v>0</v>
      </c>
      <c r="AA167" s="52">
        <v>0</v>
      </c>
      <c r="AB167" s="84">
        <v>167</v>
      </c>
      <c r="AC167" s="84"/>
      <c r="AD167" s="85"/>
      <c r="AE167" s="51"/>
      <c r="AF167" s="51"/>
      <c r="AG167" s="51"/>
      <c r="AH167" s="51"/>
      <c r="AI167" s="51"/>
      <c r="AJ167" s="51"/>
      <c r="AK167" s="102" t="s">
        <v>476</v>
      </c>
      <c r="AL167" s="102" t="s">
        <v>476</v>
      </c>
      <c r="AM167" s="102" t="s">
        <v>476</v>
      </c>
      <c r="AN167" s="102" t="s">
        <v>476</v>
      </c>
      <c r="AO167" s="2"/>
      <c r="AP167" s="3"/>
      <c r="AQ167" s="3"/>
      <c r="AR167" s="3"/>
      <c r="AS167" s="3"/>
    </row>
    <row r="168" spans="1:45" hidden="1" x14ac:dyDescent="0.35">
      <c r="A168" s="14" t="s">
        <v>342</v>
      </c>
      <c r="B168" s="14"/>
      <c r="C168" s="15"/>
      <c r="D168" s="15"/>
      <c r="E168" s="79">
        <v>1.5</v>
      </c>
      <c r="F168" s="80"/>
      <c r="G168" s="15"/>
      <c r="H168" s="15"/>
      <c r="I168" s="16" t="s">
        <v>342</v>
      </c>
      <c r="J168" s="67"/>
      <c r="K168" s="67"/>
      <c r="L168" s="16" t="s">
        <v>342</v>
      </c>
      <c r="M168" s="81"/>
      <c r="N168" s="82">
        <v>8764.017578125</v>
      </c>
      <c r="O168" s="82">
        <v>8512.51953125</v>
      </c>
      <c r="P168" s="77"/>
      <c r="Q168" s="83"/>
      <c r="R168" s="83"/>
      <c r="S168" s="51">
        <v>1</v>
      </c>
      <c r="T168" s="51">
        <v>0</v>
      </c>
      <c r="U168" s="51">
        <v>1</v>
      </c>
      <c r="V168" s="52">
        <v>0</v>
      </c>
      <c r="W168" s="52">
        <v>6.1499999999999999E-4</v>
      </c>
      <c r="X168" s="52">
        <v>1.2E-5</v>
      </c>
      <c r="Y168" s="52">
        <v>0.53132100000000004</v>
      </c>
      <c r="Z168" s="52">
        <v>0</v>
      </c>
      <c r="AA168" s="52">
        <v>0</v>
      </c>
      <c r="AB168" s="84">
        <v>168</v>
      </c>
      <c r="AC168" s="84"/>
      <c r="AD168" s="85"/>
      <c r="AE168" s="51"/>
      <c r="AF168" s="51"/>
      <c r="AG168" s="51"/>
      <c r="AH168" s="51"/>
      <c r="AI168" s="51"/>
      <c r="AJ168" s="51"/>
      <c r="AK168" s="102" t="s">
        <v>476</v>
      </c>
      <c r="AL168" s="102" t="s">
        <v>476</v>
      </c>
      <c r="AM168" s="102" t="s">
        <v>476</v>
      </c>
      <c r="AN168" s="102" t="s">
        <v>476</v>
      </c>
      <c r="AO168" s="2"/>
      <c r="AP168" s="3"/>
      <c r="AQ168" s="3"/>
      <c r="AR168" s="3"/>
      <c r="AS168" s="3"/>
    </row>
    <row r="169" spans="1:45" hidden="1" x14ac:dyDescent="0.35">
      <c r="A169" s="14" t="s">
        <v>343</v>
      </c>
      <c r="B169" s="14"/>
      <c r="C169" s="15"/>
      <c r="D169" s="15"/>
      <c r="E169" s="79">
        <v>1.5</v>
      </c>
      <c r="F169" s="80"/>
      <c r="G169" s="15"/>
      <c r="H169" s="15"/>
      <c r="I169" s="16" t="s">
        <v>343</v>
      </c>
      <c r="J169" s="67"/>
      <c r="K169" s="67"/>
      <c r="L169" s="16" t="s">
        <v>343</v>
      </c>
      <c r="M169" s="81"/>
      <c r="N169" s="82">
        <v>9343.166015625</v>
      </c>
      <c r="O169" s="82">
        <v>7735.876953125</v>
      </c>
      <c r="P169" s="77"/>
      <c r="Q169" s="83"/>
      <c r="R169" s="83"/>
      <c r="S169" s="51">
        <v>1</v>
      </c>
      <c r="T169" s="51">
        <v>0</v>
      </c>
      <c r="U169" s="51">
        <v>1</v>
      </c>
      <c r="V169" s="52">
        <v>0</v>
      </c>
      <c r="W169" s="52">
        <v>6.1499999999999999E-4</v>
      </c>
      <c r="X169" s="52">
        <v>1.2E-5</v>
      </c>
      <c r="Y169" s="52">
        <v>0.53132100000000004</v>
      </c>
      <c r="Z169" s="52">
        <v>0</v>
      </c>
      <c r="AA169" s="52">
        <v>0</v>
      </c>
      <c r="AB169" s="84">
        <v>169</v>
      </c>
      <c r="AC169" s="84"/>
      <c r="AD169" s="85"/>
      <c r="AE169" s="51"/>
      <c r="AF169" s="51"/>
      <c r="AG169" s="51"/>
      <c r="AH169" s="51"/>
      <c r="AI169" s="51"/>
      <c r="AJ169" s="51"/>
      <c r="AK169" s="102" t="s">
        <v>476</v>
      </c>
      <c r="AL169" s="102" t="s">
        <v>476</v>
      </c>
      <c r="AM169" s="102" t="s">
        <v>476</v>
      </c>
      <c r="AN169" s="102" t="s">
        <v>476</v>
      </c>
      <c r="AO169" s="2"/>
      <c r="AP169" s="3"/>
      <c r="AQ169" s="3"/>
      <c r="AR169" s="3"/>
      <c r="AS169" s="3"/>
    </row>
    <row r="170" spans="1:45" hidden="1" x14ac:dyDescent="0.35">
      <c r="A170" s="14" t="s">
        <v>344</v>
      </c>
      <c r="B170" s="14"/>
      <c r="C170" s="15"/>
      <c r="D170" s="15"/>
      <c r="E170" s="79">
        <v>1.5</v>
      </c>
      <c r="F170" s="80"/>
      <c r="G170" s="15"/>
      <c r="H170" s="15"/>
      <c r="I170" s="16" t="s">
        <v>344</v>
      </c>
      <c r="J170" s="67"/>
      <c r="K170" s="67"/>
      <c r="L170" s="16" t="s">
        <v>344</v>
      </c>
      <c r="M170" s="81"/>
      <c r="N170" s="82">
        <v>9193.4990234375</v>
      </c>
      <c r="O170" s="82">
        <v>8109.3955078125</v>
      </c>
      <c r="P170" s="77"/>
      <c r="Q170" s="83"/>
      <c r="R170" s="83"/>
      <c r="S170" s="51">
        <v>1</v>
      </c>
      <c r="T170" s="51">
        <v>0</v>
      </c>
      <c r="U170" s="51">
        <v>1</v>
      </c>
      <c r="V170" s="52">
        <v>0</v>
      </c>
      <c r="W170" s="52">
        <v>6.1499999999999999E-4</v>
      </c>
      <c r="X170" s="52">
        <v>1.2E-5</v>
      </c>
      <c r="Y170" s="52">
        <v>0.53132100000000004</v>
      </c>
      <c r="Z170" s="52">
        <v>0</v>
      </c>
      <c r="AA170" s="52">
        <v>0</v>
      </c>
      <c r="AB170" s="84">
        <v>170</v>
      </c>
      <c r="AC170" s="84"/>
      <c r="AD170" s="85"/>
      <c r="AE170" s="51"/>
      <c r="AF170" s="51"/>
      <c r="AG170" s="51"/>
      <c r="AH170" s="51"/>
      <c r="AI170" s="51"/>
      <c r="AJ170" s="51"/>
      <c r="AK170" s="102" t="s">
        <v>476</v>
      </c>
      <c r="AL170" s="102" t="s">
        <v>476</v>
      </c>
      <c r="AM170" s="102" t="s">
        <v>476</v>
      </c>
      <c r="AN170" s="102" t="s">
        <v>476</v>
      </c>
      <c r="AO170" s="2"/>
      <c r="AP170" s="3"/>
      <c r="AQ170" s="3"/>
      <c r="AR170" s="3"/>
      <c r="AS170" s="3"/>
    </row>
    <row r="171" spans="1:45" hidden="1" x14ac:dyDescent="0.35">
      <c r="A171" s="14" t="s">
        <v>345</v>
      </c>
      <c r="B171" s="14"/>
      <c r="C171" s="15"/>
      <c r="D171" s="15"/>
      <c r="E171" s="79">
        <v>1.5</v>
      </c>
      <c r="F171" s="80"/>
      <c r="G171" s="15"/>
      <c r="H171" s="15"/>
      <c r="I171" s="16" t="s">
        <v>345</v>
      </c>
      <c r="J171" s="67"/>
      <c r="K171" s="67"/>
      <c r="L171" s="16" t="s">
        <v>345</v>
      </c>
      <c r="M171" s="81"/>
      <c r="N171" s="82">
        <v>9627.341796875</v>
      </c>
      <c r="O171" s="82">
        <v>7244.92041015625</v>
      </c>
      <c r="P171" s="77"/>
      <c r="Q171" s="83"/>
      <c r="R171" s="83"/>
      <c r="S171" s="51">
        <v>1</v>
      </c>
      <c r="T171" s="51">
        <v>0</v>
      </c>
      <c r="U171" s="51">
        <v>1</v>
      </c>
      <c r="V171" s="52">
        <v>0</v>
      </c>
      <c r="W171" s="52">
        <v>6.1499999999999999E-4</v>
      </c>
      <c r="X171" s="52">
        <v>1.2E-5</v>
      </c>
      <c r="Y171" s="52">
        <v>0.53132100000000004</v>
      </c>
      <c r="Z171" s="52">
        <v>0</v>
      </c>
      <c r="AA171" s="52">
        <v>0</v>
      </c>
      <c r="AB171" s="84">
        <v>171</v>
      </c>
      <c r="AC171" s="84"/>
      <c r="AD171" s="85"/>
      <c r="AE171" s="51"/>
      <c r="AF171" s="51"/>
      <c r="AG171" s="51"/>
      <c r="AH171" s="51"/>
      <c r="AI171" s="51"/>
      <c r="AJ171" s="51"/>
      <c r="AK171" s="102" t="s">
        <v>476</v>
      </c>
      <c r="AL171" s="102" t="s">
        <v>476</v>
      </c>
      <c r="AM171" s="102" t="s">
        <v>476</v>
      </c>
      <c r="AN171" s="102" t="s">
        <v>476</v>
      </c>
      <c r="AO171" s="2"/>
      <c r="AP171" s="3"/>
      <c r="AQ171" s="3"/>
      <c r="AR171" s="3"/>
      <c r="AS171" s="3"/>
    </row>
    <row r="172" spans="1:45" hidden="1" x14ac:dyDescent="0.35">
      <c r="A172" s="14" t="s">
        <v>346</v>
      </c>
      <c r="B172" s="14"/>
      <c r="C172" s="15"/>
      <c r="D172" s="15"/>
      <c r="E172" s="79">
        <v>1.5</v>
      </c>
      <c r="F172" s="80"/>
      <c r="G172" s="15"/>
      <c r="H172" s="15"/>
      <c r="I172" s="16" t="s">
        <v>346</v>
      </c>
      <c r="J172" s="67"/>
      <c r="K172" s="67"/>
      <c r="L172" s="16" t="s">
        <v>346</v>
      </c>
      <c r="M172" s="81"/>
      <c r="N172" s="82">
        <v>9371.646484375</v>
      </c>
      <c r="O172" s="82">
        <v>7968.52001953125</v>
      </c>
      <c r="P172" s="77"/>
      <c r="Q172" s="83"/>
      <c r="R172" s="83"/>
      <c r="S172" s="51">
        <v>1</v>
      </c>
      <c r="T172" s="51">
        <v>0</v>
      </c>
      <c r="U172" s="51">
        <v>1</v>
      </c>
      <c r="V172" s="52">
        <v>0</v>
      </c>
      <c r="W172" s="52">
        <v>6.1499999999999999E-4</v>
      </c>
      <c r="X172" s="52">
        <v>1.2E-5</v>
      </c>
      <c r="Y172" s="52">
        <v>0.53132100000000004</v>
      </c>
      <c r="Z172" s="52">
        <v>0</v>
      </c>
      <c r="AA172" s="52">
        <v>0</v>
      </c>
      <c r="AB172" s="84">
        <v>172</v>
      </c>
      <c r="AC172" s="84"/>
      <c r="AD172" s="85"/>
      <c r="AE172" s="51"/>
      <c r="AF172" s="51"/>
      <c r="AG172" s="51"/>
      <c r="AH172" s="51"/>
      <c r="AI172" s="51"/>
      <c r="AJ172" s="51"/>
      <c r="AK172" s="102" t="s">
        <v>476</v>
      </c>
      <c r="AL172" s="102" t="s">
        <v>476</v>
      </c>
      <c r="AM172" s="102" t="s">
        <v>476</v>
      </c>
      <c r="AN172" s="102" t="s">
        <v>476</v>
      </c>
      <c r="AO172" s="2"/>
      <c r="AP172" s="3"/>
      <c r="AQ172" s="3"/>
      <c r="AR172" s="3"/>
      <c r="AS172" s="3"/>
    </row>
    <row r="173" spans="1:45" hidden="1" x14ac:dyDescent="0.35">
      <c r="A173" s="14" t="s">
        <v>347</v>
      </c>
      <c r="B173" s="14"/>
      <c r="C173" s="15"/>
      <c r="D173" s="15"/>
      <c r="E173" s="79">
        <v>3.5086281750621144</v>
      </c>
      <c r="F173" s="80"/>
      <c r="G173" s="15"/>
      <c r="H173" s="15"/>
      <c r="I173" s="16" t="s">
        <v>347</v>
      </c>
      <c r="J173" s="67"/>
      <c r="K173" s="67"/>
      <c r="L173" s="16" t="s">
        <v>347</v>
      </c>
      <c r="M173" s="81"/>
      <c r="N173" s="82">
        <v>3418.44482421875</v>
      </c>
      <c r="O173" s="82">
        <v>3245.2001953125</v>
      </c>
      <c r="P173" s="77"/>
      <c r="Q173" s="83"/>
      <c r="R173" s="83"/>
      <c r="S173" s="51">
        <v>3</v>
      </c>
      <c r="T173" s="51">
        <v>0</v>
      </c>
      <c r="U173" s="51">
        <v>3</v>
      </c>
      <c r="V173" s="52">
        <v>322.70456899999999</v>
      </c>
      <c r="W173" s="52">
        <v>9.9099999999999991E-4</v>
      </c>
      <c r="X173" s="52">
        <v>7.3249999999999999E-3</v>
      </c>
      <c r="Y173" s="52">
        <v>1.0451569999999999</v>
      </c>
      <c r="Z173" s="52">
        <v>0</v>
      </c>
      <c r="AA173" s="52">
        <v>0</v>
      </c>
      <c r="AB173" s="84">
        <v>173</v>
      </c>
      <c r="AC173" s="84"/>
      <c r="AD173" s="85"/>
      <c r="AE173" s="51"/>
      <c r="AF173" s="51"/>
      <c r="AG173" s="51"/>
      <c r="AH173" s="51"/>
      <c r="AI173" s="51"/>
      <c r="AJ173" s="51"/>
      <c r="AK173" s="102" t="s">
        <v>476</v>
      </c>
      <c r="AL173" s="102" t="s">
        <v>476</v>
      </c>
      <c r="AM173" s="102" t="s">
        <v>476</v>
      </c>
      <c r="AN173" s="102" t="s">
        <v>476</v>
      </c>
      <c r="AO173" s="2"/>
      <c r="AP173" s="3"/>
      <c r="AQ173" s="3"/>
      <c r="AR173" s="3"/>
      <c r="AS173" s="3"/>
    </row>
    <row r="174" spans="1:45" ht="54" customHeight="1" x14ac:dyDescent="0.35">
      <c r="A174" s="14" t="s">
        <v>348</v>
      </c>
      <c r="C174" s="15" t="s">
        <v>485</v>
      </c>
      <c r="D174" s="15" t="s">
        <v>59</v>
      </c>
      <c r="E174" s="79">
        <v>1.5</v>
      </c>
      <c r="F174" s="80"/>
      <c r="G174" s="15"/>
      <c r="H174" s="15"/>
      <c r="I174" s="16" t="s">
        <v>348</v>
      </c>
      <c r="J174" s="67"/>
      <c r="K174" s="67"/>
      <c r="L174" s="16" t="s">
        <v>348</v>
      </c>
      <c r="M174" s="81"/>
      <c r="N174" s="82">
        <v>8086.76416015625</v>
      </c>
      <c r="O174" s="82">
        <v>6654.0908203125</v>
      </c>
      <c r="P174" s="77"/>
      <c r="Q174" s="83"/>
      <c r="R174" s="83"/>
      <c r="S174" s="51">
        <v>1</v>
      </c>
      <c r="T174" s="51">
        <v>1</v>
      </c>
      <c r="U174" s="51">
        <v>0</v>
      </c>
      <c r="V174" s="52">
        <v>0</v>
      </c>
      <c r="W174" s="52">
        <v>7.9600000000000005E-4</v>
      </c>
      <c r="X174" s="52">
        <v>3.9100000000000002E-4</v>
      </c>
      <c r="Y174" s="52">
        <v>0.44612800000000002</v>
      </c>
      <c r="Z174" s="52">
        <v>0</v>
      </c>
      <c r="AA174" s="52">
        <v>0</v>
      </c>
      <c r="AB174" s="84">
        <v>174</v>
      </c>
      <c r="AC174" s="84"/>
      <c r="AD174" s="85"/>
      <c r="AE174" s="51"/>
      <c r="AF174" s="51"/>
      <c r="AG174" s="51"/>
      <c r="AH174" s="51"/>
      <c r="AI174" s="51"/>
      <c r="AJ174" s="51"/>
      <c r="AK174" s="51"/>
      <c r="AL174" s="51"/>
      <c r="AM174" s="51"/>
      <c r="AN174" s="51"/>
      <c r="AO174" s="2"/>
      <c r="AP174" s="3"/>
      <c r="AQ174" s="3"/>
      <c r="AR174" s="3"/>
      <c r="AS174" s="3"/>
    </row>
    <row r="175" spans="1:45" ht="54" customHeight="1" x14ac:dyDescent="0.35">
      <c r="A175" s="14" t="s">
        <v>349</v>
      </c>
      <c r="C175" s="15" t="s">
        <v>485</v>
      </c>
      <c r="D175" s="15" t="s">
        <v>59</v>
      </c>
      <c r="E175" s="79">
        <v>10</v>
      </c>
      <c r="F175" s="80"/>
      <c r="G175" s="15"/>
      <c r="H175" s="15"/>
      <c r="I175" s="16" t="s">
        <v>349</v>
      </c>
      <c r="J175" s="67"/>
      <c r="K175" s="67"/>
      <c r="L175" s="16" t="s">
        <v>349</v>
      </c>
      <c r="M175" s="81"/>
      <c r="N175" s="82">
        <v>4795.294921875</v>
      </c>
      <c r="O175" s="82">
        <v>3988.182861328125</v>
      </c>
      <c r="P175" s="77"/>
      <c r="Q175" s="83"/>
      <c r="R175" s="83"/>
      <c r="S175" s="51">
        <v>31</v>
      </c>
      <c r="T175" s="51">
        <v>31</v>
      </c>
      <c r="U175" s="51">
        <v>0</v>
      </c>
      <c r="V175" s="52">
        <v>6614.1731419999996</v>
      </c>
      <c r="W175" s="52">
        <v>1.2999999999999999E-3</v>
      </c>
      <c r="X175" s="52">
        <v>1.8457999999999999E-2</v>
      </c>
      <c r="Y175" s="52">
        <v>9.1815899999999999</v>
      </c>
      <c r="Z175" s="52">
        <v>0</v>
      </c>
      <c r="AA175" s="52">
        <v>0</v>
      </c>
      <c r="AB175" s="84">
        <v>175</v>
      </c>
      <c r="AC175" s="84"/>
      <c r="AD175" s="85"/>
      <c r="AE175" s="51"/>
      <c r="AF175" s="51"/>
      <c r="AG175" s="51"/>
      <c r="AH175" s="51"/>
      <c r="AI175" s="51"/>
      <c r="AJ175" s="51"/>
      <c r="AK175" s="51"/>
      <c r="AL175" s="51"/>
      <c r="AM175" s="51"/>
      <c r="AN175" s="51"/>
      <c r="AO175" s="2"/>
      <c r="AP175" s="3"/>
      <c r="AQ175" s="3"/>
      <c r="AR175" s="3"/>
      <c r="AS175" s="3"/>
    </row>
    <row r="176" spans="1:45" hidden="1" x14ac:dyDescent="0.35">
      <c r="A176" s="14" t="s">
        <v>440</v>
      </c>
      <c r="B176" s="14"/>
      <c r="C176" s="15"/>
      <c r="D176" s="15"/>
      <c r="E176" s="79">
        <v>1.5</v>
      </c>
      <c r="F176" s="80"/>
      <c r="G176" s="15"/>
      <c r="H176" s="15"/>
      <c r="I176" s="16" t="s">
        <v>440</v>
      </c>
      <c r="J176" s="67"/>
      <c r="K176" s="67"/>
      <c r="L176" s="16" t="s">
        <v>440</v>
      </c>
      <c r="M176" s="81"/>
      <c r="N176" s="82">
        <v>2485.77392578125</v>
      </c>
      <c r="O176" s="82">
        <v>4850.26416015625</v>
      </c>
      <c r="P176" s="77"/>
      <c r="Q176" s="83"/>
      <c r="R176" s="83"/>
      <c r="S176" s="51">
        <v>1</v>
      </c>
      <c r="T176" s="51">
        <v>0</v>
      </c>
      <c r="U176" s="51">
        <v>1</v>
      </c>
      <c r="V176" s="52">
        <v>0</v>
      </c>
      <c r="W176" s="52">
        <v>9.8299999999999993E-4</v>
      </c>
      <c r="X176" s="52">
        <v>6.3499999999999997E-3</v>
      </c>
      <c r="Y176" s="52">
        <v>0.40175300000000003</v>
      </c>
      <c r="Z176" s="52">
        <v>0</v>
      </c>
      <c r="AA176" s="52">
        <v>0</v>
      </c>
      <c r="AB176" s="84">
        <v>176</v>
      </c>
      <c r="AC176" s="84"/>
      <c r="AD176" s="85"/>
      <c r="AE176" s="51"/>
      <c r="AF176" s="51"/>
      <c r="AG176" s="51"/>
      <c r="AH176" s="51"/>
      <c r="AI176" s="51"/>
      <c r="AJ176" s="51"/>
      <c r="AK176" s="102" t="s">
        <v>476</v>
      </c>
      <c r="AL176" s="102" t="s">
        <v>476</v>
      </c>
      <c r="AM176" s="102" t="s">
        <v>476</v>
      </c>
      <c r="AN176" s="102" t="s">
        <v>476</v>
      </c>
      <c r="AO176" s="2"/>
      <c r="AP176" s="3"/>
      <c r="AQ176" s="3"/>
      <c r="AR176" s="3"/>
      <c r="AS176" s="3"/>
    </row>
    <row r="177" spans="1:45" hidden="1" x14ac:dyDescent="0.35">
      <c r="A177" s="14" t="s">
        <v>351</v>
      </c>
      <c r="B177" s="14"/>
      <c r="C177" s="15"/>
      <c r="D177" s="15"/>
      <c r="E177" s="79">
        <v>1.5</v>
      </c>
      <c r="F177" s="80"/>
      <c r="G177" s="15"/>
      <c r="H177" s="15"/>
      <c r="I177" s="16" t="s">
        <v>351</v>
      </c>
      <c r="J177" s="67"/>
      <c r="K177" s="67"/>
      <c r="L177" s="16" t="s">
        <v>351</v>
      </c>
      <c r="M177" s="81"/>
      <c r="N177" s="82">
        <v>2931.694580078125</v>
      </c>
      <c r="O177" s="82">
        <v>4596.28173828125</v>
      </c>
      <c r="P177" s="77"/>
      <c r="Q177" s="83"/>
      <c r="R177" s="83"/>
      <c r="S177" s="51">
        <v>1</v>
      </c>
      <c r="T177" s="51">
        <v>0</v>
      </c>
      <c r="U177" s="51">
        <v>1</v>
      </c>
      <c r="V177" s="52">
        <v>0</v>
      </c>
      <c r="W177" s="52">
        <v>9.8299999999999993E-4</v>
      </c>
      <c r="X177" s="52">
        <v>6.3499999999999997E-3</v>
      </c>
      <c r="Y177" s="52">
        <v>0.40175300000000003</v>
      </c>
      <c r="Z177" s="52">
        <v>0</v>
      </c>
      <c r="AA177" s="52">
        <v>0</v>
      </c>
      <c r="AB177" s="84">
        <v>177</v>
      </c>
      <c r="AC177" s="84"/>
      <c r="AD177" s="85"/>
      <c r="AE177" s="51"/>
      <c r="AF177" s="51"/>
      <c r="AG177" s="51"/>
      <c r="AH177" s="51"/>
      <c r="AI177" s="51"/>
      <c r="AJ177" s="51"/>
      <c r="AK177" s="102" t="s">
        <v>476</v>
      </c>
      <c r="AL177" s="102" t="s">
        <v>476</v>
      </c>
      <c r="AM177" s="102" t="s">
        <v>476</v>
      </c>
      <c r="AN177" s="102" t="s">
        <v>476</v>
      </c>
      <c r="AO177" s="2"/>
      <c r="AP177" s="3"/>
      <c r="AQ177" s="3"/>
      <c r="AR177" s="3"/>
      <c r="AS177" s="3"/>
    </row>
    <row r="178" spans="1:45" hidden="1" x14ac:dyDescent="0.35">
      <c r="A178" s="14" t="s">
        <v>353</v>
      </c>
      <c r="B178" s="14"/>
      <c r="C178" s="15"/>
      <c r="D178" s="15"/>
      <c r="E178" s="79">
        <v>1.5</v>
      </c>
      <c r="F178" s="80"/>
      <c r="G178" s="15"/>
      <c r="H178" s="15"/>
      <c r="I178" s="16" t="s">
        <v>353</v>
      </c>
      <c r="J178" s="67"/>
      <c r="K178" s="67"/>
      <c r="L178" s="16" t="s">
        <v>353</v>
      </c>
      <c r="M178" s="81"/>
      <c r="N178" s="82">
        <v>2479.2744140625</v>
      </c>
      <c r="O178" s="82">
        <v>5206.912109375</v>
      </c>
      <c r="P178" s="77"/>
      <c r="Q178" s="83"/>
      <c r="R178" s="83"/>
      <c r="S178" s="51">
        <v>1</v>
      </c>
      <c r="T178" s="51">
        <v>0</v>
      </c>
      <c r="U178" s="51">
        <v>1</v>
      </c>
      <c r="V178" s="52">
        <v>0</v>
      </c>
      <c r="W178" s="52">
        <v>9.8299999999999993E-4</v>
      </c>
      <c r="X178" s="52">
        <v>6.3499999999999997E-3</v>
      </c>
      <c r="Y178" s="52">
        <v>0.40175300000000003</v>
      </c>
      <c r="Z178" s="52">
        <v>0</v>
      </c>
      <c r="AA178" s="52">
        <v>0</v>
      </c>
      <c r="AB178" s="84">
        <v>178</v>
      </c>
      <c r="AC178" s="84"/>
      <c r="AD178" s="85"/>
      <c r="AE178" s="51"/>
      <c r="AF178" s="51"/>
      <c r="AG178" s="51"/>
      <c r="AH178" s="51"/>
      <c r="AI178" s="51"/>
      <c r="AJ178" s="51"/>
      <c r="AK178" s="102" t="s">
        <v>476</v>
      </c>
      <c r="AL178" s="102" t="s">
        <v>476</v>
      </c>
      <c r="AM178" s="102" t="s">
        <v>476</v>
      </c>
      <c r="AN178" s="102" t="s">
        <v>476</v>
      </c>
      <c r="AO178" s="2"/>
      <c r="AP178" s="3"/>
      <c r="AQ178" s="3"/>
      <c r="AR178" s="3"/>
      <c r="AS178" s="3"/>
    </row>
    <row r="179" spans="1:45" hidden="1" x14ac:dyDescent="0.35">
      <c r="A179" s="14" t="s">
        <v>354</v>
      </c>
      <c r="B179" s="14"/>
      <c r="C179" s="15"/>
      <c r="D179" s="15"/>
      <c r="E179" s="79">
        <v>1.5</v>
      </c>
      <c r="F179" s="80"/>
      <c r="G179" s="15"/>
      <c r="H179" s="15"/>
      <c r="I179" s="16" t="s">
        <v>354</v>
      </c>
      <c r="J179" s="67"/>
      <c r="K179" s="67"/>
      <c r="L179" s="16" t="s">
        <v>354</v>
      </c>
      <c r="M179" s="81"/>
      <c r="N179" s="82">
        <v>2447.618408203125</v>
      </c>
      <c r="O179" s="82">
        <v>5023.28076171875</v>
      </c>
      <c r="P179" s="77"/>
      <c r="Q179" s="83"/>
      <c r="R179" s="83"/>
      <c r="S179" s="51">
        <v>1</v>
      </c>
      <c r="T179" s="51">
        <v>0</v>
      </c>
      <c r="U179" s="51">
        <v>1</v>
      </c>
      <c r="V179" s="52">
        <v>0</v>
      </c>
      <c r="W179" s="52">
        <v>9.8299999999999993E-4</v>
      </c>
      <c r="X179" s="52">
        <v>6.3499999999999997E-3</v>
      </c>
      <c r="Y179" s="52">
        <v>0.40175300000000003</v>
      </c>
      <c r="Z179" s="52">
        <v>0</v>
      </c>
      <c r="AA179" s="52">
        <v>0</v>
      </c>
      <c r="AB179" s="84">
        <v>179</v>
      </c>
      <c r="AC179" s="84"/>
      <c r="AD179" s="85"/>
      <c r="AE179" s="51"/>
      <c r="AF179" s="51"/>
      <c r="AG179" s="51"/>
      <c r="AH179" s="51"/>
      <c r="AI179" s="51"/>
      <c r="AJ179" s="51"/>
      <c r="AK179" s="102" t="s">
        <v>476</v>
      </c>
      <c r="AL179" s="102" t="s">
        <v>476</v>
      </c>
      <c r="AM179" s="102" t="s">
        <v>476</v>
      </c>
      <c r="AN179" s="102" t="s">
        <v>476</v>
      </c>
      <c r="AO179" s="2"/>
      <c r="AP179" s="3"/>
      <c r="AQ179" s="3"/>
      <c r="AR179" s="3"/>
      <c r="AS179" s="3"/>
    </row>
    <row r="180" spans="1:45" hidden="1" x14ac:dyDescent="0.35">
      <c r="A180" s="14" t="s">
        <v>355</v>
      </c>
      <c r="B180" s="14"/>
      <c r="C180" s="15"/>
      <c r="D180" s="15"/>
      <c r="E180" s="79">
        <v>1.5</v>
      </c>
      <c r="F180" s="80"/>
      <c r="G180" s="15"/>
      <c r="H180" s="15"/>
      <c r="I180" s="16" t="s">
        <v>355</v>
      </c>
      <c r="J180" s="67"/>
      <c r="K180" s="67"/>
      <c r="L180" s="16" t="s">
        <v>355</v>
      </c>
      <c r="M180" s="81"/>
      <c r="N180" s="82">
        <v>2725.619140625</v>
      </c>
      <c r="O180" s="82">
        <v>4477.40771484375</v>
      </c>
      <c r="P180" s="77"/>
      <c r="Q180" s="83"/>
      <c r="R180" s="83"/>
      <c r="S180" s="51">
        <v>1</v>
      </c>
      <c r="T180" s="51">
        <v>0</v>
      </c>
      <c r="U180" s="51">
        <v>1</v>
      </c>
      <c r="V180" s="52">
        <v>0</v>
      </c>
      <c r="W180" s="52">
        <v>9.8299999999999993E-4</v>
      </c>
      <c r="X180" s="52">
        <v>6.3499999999999997E-3</v>
      </c>
      <c r="Y180" s="52">
        <v>0.40175300000000003</v>
      </c>
      <c r="Z180" s="52">
        <v>0</v>
      </c>
      <c r="AA180" s="52">
        <v>0</v>
      </c>
      <c r="AB180" s="84">
        <v>180</v>
      </c>
      <c r="AC180" s="84"/>
      <c r="AD180" s="85"/>
      <c r="AE180" s="51"/>
      <c r="AF180" s="51"/>
      <c r="AG180" s="51"/>
      <c r="AH180" s="51"/>
      <c r="AI180" s="51"/>
      <c r="AJ180" s="51"/>
      <c r="AK180" s="102" t="s">
        <v>476</v>
      </c>
      <c r="AL180" s="102" t="s">
        <v>476</v>
      </c>
      <c r="AM180" s="102" t="s">
        <v>476</v>
      </c>
      <c r="AN180" s="102" t="s">
        <v>476</v>
      </c>
      <c r="AO180" s="2"/>
      <c r="AP180" s="3"/>
      <c r="AQ180" s="3"/>
      <c r="AR180" s="3"/>
      <c r="AS180" s="3"/>
    </row>
    <row r="181" spans="1:45" hidden="1" x14ac:dyDescent="0.35">
      <c r="A181" s="14" t="s">
        <v>356</v>
      </c>
      <c r="B181" s="14"/>
      <c r="C181" s="15"/>
      <c r="D181" s="15"/>
      <c r="E181" s="79">
        <v>1.5</v>
      </c>
      <c r="F181" s="80"/>
      <c r="G181" s="15"/>
      <c r="H181" s="15"/>
      <c r="I181" s="16" t="s">
        <v>356</v>
      </c>
      <c r="J181" s="67"/>
      <c r="K181" s="67"/>
      <c r="L181" s="16" t="s">
        <v>356</v>
      </c>
      <c r="M181" s="81"/>
      <c r="N181" s="82">
        <v>2950.0263671875</v>
      </c>
      <c r="O181" s="82">
        <v>4377.37255859375</v>
      </c>
      <c r="P181" s="77"/>
      <c r="Q181" s="83"/>
      <c r="R181" s="83"/>
      <c r="S181" s="51">
        <v>1</v>
      </c>
      <c r="T181" s="51">
        <v>0</v>
      </c>
      <c r="U181" s="51">
        <v>1</v>
      </c>
      <c r="V181" s="52">
        <v>0</v>
      </c>
      <c r="W181" s="52">
        <v>9.8299999999999993E-4</v>
      </c>
      <c r="X181" s="52">
        <v>6.3499999999999997E-3</v>
      </c>
      <c r="Y181" s="52">
        <v>0.40175300000000003</v>
      </c>
      <c r="Z181" s="52">
        <v>0</v>
      </c>
      <c r="AA181" s="52">
        <v>0</v>
      </c>
      <c r="AB181" s="84">
        <v>181</v>
      </c>
      <c r="AC181" s="84"/>
      <c r="AD181" s="85"/>
      <c r="AE181" s="51"/>
      <c r="AF181" s="51"/>
      <c r="AG181" s="51"/>
      <c r="AH181" s="51"/>
      <c r="AI181" s="51"/>
      <c r="AJ181" s="51"/>
      <c r="AK181" s="102" t="s">
        <v>476</v>
      </c>
      <c r="AL181" s="102" t="s">
        <v>476</v>
      </c>
      <c r="AM181" s="102" t="s">
        <v>476</v>
      </c>
      <c r="AN181" s="102" t="s">
        <v>476</v>
      </c>
      <c r="AO181" s="2"/>
      <c r="AP181" s="3"/>
      <c r="AQ181" s="3"/>
      <c r="AR181" s="3"/>
      <c r="AS181" s="3"/>
    </row>
    <row r="182" spans="1:45" hidden="1" x14ac:dyDescent="0.35">
      <c r="A182" s="14" t="s">
        <v>357</v>
      </c>
      <c r="B182" s="14"/>
      <c r="C182" s="15"/>
      <c r="D182" s="15"/>
      <c r="E182" s="79">
        <v>1.5</v>
      </c>
      <c r="F182" s="80"/>
      <c r="G182" s="15"/>
      <c r="H182" s="15"/>
      <c r="I182" s="16" t="s">
        <v>357</v>
      </c>
      <c r="J182" s="67"/>
      <c r="K182" s="67"/>
      <c r="L182" s="16" t="s">
        <v>357</v>
      </c>
      <c r="M182" s="81"/>
      <c r="N182" s="82">
        <v>2884.850341796875</v>
      </c>
      <c r="O182" s="82">
        <v>4890.23828125</v>
      </c>
      <c r="P182" s="77"/>
      <c r="Q182" s="83"/>
      <c r="R182" s="83"/>
      <c r="S182" s="51">
        <v>1</v>
      </c>
      <c r="T182" s="51">
        <v>0</v>
      </c>
      <c r="U182" s="51">
        <v>1</v>
      </c>
      <c r="V182" s="52">
        <v>0</v>
      </c>
      <c r="W182" s="52">
        <v>9.8299999999999993E-4</v>
      </c>
      <c r="X182" s="52">
        <v>6.3499999999999997E-3</v>
      </c>
      <c r="Y182" s="52">
        <v>0.40175300000000003</v>
      </c>
      <c r="Z182" s="52">
        <v>0</v>
      </c>
      <c r="AA182" s="52">
        <v>0</v>
      </c>
      <c r="AB182" s="84">
        <v>182</v>
      </c>
      <c r="AC182" s="84"/>
      <c r="AD182" s="85"/>
      <c r="AE182" s="51"/>
      <c r="AF182" s="51"/>
      <c r="AG182" s="51"/>
      <c r="AH182" s="51"/>
      <c r="AI182" s="51"/>
      <c r="AJ182" s="51"/>
      <c r="AK182" s="102" t="s">
        <v>476</v>
      </c>
      <c r="AL182" s="102" t="s">
        <v>476</v>
      </c>
      <c r="AM182" s="102" t="s">
        <v>476</v>
      </c>
      <c r="AN182" s="102" t="s">
        <v>476</v>
      </c>
      <c r="AO182" s="2"/>
      <c r="AP182" s="3"/>
      <c r="AQ182" s="3"/>
      <c r="AR182" s="3"/>
      <c r="AS182" s="3"/>
    </row>
    <row r="183" spans="1:45" hidden="1" x14ac:dyDescent="0.35">
      <c r="A183" s="14" t="s">
        <v>358</v>
      </c>
      <c r="B183" s="14"/>
      <c r="C183" s="15"/>
      <c r="D183" s="15"/>
      <c r="E183" s="79">
        <v>1.5</v>
      </c>
      <c r="F183" s="80"/>
      <c r="G183" s="15"/>
      <c r="H183" s="15"/>
      <c r="I183" s="16" t="s">
        <v>358</v>
      </c>
      <c r="J183" s="67"/>
      <c r="K183" s="67"/>
      <c r="L183" s="16" t="s">
        <v>358</v>
      </c>
      <c r="M183" s="81"/>
      <c r="N183" s="82">
        <v>2554.643798828125</v>
      </c>
      <c r="O183" s="82">
        <v>4632.96826171875</v>
      </c>
      <c r="P183" s="77"/>
      <c r="Q183" s="83"/>
      <c r="R183" s="83"/>
      <c r="S183" s="51">
        <v>1</v>
      </c>
      <c r="T183" s="51">
        <v>0</v>
      </c>
      <c r="U183" s="51">
        <v>1</v>
      </c>
      <c r="V183" s="52">
        <v>0</v>
      </c>
      <c r="W183" s="52">
        <v>9.8299999999999993E-4</v>
      </c>
      <c r="X183" s="52">
        <v>6.3499999999999997E-3</v>
      </c>
      <c r="Y183" s="52">
        <v>0.40175300000000003</v>
      </c>
      <c r="Z183" s="52">
        <v>0</v>
      </c>
      <c r="AA183" s="52">
        <v>0</v>
      </c>
      <c r="AB183" s="84">
        <v>183</v>
      </c>
      <c r="AC183" s="84"/>
      <c r="AD183" s="85"/>
      <c r="AE183" s="51"/>
      <c r="AF183" s="51"/>
      <c r="AG183" s="51"/>
      <c r="AH183" s="51"/>
      <c r="AI183" s="51"/>
      <c r="AJ183" s="51"/>
      <c r="AK183" s="102" t="s">
        <v>476</v>
      </c>
      <c r="AL183" s="102" t="s">
        <v>476</v>
      </c>
      <c r="AM183" s="102" t="s">
        <v>476</v>
      </c>
      <c r="AN183" s="102" t="s">
        <v>476</v>
      </c>
      <c r="AO183" s="2"/>
      <c r="AP183" s="3"/>
      <c r="AQ183" s="3"/>
      <c r="AR183" s="3"/>
      <c r="AS183" s="3"/>
    </row>
    <row r="184" spans="1:45" hidden="1" x14ac:dyDescent="0.35">
      <c r="A184" s="14" t="s">
        <v>359</v>
      </c>
      <c r="B184" s="14"/>
      <c r="C184" s="15"/>
      <c r="D184" s="15"/>
      <c r="E184" s="79">
        <v>2.0334710249523624</v>
      </c>
      <c r="F184" s="80"/>
      <c r="G184" s="15"/>
      <c r="H184" s="15"/>
      <c r="I184" s="16" t="s">
        <v>359</v>
      </c>
      <c r="J184" s="67"/>
      <c r="K184" s="67"/>
      <c r="L184" s="16" t="s">
        <v>359</v>
      </c>
      <c r="M184" s="81"/>
      <c r="N184" s="82">
        <v>3480.068115234375</v>
      </c>
      <c r="O184" s="82">
        <v>5690.53515625</v>
      </c>
      <c r="P184" s="77"/>
      <c r="Q184" s="83"/>
      <c r="R184" s="83"/>
      <c r="S184" s="51">
        <v>2</v>
      </c>
      <c r="T184" s="51">
        <v>0</v>
      </c>
      <c r="U184" s="51">
        <v>2</v>
      </c>
      <c r="V184" s="52">
        <v>85.707020999999997</v>
      </c>
      <c r="W184" s="52">
        <v>1.047E-3</v>
      </c>
      <c r="X184" s="52">
        <v>8.3479999999999995E-3</v>
      </c>
      <c r="Y184" s="52">
        <v>0.65547500000000003</v>
      </c>
      <c r="Z184" s="52">
        <v>0</v>
      </c>
      <c r="AA184" s="52">
        <v>0</v>
      </c>
      <c r="AB184" s="84">
        <v>184</v>
      </c>
      <c r="AC184" s="84"/>
      <c r="AD184" s="85"/>
      <c r="AE184" s="51"/>
      <c r="AF184" s="51"/>
      <c r="AG184" s="51"/>
      <c r="AH184" s="51"/>
      <c r="AI184" s="51"/>
      <c r="AJ184" s="51"/>
      <c r="AK184" s="102" t="s">
        <v>476</v>
      </c>
      <c r="AL184" s="102" t="s">
        <v>476</v>
      </c>
      <c r="AM184" s="102" t="s">
        <v>476</v>
      </c>
      <c r="AN184" s="102" t="s">
        <v>476</v>
      </c>
      <c r="AO184" s="2"/>
      <c r="AP184" s="3"/>
      <c r="AQ184" s="3"/>
      <c r="AR184" s="3"/>
      <c r="AS184" s="3"/>
    </row>
    <row r="185" spans="1:45" hidden="1" x14ac:dyDescent="0.35">
      <c r="A185" s="14" t="s">
        <v>361</v>
      </c>
      <c r="B185" s="14"/>
      <c r="C185" s="15"/>
      <c r="D185" s="15"/>
      <c r="E185" s="79">
        <v>3.1377866737350164</v>
      </c>
      <c r="F185" s="80"/>
      <c r="G185" s="15"/>
      <c r="H185" s="15"/>
      <c r="I185" s="16" t="s">
        <v>361</v>
      </c>
      <c r="J185" s="67"/>
      <c r="K185" s="67"/>
      <c r="L185" s="16" t="s">
        <v>361</v>
      </c>
      <c r="M185" s="81"/>
      <c r="N185" s="82">
        <v>3285.86181640625</v>
      </c>
      <c r="O185" s="82">
        <v>5009.98681640625</v>
      </c>
      <c r="P185" s="77"/>
      <c r="Q185" s="83"/>
      <c r="R185" s="83"/>
      <c r="S185" s="51">
        <v>3</v>
      </c>
      <c r="T185" s="51">
        <v>0</v>
      </c>
      <c r="U185" s="51">
        <v>3</v>
      </c>
      <c r="V185" s="52">
        <v>263.12547499999999</v>
      </c>
      <c r="W185" s="52">
        <v>1.1000000000000001E-3</v>
      </c>
      <c r="X185" s="52">
        <v>1.4418E-2</v>
      </c>
      <c r="Y185" s="52">
        <v>0.91007000000000005</v>
      </c>
      <c r="Z185" s="52">
        <v>0</v>
      </c>
      <c r="AA185" s="52">
        <v>0</v>
      </c>
      <c r="AB185" s="84">
        <v>185</v>
      </c>
      <c r="AC185" s="84"/>
      <c r="AD185" s="85"/>
      <c r="AE185" s="51"/>
      <c r="AF185" s="51"/>
      <c r="AG185" s="51"/>
      <c r="AH185" s="51"/>
      <c r="AI185" s="51"/>
      <c r="AJ185" s="51"/>
      <c r="AK185" s="102" t="s">
        <v>476</v>
      </c>
      <c r="AL185" s="102" t="s">
        <v>476</v>
      </c>
      <c r="AM185" s="102" t="s">
        <v>476</v>
      </c>
      <c r="AN185" s="102" t="s">
        <v>476</v>
      </c>
      <c r="AO185" s="2"/>
      <c r="AP185" s="3"/>
      <c r="AQ185" s="3"/>
      <c r="AR185" s="3"/>
      <c r="AS185" s="3"/>
    </row>
    <row r="186" spans="1:45" hidden="1" x14ac:dyDescent="0.35">
      <c r="A186" s="14" t="s">
        <v>362</v>
      </c>
      <c r="B186" s="14"/>
      <c r="C186" s="15"/>
      <c r="D186" s="15"/>
      <c r="E186" s="79">
        <v>1.5</v>
      </c>
      <c r="F186" s="80"/>
      <c r="G186" s="15"/>
      <c r="H186" s="15"/>
      <c r="I186" s="16" t="s">
        <v>362</v>
      </c>
      <c r="J186" s="67"/>
      <c r="K186" s="67"/>
      <c r="L186" s="16" t="s">
        <v>362</v>
      </c>
      <c r="M186" s="81"/>
      <c r="N186" s="82">
        <v>2723.989501953125</v>
      </c>
      <c r="O186" s="82">
        <v>4727.5205078125</v>
      </c>
      <c r="P186" s="77"/>
      <c r="Q186" s="83"/>
      <c r="R186" s="83"/>
      <c r="S186" s="51">
        <v>1</v>
      </c>
      <c r="T186" s="51">
        <v>0</v>
      </c>
      <c r="U186" s="51">
        <v>1</v>
      </c>
      <c r="V186" s="52">
        <v>0</v>
      </c>
      <c r="W186" s="52">
        <v>9.8299999999999993E-4</v>
      </c>
      <c r="X186" s="52">
        <v>6.3499999999999997E-3</v>
      </c>
      <c r="Y186" s="52">
        <v>0.40175300000000003</v>
      </c>
      <c r="Z186" s="52">
        <v>0</v>
      </c>
      <c r="AA186" s="52">
        <v>0</v>
      </c>
      <c r="AB186" s="84">
        <v>186</v>
      </c>
      <c r="AC186" s="84"/>
      <c r="AD186" s="85"/>
      <c r="AE186" s="51"/>
      <c r="AF186" s="51"/>
      <c r="AG186" s="51"/>
      <c r="AH186" s="51"/>
      <c r="AI186" s="51"/>
      <c r="AJ186" s="51"/>
      <c r="AK186" s="102" t="s">
        <v>476</v>
      </c>
      <c r="AL186" s="102" t="s">
        <v>476</v>
      </c>
      <c r="AM186" s="102" t="s">
        <v>476</v>
      </c>
      <c r="AN186" s="102" t="s">
        <v>476</v>
      </c>
      <c r="AO186" s="2"/>
      <c r="AP186" s="3"/>
      <c r="AQ186" s="3"/>
      <c r="AR186" s="3"/>
      <c r="AS186" s="3"/>
    </row>
    <row r="187" spans="1:45" hidden="1" x14ac:dyDescent="0.35">
      <c r="A187" s="14" t="s">
        <v>363</v>
      </c>
      <c r="B187" s="14"/>
      <c r="C187" s="15"/>
      <c r="D187" s="15"/>
      <c r="E187" s="79">
        <v>2.1997631962734423</v>
      </c>
      <c r="F187" s="80"/>
      <c r="G187" s="15"/>
      <c r="H187" s="15"/>
      <c r="I187" s="16" t="s">
        <v>363</v>
      </c>
      <c r="J187" s="67"/>
      <c r="K187" s="67"/>
      <c r="L187" s="16" t="s">
        <v>363</v>
      </c>
      <c r="M187" s="81"/>
      <c r="N187" s="82">
        <v>4408.45849609375</v>
      </c>
      <c r="O187" s="82">
        <v>3918.677001953125</v>
      </c>
      <c r="P187" s="77"/>
      <c r="Q187" s="83"/>
      <c r="R187" s="83"/>
      <c r="S187" s="51">
        <v>2</v>
      </c>
      <c r="T187" s="51">
        <v>0</v>
      </c>
      <c r="U187" s="51">
        <v>2</v>
      </c>
      <c r="V187" s="52">
        <v>112.42338599999999</v>
      </c>
      <c r="W187" s="52">
        <v>1.067E-3</v>
      </c>
      <c r="X187" s="52">
        <v>7.8609999999999999E-3</v>
      </c>
      <c r="Y187" s="52">
        <v>0.65973999999999999</v>
      </c>
      <c r="Z187" s="52">
        <v>0</v>
      </c>
      <c r="AA187" s="52">
        <v>0</v>
      </c>
      <c r="AB187" s="84">
        <v>187</v>
      </c>
      <c r="AC187" s="84"/>
      <c r="AD187" s="85"/>
      <c r="AE187" s="51"/>
      <c r="AF187" s="51"/>
      <c r="AG187" s="51"/>
      <c r="AH187" s="51"/>
      <c r="AI187" s="51"/>
      <c r="AJ187" s="51"/>
      <c r="AK187" s="102" t="s">
        <v>476</v>
      </c>
      <c r="AL187" s="102" t="s">
        <v>476</v>
      </c>
      <c r="AM187" s="102" t="s">
        <v>476</v>
      </c>
      <c r="AN187" s="102" t="s">
        <v>476</v>
      </c>
      <c r="AO187" s="2"/>
      <c r="AP187" s="3"/>
      <c r="AQ187" s="3"/>
      <c r="AR187" s="3"/>
      <c r="AS187" s="3"/>
    </row>
    <row r="188" spans="1:45" hidden="1" x14ac:dyDescent="0.35">
      <c r="A188" s="14" t="s">
        <v>364</v>
      </c>
      <c r="B188" s="14"/>
      <c r="C188" s="15"/>
      <c r="D188" s="15"/>
      <c r="E188" s="79">
        <v>1.5</v>
      </c>
      <c r="F188" s="80"/>
      <c r="G188" s="15"/>
      <c r="H188" s="15"/>
      <c r="I188" s="16" t="s">
        <v>364</v>
      </c>
      <c r="J188" s="67"/>
      <c r="K188" s="67"/>
      <c r="L188" s="16" t="s">
        <v>364</v>
      </c>
      <c r="M188" s="81"/>
      <c r="N188" s="82">
        <v>2701.845947265625</v>
      </c>
      <c r="O188" s="82">
        <v>5235.4560546875</v>
      </c>
      <c r="P188" s="77"/>
      <c r="Q188" s="83"/>
      <c r="R188" s="83"/>
      <c r="S188" s="51">
        <v>1</v>
      </c>
      <c r="T188" s="51">
        <v>0</v>
      </c>
      <c r="U188" s="51">
        <v>1</v>
      </c>
      <c r="V188" s="52">
        <v>0</v>
      </c>
      <c r="W188" s="52">
        <v>9.8299999999999993E-4</v>
      </c>
      <c r="X188" s="52">
        <v>6.3499999999999997E-3</v>
      </c>
      <c r="Y188" s="52">
        <v>0.40175300000000003</v>
      </c>
      <c r="Z188" s="52">
        <v>0</v>
      </c>
      <c r="AA188" s="52">
        <v>0</v>
      </c>
      <c r="AB188" s="84">
        <v>188</v>
      </c>
      <c r="AC188" s="84"/>
      <c r="AD188" s="85"/>
      <c r="AE188" s="51"/>
      <c r="AF188" s="51"/>
      <c r="AG188" s="51"/>
      <c r="AH188" s="51"/>
      <c r="AI188" s="51"/>
      <c r="AJ188" s="51"/>
      <c r="AK188" s="102" t="s">
        <v>476</v>
      </c>
      <c r="AL188" s="102" t="s">
        <v>476</v>
      </c>
      <c r="AM188" s="102" t="s">
        <v>476</v>
      </c>
      <c r="AN188" s="102" t="s">
        <v>476</v>
      </c>
      <c r="AO188" s="2"/>
      <c r="AP188" s="3"/>
      <c r="AQ188" s="3"/>
      <c r="AR188" s="3"/>
      <c r="AS188" s="3"/>
    </row>
    <row r="189" spans="1:45" hidden="1" x14ac:dyDescent="0.35">
      <c r="A189" s="14" t="s">
        <v>365</v>
      </c>
      <c r="B189" s="14"/>
      <c r="C189" s="15"/>
      <c r="D189" s="15"/>
      <c r="E189" s="79">
        <v>1.5</v>
      </c>
      <c r="F189" s="80"/>
      <c r="G189" s="15"/>
      <c r="H189" s="15"/>
      <c r="I189" s="16" t="s">
        <v>365</v>
      </c>
      <c r="J189" s="67"/>
      <c r="K189" s="67"/>
      <c r="L189" s="16" t="s">
        <v>365</v>
      </c>
      <c r="M189" s="81"/>
      <c r="N189" s="82">
        <v>2600.962890625</v>
      </c>
      <c r="O189" s="82">
        <v>5387.81640625</v>
      </c>
      <c r="P189" s="77"/>
      <c r="Q189" s="83"/>
      <c r="R189" s="83"/>
      <c r="S189" s="51">
        <v>1</v>
      </c>
      <c r="T189" s="51">
        <v>0</v>
      </c>
      <c r="U189" s="51">
        <v>1</v>
      </c>
      <c r="V189" s="52">
        <v>0</v>
      </c>
      <c r="W189" s="52">
        <v>9.8299999999999993E-4</v>
      </c>
      <c r="X189" s="52">
        <v>6.3499999999999997E-3</v>
      </c>
      <c r="Y189" s="52">
        <v>0.40175300000000003</v>
      </c>
      <c r="Z189" s="52">
        <v>0</v>
      </c>
      <c r="AA189" s="52">
        <v>0</v>
      </c>
      <c r="AB189" s="84">
        <v>189</v>
      </c>
      <c r="AC189" s="84"/>
      <c r="AD189" s="85"/>
      <c r="AE189" s="51"/>
      <c r="AF189" s="51"/>
      <c r="AG189" s="51"/>
      <c r="AH189" s="51"/>
      <c r="AI189" s="51"/>
      <c r="AJ189" s="51"/>
      <c r="AK189" s="102" t="s">
        <v>476</v>
      </c>
      <c r="AL189" s="102" t="s">
        <v>476</v>
      </c>
      <c r="AM189" s="102" t="s">
        <v>476</v>
      </c>
      <c r="AN189" s="102" t="s">
        <v>476</v>
      </c>
      <c r="AO189" s="2"/>
      <c r="AP189" s="3"/>
      <c r="AQ189" s="3"/>
      <c r="AR189" s="3"/>
      <c r="AS189" s="3"/>
    </row>
    <row r="190" spans="1:45" hidden="1" x14ac:dyDescent="0.35">
      <c r="A190" s="14" t="s">
        <v>366</v>
      </c>
      <c r="B190" s="14"/>
      <c r="C190" s="15"/>
      <c r="D190" s="15"/>
      <c r="E190" s="79">
        <v>1.5</v>
      </c>
      <c r="F190" s="80"/>
      <c r="G190" s="15"/>
      <c r="H190" s="15"/>
      <c r="I190" s="16" t="s">
        <v>366</v>
      </c>
      <c r="J190" s="67"/>
      <c r="K190" s="67"/>
      <c r="L190" s="16" t="s">
        <v>366</v>
      </c>
      <c r="M190" s="81"/>
      <c r="N190" s="82">
        <v>5333.1103515625</v>
      </c>
      <c r="O190" s="82">
        <v>8571.759765625</v>
      </c>
      <c r="P190" s="77"/>
      <c r="Q190" s="83"/>
      <c r="R190" s="83"/>
      <c r="S190" s="51">
        <v>1</v>
      </c>
      <c r="T190" s="51">
        <v>0</v>
      </c>
      <c r="U190" s="51">
        <v>1</v>
      </c>
      <c r="V190" s="52">
        <v>0</v>
      </c>
      <c r="W190" s="52">
        <v>7.8799999999999996E-4</v>
      </c>
      <c r="X190" s="52">
        <v>6.8199999999999999E-4</v>
      </c>
      <c r="Y190" s="52">
        <v>0.453621</v>
      </c>
      <c r="Z190" s="52">
        <v>0</v>
      </c>
      <c r="AA190" s="52">
        <v>0</v>
      </c>
      <c r="AB190" s="84">
        <v>190</v>
      </c>
      <c r="AC190" s="84"/>
      <c r="AD190" s="85"/>
      <c r="AE190" s="51"/>
      <c r="AF190" s="51"/>
      <c r="AG190" s="51"/>
      <c r="AH190" s="51"/>
      <c r="AI190" s="51"/>
      <c r="AJ190" s="51"/>
      <c r="AK190" s="102" t="s">
        <v>476</v>
      </c>
      <c r="AL190" s="102" t="s">
        <v>476</v>
      </c>
      <c r="AM190" s="102" t="s">
        <v>476</v>
      </c>
      <c r="AN190" s="102" t="s">
        <v>476</v>
      </c>
      <c r="AO190" s="2"/>
      <c r="AP190" s="3"/>
      <c r="AQ190" s="3"/>
      <c r="AR190" s="3"/>
      <c r="AS190" s="3"/>
    </row>
    <row r="191" spans="1:45" ht="54" customHeight="1" x14ac:dyDescent="0.35">
      <c r="A191" s="14" t="s">
        <v>367</v>
      </c>
      <c r="C191" s="15" t="s">
        <v>485</v>
      </c>
      <c r="D191" s="15" t="s">
        <v>59</v>
      </c>
      <c r="E191" s="79">
        <v>1.6801881929599165</v>
      </c>
      <c r="F191" s="80"/>
      <c r="G191" s="15"/>
      <c r="H191" s="15"/>
      <c r="I191" s="16" t="s">
        <v>367</v>
      </c>
      <c r="J191" s="67"/>
      <c r="K191" s="67"/>
      <c r="L191" s="16" t="s">
        <v>367</v>
      </c>
      <c r="M191" s="81"/>
      <c r="N191" s="82">
        <v>2658.19189453125</v>
      </c>
      <c r="O191" s="82">
        <v>3224.74365234375</v>
      </c>
      <c r="P191" s="77"/>
      <c r="Q191" s="83"/>
      <c r="R191" s="83"/>
      <c r="S191" s="51">
        <v>4</v>
      </c>
      <c r="T191" s="51">
        <v>4</v>
      </c>
      <c r="U191" s="51">
        <v>0</v>
      </c>
      <c r="V191" s="52">
        <v>506.15960999999999</v>
      </c>
      <c r="W191" s="52">
        <v>9.7900000000000005E-4</v>
      </c>
      <c r="X191" s="52">
        <v>1.9810000000000001E-3</v>
      </c>
      <c r="Y191" s="52">
        <v>1.4288050000000001</v>
      </c>
      <c r="Z191" s="52">
        <v>0</v>
      </c>
      <c r="AA191" s="52">
        <v>0</v>
      </c>
      <c r="AB191" s="84">
        <v>191</v>
      </c>
      <c r="AC191" s="84"/>
      <c r="AD191" s="85"/>
      <c r="AE191" s="51"/>
      <c r="AF191" s="51"/>
      <c r="AG191" s="51"/>
      <c r="AH191" s="51"/>
      <c r="AI191" s="51"/>
      <c r="AJ191" s="51"/>
      <c r="AK191" s="51"/>
      <c r="AL191" s="51"/>
      <c r="AM191" s="51"/>
      <c r="AN191" s="51"/>
      <c r="AO191" s="2"/>
      <c r="AP191" s="3"/>
      <c r="AQ191" s="3"/>
      <c r="AR191" s="3"/>
      <c r="AS191" s="3"/>
    </row>
    <row r="192" spans="1:45" hidden="1" x14ac:dyDescent="0.35">
      <c r="A192" s="14" t="s">
        <v>368</v>
      </c>
      <c r="B192" s="14"/>
      <c r="C192" s="15"/>
      <c r="D192" s="15"/>
      <c r="E192" s="79">
        <v>2.792489164532769</v>
      </c>
      <c r="F192" s="80"/>
      <c r="G192" s="15"/>
      <c r="H192" s="15"/>
      <c r="I192" s="16" t="s">
        <v>368</v>
      </c>
      <c r="J192" s="67"/>
      <c r="K192" s="67"/>
      <c r="L192" s="16" t="s">
        <v>368</v>
      </c>
      <c r="M192" s="81"/>
      <c r="N192" s="82">
        <v>5163.40478515625</v>
      </c>
      <c r="O192" s="82">
        <v>5769.26123046875</v>
      </c>
      <c r="P192" s="77"/>
      <c r="Q192" s="83"/>
      <c r="R192" s="83"/>
      <c r="S192" s="51">
        <v>3</v>
      </c>
      <c r="T192" s="51">
        <v>0</v>
      </c>
      <c r="U192" s="51">
        <v>3</v>
      </c>
      <c r="V192" s="52">
        <v>207.65025800000001</v>
      </c>
      <c r="W192" s="52">
        <v>1.06E-3</v>
      </c>
      <c r="X192" s="52">
        <v>9.5090000000000001E-3</v>
      </c>
      <c r="Y192" s="52">
        <v>0.94076300000000002</v>
      </c>
      <c r="Z192" s="52">
        <v>0</v>
      </c>
      <c r="AA192" s="52">
        <v>0</v>
      </c>
      <c r="AB192" s="84">
        <v>192</v>
      </c>
      <c r="AC192" s="84"/>
      <c r="AD192" s="85"/>
      <c r="AE192" s="51"/>
      <c r="AF192" s="51"/>
      <c r="AG192" s="51"/>
      <c r="AH192" s="51"/>
      <c r="AI192" s="51"/>
      <c r="AJ192" s="51"/>
      <c r="AK192" s="102" t="s">
        <v>476</v>
      </c>
      <c r="AL192" s="102" t="s">
        <v>476</v>
      </c>
      <c r="AM192" s="102" t="s">
        <v>476</v>
      </c>
      <c r="AN192" s="102" t="s">
        <v>476</v>
      </c>
      <c r="AO192" s="2"/>
      <c r="AP192" s="3"/>
      <c r="AQ192" s="3"/>
      <c r="AR192" s="3"/>
      <c r="AS192" s="3"/>
    </row>
    <row r="193" spans="1:45" hidden="1" x14ac:dyDescent="0.35">
      <c r="A193" s="14" t="s">
        <v>369</v>
      </c>
      <c r="B193" s="14"/>
      <c r="C193" s="15"/>
      <c r="D193" s="15"/>
      <c r="E193" s="79">
        <v>1.5</v>
      </c>
      <c r="F193" s="80"/>
      <c r="G193" s="15"/>
      <c r="H193" s="15"/>
      <c r="I193" s="16" t="s">
        <v>369</v>
      </c>
      <c r="J193" s="67"/>
      <c r="K193" s="67"/>
      <c r="L193" s="16" t="s">
        <v>369</v>
      </c>
      <c r="M193" s="81"/>
      <c r="N193" s="82">
        <v>5542.12158203125</v>
      </c>
      <c r="O193" s="82">
        <v>8499.240234375</v>
      </c>
      <c r="P193" s="77"/>
      <c r="Q193" s="83"/>
      <c r="R193" s="83"/>
      <c r="S193" s="51">
        <v>1</v>
      </c>
      <c r="T193" s="51">
        <v>0</v>
      </c>
      <c r="U193" s="51">
        <v>1</v>
      </c>
      <c r="V193" s="52">
        <v>0</v>
      </c>
      <c r="W193" s="52">
        <v>7.8799999999999996E-4</v>
      </c>
      <c r="X193" s="52">
        <v>6.8199999999999999E-4</v>
      </c>
      <c r="Y193" s="52">
        <v>0.453621</v>
      </c>
      <c r="Z193" s="52">
        <v>0</v>
      </c>
      <c r="AA193" s="52">
        <v>0</v>
      </c>
      <c r="AB193" s="84">
        <v>193</v>
      </c>
      <c r="AC193" s="84"/>
      <c r="AD193" s="85"/>
      <c r="AE193" s="51"/>
      <c r="AF193" s="51"/>
      <c r="AG193" s="51"/>
      <c r="AH193" s="51"/>
      <c r="AI193" s="51"/>
      <c r="AJ193" s="51"/>
      <c r="AK193" s="102" t="s">
        <v>476</v>
      </c>
      <c r="AL193" s="102" t="s">
        <v>476</v>
      </c>
      <c r="AM193" s="102" t="s">
        <v>476</v>
      </c>
      <c r="AN193" s="102" t="s">
        <v>476</v>
      </c>
      <c r="AO193" s="2"/>
      <c r="AP193" s="3"/>
      <c r="AQ193" s="3"/>
      <c r="AR193" s="3"/>
      <c r="AS193" s="3"/>
    </row>
    <row r="194" spans="1:45" hidden="1" x14ac:dyDescent="0.35">
      <c r="A194" s="14" t="s">
        <v>370</v>
      </c>
      <c r="B194" s="14"/>
      <c r="C194" s="15"/>
      <c r="D194" s="15"/>
      <c r="E194" s="79">
        <v>1.9368986140114079</v>
      </c>
      <c r="F194" s="80"/>
      <c r="G194" s="15"/>
      <c r="H194" s="15"/>
      <c r="I194" s="16" t="s">
        <v>370</v>
      </c>
      <c r="J194" s="67"/>
      <c r="K194" s="67"/>
      <c r="L194" s="16" t="s">
        <v>370</v>
      </c>
      <c r="M194" s="81"/>
      <c r="N194" s="82">
        <v>4904.57861328125</v>
      </c>
      <c r="O194" s="82">
        <v>4371.23486328125</v>
      </c>
      <c r="P194" s="77"/>
      <c r="Q194" s="83"/>
      <c r="R194" s="83"/>
      <c r="S194" s="51">
        <v>2</v>
      </c>
      <c r="T194" s="51">
        <v>0</v>
      </c>
      <c r="U194" s="51">
        <v>2</v>
      </c>
      <c r="V194" s="52">
        <v>70.191776000000004</v>
      </c>
      <c r="W194" s="52">
        <v>9.8299999999999993E-4</v>
      </c>
      <c r="X194" s="52">
        <v>6.1180000000000002E-3</v>
      </c>
      <c r="Y194" s="52">
        <v>0.64649999999999996</v>
      </c>
      <c r="Z194" s="52">
        <v>0</v>
      </c>
      <c r="AA194" s="52">
        <v>0</v>
      </c>
      <c r="AB194" s="84">
        <v>194</v>
      </c>
      <c r="AC194" s="84"/>
      <c r="AD194" s="85"/>
      <c r="AE194" s="51"/>
      <c r="AF194" s="51"/>
      <c r="AG194" s="51"/>
      <c r="AH194" s="51"/>
      <c r="AI194" s="51"/>
      <c r="AJ194" s="51"/>
      <c r="AK194" s="102" t="s">
        <v>476</v>
      </c>
      <c r="AL194" s="102" t="s">
        <v>476</v>
      </c>
      <c r="AM194" s="102" t="s">
        <v>476</v>
      </c>
      <c r="AN194" s="102" t="s">
        <v>476</v>
      </c>
      <c r="AO194" s="2"/>
      <c r="AP194" s="3"/>
      <c r="AQ194" s="3"/>
      <c r="AR194" s="3"/>
      <c r="AS194" s="3"/>
    </row>
    <row r="195" spans="1:45" ht="54" customHeight="1" x14ac:dyDescent="0.35">
      <c r="A195" s="14" t="s">
        <v>371</v>
      </c>
      <c r="C195" s="15" t="s">
        <v>485</v>
      </c>
      <c r="D195" s="15" t="s">
        <v>59</v>
      </c>
      <c r="E195" s="79">
        <v>4.5013133302819099</v>
      </c>
      <c r="F195" s="80"/>
      <c r="G195" s="15"/>
      <c r="H195" s="15"/>
      <c r="I195" s="16" t="s">
        <v>371</v>
      </c>
      <c r="J195" s="67"/>
      <c r="K195" s="67"/>
      <c r="L195" s="16" t="s">
        <v>371</v>
      </c>
      <c r="M195" s="81"/>
      <c r="N195" s="82">
        <v>5853.2666015625</v>
      </c>
      <c r="O195" s="82">
        <v>5444.376953125</v>
      </c>
      <c r="P195" s="77"/>
      <c r="Q195" s="83"/>
      <c r="R195" s="83"/>
      <c r="S195" s="51">
        <v>10</v>
      </c>
      <c r="T195" s="51">
        <v>10</v>
      </c>
      <c r="U195" s="51">
        <v>0</v>
      </c>
      <c r="V195" s="52">
        <v>1487.569874</v>
      </c>
      <c r="W195" s="52">
        <v>1.088E-3</v>
      </c>
      <c r="X195" s="52">
        <v>4.1000000000000003E-3</v>
      </c>
      <c r="Y195" s="52">
        <v>3.048165</v>
      </c>
      <c r="Z195" s="52">
        <v>0</v>
      </c>
      <c r="AA195" s="52">
        <v>0</v>
      </c>
      <c r="AB195" s="84">
        <v>195</v>
      </c>
      <c r="AC195" s="84"/>
      <c r="AD195" s="85"/>
      <c r="AE195" s="51"/>
      <c r="AF195" s="51"/>
      <c r="AG195" s="51"/>
      <c r="AH195" s="51"/>
      <c r="AI195" s="51"/>
      <c r="AJ195" s="51"/>
      <c r="AK195" s="51"/>
      <c r="AL195" s="51"/>
      <c r="AM195" s="51"/>
      <c r="AN195" s="51"/>
      <c r="AO195" s="2"/>
      <c r="AP195" s="3"/>
      <c r="AQ195" s="3"/>
      <c r="AR195" s="3"/>
      <c r="AS195" s="3"/>
    </row>
    <row r="196" spans="1:45" hidden="1" x14ac:dyDescent="0.35">
      <c r="A196" s="14" t="s">
        <v>372</v>
      </c>
      <c r="B196" s="14"/>
      <c r="C196" s="15"/>
      <c r="D196" s="15"/>
      <c r="E196" s="79">
        <v>1.5</v>
      </c>
      <c r="F196" s="80"/>
      <c r="G196" s="15"/>
      <c r="H196" s="15"/>
      <c r="I196" s="16" t="s">
        <v>372</v>
      </c>
      <c r="J196" s="67"/>
      <c r="K196" s="67"/>
      <c r="L196" s="16" t="s">
        <v>372</v>
      </c>
      <c r="M196" s="81"/>
      <c r="N196" s="82">
        <v>3715.074462890625</v>
      </c>
      <c r="O196" s="82">
        <v>2248.478271484375</v>
      </c>
      <c r="P196" s="77"/>
      <c r="Q196" s="83"/>
      <c r="R196" s="83"/>
      <c r="S196" s="51">
        <v>1</v>
      </c>
      <c r="T196" s="51">
        <v>0</v>
      </c>
      <c r="U196" s="51">
        <v>1</v>
      </c>
      <c r="V196" s="52">
        <v>0</v>
      </c>
      <c r="W196" s="52">
        <v>8.5700000000000001E-4</v>
      </c>
      <c r="X196" s="52">
        <v>1.41E-3</v>
      </c>
      <c r="Y196" s="52">
        <v>0.40909400000000001</v>
      </c>
      <c r="Z196" s="52">
        <v>0</v>
      </c>
      <c r="AA196" s="52">
        <v>0</v>
      </c>
      <c r="AB196" s="84">
        <v>196</v>
      </c>
      <c r="AC196" s="84"/>
      <c r="AD196" s="85"/>
      <c r="AE196" s="51"/>
      <c r="AF196" s="51"/>
      <c r="AG196" s="51"/>
      <c r="AH196" s="51"/>
      <c r="AI196" s="51"/>
      <c r="AJ196" s="51"/>
      <c r="AK196" s="102" t="s">
        <v>476</v>
      </c>
      <c r="AL196" s="102" t="s">
        <v>476</v>
      </c>
      <c r="AM196" s="102" t="s">
        <v>476</v>
      </c>
      <c r="AN196" s="102" t="s">
        <v>476</v>
      </c>
      <c r="AO196" s="2"/>
      <c r="AP196" s="3"/>
      <c r="AQ196" s="3"/>
      <c r="AR196" s="3"/>
      <c r="AS196" s="3"/>
    </row>
    <row r="197" spans="1:45" hidden="1" x14ac:dyDescent="0.35">
      <c r="A197" s="14" t="s">
        <v>373</v>
      </c>
      <c r="B197" s="14"/>
      <c r="C197" s="15"/>
      <c r="D197" s="15"/>
      <c r="E197" s="79">
        <v>1.5</v>
      </c>
      <c r="F197" s="80"/>
      <c r="G197" s="15"/>
      <c r="H197" s="15"/>
      <c r="I197" s="16" t="s">
        <v>373</v>
      </c>
      <c r="J197" s="67"/>
      <c r="K197" s="67"/>
      <c r="L197" s="16" t="s">
        <v>373</v>
      </c>
      <c r="M197" s="81"/>
      <c r="N197" s="82">
        <v>3557.1298828125</v>
      </c>
      <c r="O197" s="82">
        <v>2276.58935546875</v>
      </c>
      <c r="P197" s="77"/>
      <c r="Q197" s="83"/>
      <c r="R197" s="83"/>
      <c r="S197" s="51">
        <v>1</v>
      </c>
      <c r="T197" s="51">
        <v>0</v>
      </c>
      <c r="U197" s="51">
        <v>1</v>
      </c>
      <c r="V197" s="52">
        <v>0</v>
      </c>
      <c r="W197" s="52">
        <v>8.5700000000000001E-4</v>
      </c>
      <c r="X197" s="52">
        <v>1.41E-3</v>
      </c>
      <c r="Y197" s="52">
        <v>0.40909400000000001</v>
      </c>
      <c r="Z197" s="52">
        <v>0</v>
      </c>
      <c r="AA197" s="52">
        <v>0</v>
      </c>
      <c r="AB197" s="84">
        <v>197</v>
      </c>
      <c r="AC197" s="84"/>
      <c r="AD197" s="85"/>
      <c r="AE197" s="51"/>
      <c r="AF197" s="51"/>
      <c r="AG197" s="51"/>
      <c r="AH197" s="51"/>
      <c r="AI197" s="51"/>
      <c r="AJ197" s="51"/>
      <c r="AK197" s="102" t="s">
        <v>476</v>
      </c>
      <c r="AL197" s="102" t="s">
        <v>476</v>
      </c>
      <c r="AM197" s="102" t="s">
        <v>476</v>
      </c>
      <c r="AN197" s="102" t="s">
        <v>476</v>
      </c>
      <c r="AO197" s="2"/>
      <c r="AP197" s="3"/>
      <c r="AQ197" s="3"/>
      <c r="AR197" s="3"/>
      <c r="AS197" s="3"/>
    </row>
    <row r="198" spans="1:45" hidden="1" x14ac:dyDescent="0.35">
      <c r="A198" s="14" t="s">
        <v>376</v>
      </c>
      <c r="B198" s="14"/>
      <c r="C198" s="15"/>
      <c r="D198" s="15"/>
      <c r="E198" s="79">
        <v>1.5</v>
      </c>
      <c r="F198" s="80"/>
      <c r="G198" s="15"/>
      <c r="H198" s="15"/>
      <c r="I198" s="16" t="s">
        <v>376</v>
      </c>
      <c r="J198" s="67"/>
      <c r="K198" s="67"/>
      <c r="L198" s="16" t="s">
        <v>376</v>
      </c>
      <c r="M198" s="81"/>
      <c r="N198" s="82">
        <v>3161.620849609375</v>
      </c>
      <c r="O198" s="82">
        <v>7806.5810546875</v>
      </c>
      <c r="P198" s="77"/>
      <c r="Q198" s="83"/>
      <c r="R198" s="83"/>
      <c r="S198" s="51">
        <v>1</v>
      </c>
      <c r="T198" s="51">
        <v>0</v>
      </c>
      <c r="U198" s="51">
        <v>1</v>
      </c>
      <c r="V198" s="52">
        <v>0</v>
      </c>
      <c r="W198" s="52">
        <v>8.8599999999999996E-4</v>
      </c>
      <c r="X198" s="52">
        <v>2.2889999999999998E-3</v>
      </c>
      <c r="Y198" s="52">
        <v>0.40146199999999999</v>
      </c>
      <c r="Z198" s="52">
        <v>0</v>
      </c>
      <c r="AA198" s="52">
        <v>0</v>
      </c>
      <c r="AB198" s="84">
        <v>198</v>
      </c>
      <c r="AC198" s="84"/>
      <c r="AD198" s="85"/>
      <c r="AE198" s="51"/>
      <c r="AF198" s="51"/>
      <c r="AG198" s="51"/>
      <c r="AH198" s="51"/>
      <c r="AI198" s="51"/>
      <c r="AJ198" s="51"/>
      <c r="AK198" s="102" t="s">
        <v>476</v>
      </c>
      <c r="AL198" s="102" t="s">
        <v>476</v>
      </c>
      <c r="AM198" s="102" t="s">
        <v>476</v>
      </c>
      <c r="AN198" s="102" t="s">
        <v>476</v>
      </c>
      <c r="AO198" s="2"/>
      <c r="AP198" s="3"/>
      <c r="AQ198" s="3"/>
      <c r="AR198" s="3"/>
      <c r="AS198" s="3"/>
    </row>
    <row r="199" spans="1:45" ht="54" customHeight="1" x14ac:dyDescent="0.35">
      <c r="A199" s="14" t="s">
        <v>375</v>
      </c>
      <c r="C199" s="15" t="s">
        <v>485</v>
      </c>
      <c r="D199" s="15" t="s">
        <v>59</v>
      </c>
      <c r="E199" s="79">
        <v>6.8949237885473744</v>
      </c>
      <c r="F199" s="80"/>
      <c r="G199" s="15"/>
      <c r="H199" s="15"/>
      <c r="I199" s="16" t="s">
        <v>375</v>
      </c>
      <c r="J199" s="67"/>
      <c r="K199" s="67"/>
      <c r="L199" s="16" t="s">
        <v>375</v>
      </c>
      <c r="M199" s="81"/>
      <c r="N199" s="82">
        <v>4412.7880859375</v>
      </c>
      <c r="O199" s="82">
        <v>3127.554443359375</v>
      </c>
      <c r="P199" s="77"/>
      <c r="Q199" s="83"/>
      <c r="R199" s="83"/>
      <c r="S199" s="51">
        <v>15</v>
      </c>
      <c r="T199" s="51">
        <v>15</v>
      </c>
      <c r="U199" s="51">
        <v>0</v>
      </c>
      <c r="V199" s="52">
        <v>2320.2567479999998</v>
      </c>
      <c r="W199" s="52">
        <v>1.1349999999999999E-3</v>
      </c>
      <c r="X199" s="52">
        <v>6.6540000000000002E-3</v>
      </c>
      <c r="Y199" s="52">
        <v>4.4375640000000001</v>
      </c>
      <c r="Z199" s="52">
        <v>0</v>
      </c>
      <c r="AA199" s="52">
        <v>0</v>
      </c>
      <c r="AB199" s="84">
        <v>199</v>
      </c>
      <c r="AC199" s="84"/>
      <c r="AD199" s="85"/>
      <c r="AE199" s="51"/>
      <c r="AF199" s="51"/>
      <c r="AG199" s="51"/>
      <c r="AH199" s="51"/>
      <c r="AI199" s="51"/>
      <c r="AJ199" s="51"/>
      <c r="AK199" s="51"/>
      <c r="AL199" s="51"/>
      <c r="AM199" s="51"/>
      <c r="AN199" s="51"/>
      <c r="AO199" s="2"/>
      <c r="AP199" s="3"/>
      <c r="AQ199" s="3"/>
      <c r="AR199" s="3"/>
      <c r="AS199" s="3"/>
    </row>
    <row r="200" spans="1:45" hidden="1" x14ac:dyDescent="0.35">
      <c r="A200" s="14" t="s">
        <v>377</v>
      </c>
      <c r="B200" s="14"/>
      <c r="C200" s="15"/>
      <c r="D200" s="15"/>
      <c r="E200" s="79">
        <v>2.0625482355108353</v>
      </c>
      <c r="F200" s="80"/>
      <c r="G200" s="15"/>
      <c r="H200" s="15"/>
      <c r="I200" s="16" t="s">
        <v>377</v>
      </c>
      <c r="J200" s="67"/>
      <c r="K200" s="67"/>
      <c r="L200" s="16" t="s">
        <v>377</v>
      </c>
      <c r="M200" s="81"/>
      <c r="N200" s="82">
        <v>3010.8671875</v>
      </c>
      <c r="O200" s="82">
        <v>5408.81396484375</v>
      </c>
      <c r="P200" s="77"/>
      <c r="Q200" s="83"/>
      <c r="R200" s="83"/>
      <c r="S200" s="51">
        <v>2</v>
      </c>
      <c r="T200" s="51">
        <v>0</v>
      </c>
      <c r="U200" s="51">
        <v>2</v>
      </c>
      <c r="V200" s="52">
        <v>90.378541999999996</v>
      </c>
      <c r="W200" s="52">
        <v>1.0300000000000001E-3</v>
      </c>
      <c r="X200" s="52">
        <v>8.0689999999999998E-3</v>
      </c>
      <c r="Y200" s="52">
        <v>0.65831700000000004</v>
      </c>
      <c r="Z200" s="52">
        <v>0</v>
      </c>
      <c r="AA200" s="52">
        <v>0</v>
      </c>
      <c r="AB200" s="84">
        <v>200</v>
      </c>
      <c r="AC200" s="84"/>
      <c r="AD200" s="85"/>
      <c r="AE200" s="51"/>
      <c r="AF200" s="51"/>
      <c r="AG200" s="51"/>
      <c r="AH200" s="51"/>
      <c r="AI200" s="51"/>
      <c r="AJ200" s="51"/>
      <c r="AK200" s="102" t="s">
        <v>476</v>
      </c>
      <c r="AL200" s="102" t="s">
        <v>476</v>
      </c>
      <c r="AM200" s="102" t="s">
        <v>476</v>
      </c>
      <c r="AN200" s="102" t="s">
        <v>476</v>
      </c>
      <c r="AO200" s="2"/>
      <c r="AP200" s="3"/>
      <c r="AQ200" s="3"/>
      <c r="AR200" s="3"/>
      <c r="AS200" s="3"/>
    </row>
    <row r="201" spans="1:45" hidden="1" x14ac:dyDescent="0.35">
      <c r="A201" s="14" t="s">
        <v>378</v>
      </c>
      <c r="B201" s="14"/>
      <c r="C201" s="15"/>
      <c r="D201" s="15"/>
      <c r="E201" s="79">
        <v>2.9944505379548838</v>
      </c>
      <c r="F201" s="80"/>
      <c r="G201" s="15"/>
      <c r="H201" s="15"/>
      <c r="I201" s="16" t="s">
        <v>378</v>
      </c>
      <c r="J201" s="67"/>
      <c r="K201" s="67"/>
      <c r="L201" s="16" t="s">
        <v>378</v>
      </c>
      <c r="M201" s="81"/>
      <c r="N201" s="82">
        <v>2745.25927734375</v>
      </c>
      <c r="O201" s="82">
        <v>7417.36181640625</v>
      </c>
      <c r="P201" s="77"/>
      <c r="Q201" s="83"/>
      <c r="R201" s="83"/>
      <c r="S201" s="51">
        <v>2</v>
      </c>
      <c r="T201" s="51">
        <v>0</v>
      </c>
      <c r="U201" s="51">
        <v>2</v>
      </c>
      <c r="V201" s="52">
        <v>240.09720799999999</v>
      </c>
      <c r="W201" s="52">
        <v>9.1699999999999995E-4</v>
      </c>
      <c r="X201" s="52">
        <v>2.5349999999999999E-3</v>
      </c>
      <c r="Y201" s="52">
        <v>0.73568199999999995</v>
      </c>
      <c r="Z201" s="52">
        <v>0</v>
      </c>
      <c r="AA201" s="52">
        <v>0</v>
      </c>
      <c r="AB201" s="84">
        <v>201</v>
      </c>
      <c r="AC201" s="84"/>
      <c r="AD201" s="85"/>
      <c r="AE201" s="51"/>
      <c r="AF201" s="51"/>
      <c r="AG201" s="51"/>
      <c r="AH201" s="51"/>
      <c r="AI201" s="51"/>
      <c r="AJ201" s="51"/>
      <c r="AK201" s="102" t="s">
        <v>476</v>
      </c>
      <c r="AL201" s="102" t="s">
        <v>476</v>
      </c>
      <c r="AM201" s="102" t="s">
        <v>476</v>
      </c>
      <c r="AN201" s="102" t="s">
        <v>476</v>
      </c>
      <c r="AO201" s="2"/>
      <c r="AP201" s="3"/>
      <c r="AQ201" s="3"/>
      <c r="AR201" s="3"/>
      <c r="AS201" s="3"/>
    </row>
    <row r="202" spans="1:45" hidden="1" x14ac:dyDescent="0.35">
      <c r="A202" s="14" t="s">
        <v>379</v>
      </c>
      <c r="B202" s="14"/>
      <c r="C202" s="15"/>
      <c r="D202" s="15"/>
      <c r="E202" s="79">
        <v>1.5</v>
      </c>
      <c r="F202" s="80"/>
      <c r="G202" s="15"/>
      <c r="H202" s="15"/>
      <c r="I202" s="16" t="s">
        <v>379</v>
      </c>
      <c r="J202" s="67"/>
      <c r="K202" s="67"/>
      <c r="L202" s="16" t="s">
        <v>379</v>
      </c>
      <c r="M202" s="81"/>
      <c r="N202" s="82">
        <v>3560.650634765625</v>
      </c>
      <c r="O202" s="82">
        <v>7861.9150390625</v>
      </c>
      <c r="P202" s="77"/>
      <c r="Q202" s="83"/>
      <c r="R202" s="83"/>
      <c r="S202" s="51">
        <v>1</v>
      </c>
      <c r="T202" s="51">
        <v>0</v>
      </c>
      <c r="U202" s="51">
        <v>1</v>
      </c>
      <c r="V202" s="52">
        <v>0</v>
      </c>
      <c r="W202" s="52">
        <v>8.8599999999999996E-4</v>
      </c>
      <c r="X202" s="52">
        <v>2.2889999999999998E-3</v>
      </c>
      <c r="Y202" s="52">
        <v>0.40146199999999999</v>
      </c>
      <c r="Z202" s="52">
        <v>0</v>
      </c>
      <c r="AA202" s="52">
        <v>0</v>
      </c>
      <c r="AB202" s="84">
        <v>202</v>
      </c>
      <c r="AC202" s="84"/>
      <c r="AD202" s="85"/>
      <c r="AE202" s="51"/>
      <c r="AF202" s="51"/>
      <c r="AG202" s="51"/>
      <c r="AH202" s="51"/>
      <c r="AI202" s="51"/>
      <c r="AJ202" s="51"/>
      <c r="AK202" s="102" t="s">
        <v>476</v>
      </c>
      <c r="AL202" s="102" t="s">
        <v>476</v>
      </c>
      <c r="AM202" s="102" t="s">
        <v>476</v>
      </c>
      <c r="AN202" s="102" t="s">
        <v>476</v>
      </c>
      <c r="AO202" s="2"/>
      <c r="AP202" s="3"/>
      <c r="AQ202" s="3"/>
      <c r="AR202" s="3"/>
      <c r="AS202" s="3"/>
    </row>
    <row r="203" spans="1:45" hidden="1" x14ac:dyDescent="0.35">
      <c r="A203" s="14" t="s">
        <v>380</v>
      </c>
      <c r="B203" s="14"/>
      <c r="C203" s="15"/>
      <c r="D203" s="15"/>
      <c r="E203" s="79">
        <v>1.5</v>
      </c>
      <c r="F203" s="80"/>
      <c r="G203" s="15"/>
      <c r="H203" s="15"/>
      <c r="I203" s="16" t="s">
        <v>380</v>
      </c>
      <c r="J203" s="67"/>
      <c r="K203" s="67"/>
      <c r="L203" s="16" t="s">
        <v>380</v>
      </c>
      <c r="M203" s="81"/>
      <c r="N203" s="82">
        <v>3303.61669921875</v>
      </c>
      <c r="O203" s="82">
        <v>7801.2607421875</v>
      </c>
      <c r="P203" s="77"/>
      <c r="Q203" s="83"/>
      <c r="R203" s="83"/>
      <c r="S203" s="51">
        <v>1</v>
      </c>
      <c r="T203" s="51">
        <v>0</v>
      </c>
      <c r="U203" s="51">
        <v>1</v>
      </c>
      <c r="V203" s="52">
        <v>0</v>
      </c>
      <c r="W203" s="52">
        <v>8.8599999999999996E-4</v>
      </c>
      <c r="X203" s="52">
        <v>2.2889999999999998E-3</v>
      </c>
      <c r="Y203" s="52">
        <v>0.40146199999999999</v>
      </c>
      <c r="Z203" s="52">
        <v>0</v>
      </c>
      <c r="AA203" s="52">
        <v>0</v>
      </c>
      <c r="AB203" s="84">
        <v>203</v>
      </c>
      <c r="AC203" s="84"/>
      <c r="AD203" s="85"/>
      <c r="AE203" s="51"/>
      <c r="AF203" s="51"/>
      <c r="AG203" s="51"/>
      <c r="AH203" s="51"/>
      <c r="AI203" s="51"/>
      <c r="AJ203" s="51"/>
      <c r="AK203" s="102" t="s">
        <v>476</v>
      </c>
      <c r="AL203" s="102" t="s">
        <v>476</v>
      </c>
      <c r="AM203" s="102" t="s">
        <v>476</v>
      </c>
      <c r="AN203" s="102" t="s">
        <v>476</v>
      </c>
      <c r="AO203" s="2"/>
      <c r="AP203" s="3"/>
      <c r="AQ203" s="3"/>
      <c r="AR203" s="3"/>
      <c r="AS203" s="3"/>
    </row>
    <row r="204" spans="1:45" hidden="1" x14ac:dyDescent="0.35">
      <c r="A204" s="14" t="s">
        <v>381</v>
      </c>
      <c r="B204" s="14"/>
      <c r="C204" s="15"/>
      <c r="D204" s="15"/>
      <c r="E204" s="79">
        <v>1.5</v>
      </c>
      <c r="F204" s="80"/>
      <c r="G204" s="15"/>
      <c r="H204" s="15"/>
      <c r="I204" s="16" t="s">
        <v>381</v>
      </c>
      <c r="J204" s="67"/>
      <c r="K204" s="67"/>
      <c r="L204" s="16" t="s">
        <v>381</v>
      </c>
      <c r="M204" s="81"/>
      <c r="N204" s="82">
        <v>3408.424072265625</v>
      </c>
      <c r="O204" s="82">
        <v>7885.1689453125</v>
      </c>
      <c r="P204" s="77"/>
      <c r="Q204" s="83"/>
      <c r="R204" s="83"/>
      <c r="S204" s="51">
        <v>1</v>
      </c>
      <c r="T204" s="51">
        <v>0</v>
      </c>
      <c r="U204" s="51">
        <v>1</v>
      </c>
      <c r="V204" s="52">
        <v>0</v>
      </c>
      <c r="W204" s="52">
        <v>8.8599999999999996E-4</v>
      </c>
      <c r="X204" s="52">
        <v>2.2889999999999998E-3</v>
      </c>
      <c r="Y204" s="52">
        <v>0.40146199999999999</v>
      </c>
      <c r="Z204" s="52">
        <v>0</v>
      </c>
      <c r="AA204" s="52">
        <v>0</v>
      </c>
      <c r="AB204" s="84">
        <v>204</v>
      </c>
      <c r="AC204" s="84"/>
      <c r="AD204" s="85"/>
      <c r="AE204" s="51"/>
      <c r="AF204" s="51"/>
      <c r="AG204" s="51"/>
      <c r="AH204" s="51"/>
      <c r="AI204" s="51"/>
      <c r="AJ204" s="51"/>
      <c r="AK204" s="102" t="s">
        <v>476</v>
      </c>
      <c r="AL204" s="102" t="s">
        <v>476</v>
      </c>
      <c r="AM204" s="102" t="s">
        <v>476</v>
      </c>
      <c r="AN204" s="102" t="s">
        <v>476</v>
      </c>
      <c r="AO204" s="2"/>
      <c r="AP204" s="3"/>
      <c r="AQ204" s="3"/>
      <c r="AR204" s="3"/>
      <c r="AS204" s="3"/>
    </row>
    <row r="205" spans="1:45" hidden="1" x14ac:dyDescent="0.35">
      <c r="A205" s="14" t="s">
        <v>382</v>
      </c>
      <c r="B205" s="14"/>
      <c r="C205" s="15"/>
      <c r="D205" s="15"/>
      <c r="E205" s="79">
        <v>2.0625482355108353</v>
      </c>
      <c r="F205" s="80"/>
      <c r="G205" s="15"/>
      <c r="H205" s="15"/>
      <c r="I205" s="16" t="s">
        <v>382</v>
      </c>
      <c r="J205" s="67"/>
      <c r="K205" s="67"/>
      <c r="L205" s="16" t="s">
        <v>382</v>
      </c>
      <c r="M205" s="81"/>
      <c r="N205" s="82">
        <v>2928.40869140625</v>
      </c>
      <c r="O205" s="82">
        <v>5539.3984375</v>
      </c>
      <c r="P205" s="77"/>
      <c r="Q205" s="83"/>
      <c r="R205" s="83"/>
      <c r="S205" s="51">
        <v>2</v>
      </c>
      <c r="T205" s="51">
        <v>0</v>
      </c>
      <c r="U205" s="51">
        <v>2</v>
      </c>
      <c r="V205" s="52">
        <v>90.378541999999996</v>
      </c>
      <c r="W205" s="52">
        <v>1.0300000000000001E-3</v>
      </c>
      <c r="X205" s="52">
        <v>8.0689999999999998E-3</v>
      </c>
      <c r="Y205" s="52">
        <v>0.65831700000000004</v>
      </c>
      <c r="Z205" s="52">
        <v>0</v>
      </c>
      <c r="AA205" s="52">
        <v>0</v>
      </c>
      <c r="AB205" s="84">
        <v>205</v>
      </c>
      <c r="AC205" s="84"/>
      <c r="AD205" s="85"/>
      <c r="AE205" s="51"/>
      <c r="AF205" s="51"/>
      <c r="AG205" s="51"/>
      <c r="AH205" s="51"/>
      <c r="AI205" s="51"/>
      <c r="AJ205" s="51"/>
      <c r="AK205" s="102" t="s">
        <v>476</v>
      </c>
      <c r="AL205" s="102" t="s">
        <v>476</v>
      </c>
      <c r="AM205" s="102" t="s">
        <v>476</v>
      </c>
      <c r="AN205" s="102" t="s">
        <v>476</v>
      </c>
      <c r="AO205" s="2"/>
      <c r="AP205" s="3"/>
      <c r="AQ205" s="3"/>
      <c r="AR205" s="3"/>
      <c r="AS205" s="3"/>
    </row>
    <row r="206" spans="1:45" hidden="1" x14ac:dyDescent="0.35">
      <c r="A206" s="14" t="s">
        <v>383</v>
      </c>
      <c r="B206" s="14"/>
      <c r="C206" s="15"/>
      <c r="D206" s="15"/>
      <c r="E206" s="79">
        <v>2.9427448423745397</v>
      </c>
      <c r="F206" s="80"/>
      <c r="G206" s="15"/>
      <c r="H206" s="15"/>
      <c r="I206" s="16" t="s">
        <v>383</v>
      </c>
      <c r="J206" s="67"/>
      <c r="K206" s="67"/>
      <c r="L206" s="16" t="s">
        <v>383</v>
      </c>
      <c r="M206" s="81"/>
      <c r="N206" s="82">
        <v>4191.61083984375</v>
      </c>
      <c r="O206" s="82">
        <v>4400.6220703125</v>
      </c>
      <c r="P206" s="77"/>
      <c r="Q206" s="83"/>
      <c r="R206" s="83"/>
      <c r="S206" s="51">
        <v>3</v>
      </c>
      <c r="T206" s="51">
        <v>0</v>
      </c>
      <c r="U206" s="51">
        <v>3</v>
      </c>
      <c r="V206" s="52">
        <v>231.79021299999999</v>
      </c>
      <c r="W206" s="52">
        <v>1.0809999999999999E-3</v>
      </c>
      <c r="X206" s="52">
        <v>1.1457999999999999E-2</v>
      </c>
      <c r="Y206" s="52">
        <v>0.90060499999999999</v>
      </c>
      <c r="Z206" s="52">
        <v>0</v>
      </c>
      <c r="AA206" s="52">
        <v>0</v>
      </c>
      <c r="AB206" s="84">
        <v>206</v>
      </c>
      <c r="AC206" s="84"/>
      <c r="AD206" s="85"/>
      <c r="AE206" s="51"/>
      <c r="AF206" s="51"/>
      <c r="AG206" s="51"/>
      <c r="AH206" s="51"/>
      <c r="AI206" s="51"/>
      <c r="AJ206" s="51"/>
      <c r="AK206" s="102" t="s">
        <v>476</v>
      </c>
      <c r="AL206" s="102" t="s">
        <v>476</v>
      </c>
      <c r="AM206" s="102" t="s">
        <v>476</v>
      </c>
      <c r="AN206" s="102" t="s">
        <v>476</v>
      </c>
      <c r="AO206" s="2"/>
      <c r="AP206" s="3"/>
      <c r="AQ206" s="3"/>
      <c r="AR206" s="3"/>
      <c r="AS206" s="3"/>
    </row>
    <row r="207" spans="1:45" ht="54" customHeight="1" x14ac:dyDescent="0.35">
      <c r="A207" s="14" t="s">
        <v>384</v>
      </c>
      <c r="C207" s="15" t="s">
        <v>485</v>
      </c>
      <c r="D207" s="15" t="s">
        <v>59</v>
      </c>
      <c r="E207" s="79">
        <v>2.8992637960698953</v>
      </c>
      <c r="F207" s="80"/>
      <c r="G207" s="15"/>
      <c r="H207" s="15"/>
      <c r="I207" s="16" t="s">
        <v>384</v>
      </c>
      <c r="J207" s="67"/>
      <c r="K207" s="67"/>
      <c r="L207" s="16" t="s">
        <v>384</v>
      </c>
      <c r="M207" s="81"/>
      <c r="N207" s="82">
        <v>4028.867431640625</v>
      </c>
      <c r="O207" s="82">
        <v>5485.70654296875</v>
      </c>
      <c r="P207" s="77"/>
      <c r="Q207" s="83"/>
      <c r="R207" s="83"/>
      <c r="S207" s="51">
        <v>6</v>
      </c>
      <c r="T207" s="51">
        <v>6</v>
      </c>
      <c r="U207" s="51">
        <v>0</v>
      </c>
      <c r="V207" s="52">
        <v>930.25044300000002</v>
      </c>
      <c r="W207" s="52">
        <v>1.14E-3</v>
      </c>
      <c r="X207" s="52">
        <v>2.8210000000000002E-3</v>
      </c>
      <c r="Y207" s="52">
        <v>1.8094939999999999</v>
      </c>
      <c r="Z207" s="52">
        <v>0</v>
      </c>
      <c r="AA207" s="52">
        <v>0</v>
      </c>
      <c r="AB207" s="84">
        <v>207</v>
      </c>
      <c r="AC207" s="84"/>
      <c r="AD207" s="85"/>
      <c r="AE207" s="51"/>
      <c r="AF207" s="51"/>
      <c r="AG207" s="51"/>
      <c r="AH207" s="51"/>
      <c r="AI207" s="51"/>
      <c r="AJ207" s="51"/>
      <c r="AK207" s="51"/>
      <c r="AL207" s="51"/>
      <c r="AM207" s="51"/>
      <c r="AN207" s="51"/>
      <c r="AO207" s="2"/>
      <c r="AP207" s="3"/>
      <c r="AQ207" s="3"/>
      <c r="AR207" s="3"/>
      <c r="AS207" s="3"/>
    </row>
    <row r="208" spans="1:45" hidden="1" x14ac:dyDescent="0.35">
      <c r="A208" s="14" t="s">
        <v>385</v>
      </c>
      <c r="B208" s="14"/>
      <c r="C208" s="15"/>
      <c r="D208" s="15"/>
      <c r="E208" s="79">
        <v>1.8069483109626274</v>
      </c>
      <c r="F208" s="80"/>
      <c r="G208" s="15"/>
      <c r="H208" s="15"/>
      <c r="I208" s="16" t="s">
        <v>385</v>
      </c>
      <c r="J208" s="67"/>
      <c r="K208" s="67"/>
      <c r="L208" s="16" t="s">
        <v>385</v>
      </c>
      <c r="M208" s="81"/>
      <c r="N208" s="82">
        <v>4207.3505859375</v>
      </c>
      <c r="O208" s="82">
        <v>7346.06201171875</v>
      </c>
      <c r="P208" s="77"/>
      <c r="Q208" s="83"/>
      <c r="R208" s="83"/>
      <c r="S208" s="51">
        <v>2</v>
      </c>
      <c r="T208" s="51">
        <v>0</v>
      </c>
      <c r="U208" s="51">
        <v>2</v>
      </c>
      <c r="V208" s="52">
        <v>49.314065999999997</v>
      </c>
      <c r="W208" s="52">
        <v>9.5E-4</v>
      </c>
      <c r="X208" s="52">
        <v>3.2499999999999999E-3</v>
      </c>
      <c r="Y208" s="52">
        <v>0.67067200000000005</v>
      </c>
      <c r="Z208" s="52">
        <v>0</v>
      </c>
      <c r="AA208" s="52">
        <v>0</v>
      </c>
      <c r="AB208" s="84">
        <v>208</v>
      </c>
      <c r="AC208" s="84"/>
      <c r="AD208" s="85"/>
      <c r="AE208" s="51"/>
      <c r="AF208" s="51"/>
      <c r="AG208" s="51"/>
      <c r="AH208" s="51"/>
      <c r="AI208" s="51"/>
      <c r="AJ208" s="51"/>
      <c r="AK208" s="102" t="s">
        <v>476</v>
      </c>
      <c r="AL208" s="102" t="s">
        <v>476</v>
      </c>
      <c r="AM208" s="102" t="s">
        <v>476</v>
      </c>
      <c r="AN208" s="102" t="s">
        <v>476</v>
      </c>
      <c r="AO208" s="2"/>
      <c r="AP208" s="3"/>
      <c r="AQ208" s="3"/>
      <c r="AR208" s="3"/>
      <c r="AS208" s="3"/>
    </row>
    <row r="209" spans="1:45" ht="54" customHeight="1" x14ac:dyDescent="0.35">
      <c r="A209" s="14" t="s">
        <v>386</v>
      </c>
      <c r="C209" s="15" t="s">
        <v>485</v>
      </c>
      <c r="D209" s="15" t="s">
        <v>59</v>
      </c>
      <c r="E209" s="79">
        <v>3.3959840185052457</v>
      </c>
      <c r="F209" s="80"/>
      <c r="G209" s="15"/>
      <c r="H209" s="15"/>
      <c r="I209" s="16" t="s">
        <v>386</v>
      </c>
      <c r="J209" s="67"/>
      <c r="K209" s="67"/>
      <c r="L209" s="16" t="s">
        <v>386</v>
      </c>
      <c r="M209" s="81"/>
      <c r="N209" s="82">
        <v>3642.834228515625</v>
      </c>
      <c r="O209" s="82">
        <v>2845.535888671875</v>
      </c>
      <c r="P209" s="77"/>
      <c r="Q209" s="83"/>
      <c r="R209" s="83"/>
      <c r="S209" s="51">
        <v>9</v>
      </c>
      <c r="T209" s="51">
        <v>9</v>
      </c>
      <c r="U209" s="51">
        <v>0</v>
      </c>
      <c r="V209" s="52">
        <v>1103.04899</v>
      </c>
      <c r="W209" s="52">
        <v>1.0560000000000001E-3</v>
      </c>
      <c r="X209" s="52">
        <v>3.6380000000000002E-3</v>
      </c>
      <c r="Y209" s="52">
        <v>2.8265289999999998</v>
      </c>
      <c r="Z209" s="52">
        <v>0</v>
      </c>
      <c r="AA209" s="52">
        <v>0</v>
      </c>
      <c r="AB209" s="84">
        <v>209</v>
      </c>
      <c r="AC209" s="84"/>
      <c r="AD209" s="85"/>
      <c r="AE209" s="51"/>
      <c r="AF209" s="51"/>
      <c r="AG209" s="51"/>
      <c r="AH209" s="51"/>
      <c r="AI209" s="51"/>
      <c r="AJ209" s="51"/>
      <c r="AK209" s="51"/>
      <c r="AL209" s="51"/>
      <c r="AM209" s="51"/>
      <c r="AN209" s="51"/>
      <c r="AO209" s="2"/>
      <c r="AP209" s="3"/>
      <c r="AQ209" s="3"/>
      <c r="AR209" s="3"/>
      <c r="AS209" s="3"/>
    </row>
    <row r="210" spans="1:45" hidden="1" x14ac:dyDescent="0.35">
      <c r="A210" s="14" t="s">
        <v>387</v>
      </c>
      <c r="B210" s="14"/>
      <c r="C210" s="15"/>
      <c r="D210" s="15"/>
      <c r="E210" s="79">
        <v>2.837689243961119</v>
      </c>
      <c r="F210" s="80"/>
      <c r="G210" s="15"/>
      <c r="H210" s="15"/>
      <c r="I210" s="16" t="s">
        <v>387</v>
      </c>
      <c r="J210" s="67"/>
      <c r="K210" s="67"/>
      <c r="L210" s="16" t="s">
        <v>387</v>
      </c>
      <c r="M210" s="81"/>
      <c r="N210" s="82">
        <v>4699.0234375</v>
      </c>
      <c r="O210" s="82">
        <v>5950.38671875</v>
      </c>
      <c r="P210" s="77"/>
      <c r="Q210" s="83"/>
      <c r="R210" s="83"/>
      <c r="S210" s="51">
        <v>3</v>
      </c>
      <c r="T210" s="51">
        <v>0</v>
      </c>
      <c r="U210" s="51">
        <v>3</v>
      </c>
      <c r="V210" s="52">
        <v>214.91206600000001</v>
      </c>
      <c r="W210" s="52">
        <v>1.07E-3</v>
      </c>
      <c r="X210" s="52">
        <v>1.0078999999999999E-2</v>
      </c>
      <c r="Y210" s="52">
        <v>0.90409200000000001</v>
      </c>
      <c r="Z210" s="52">
        <v>0</v>
      </c>
      <c r="AA210" s="52">
        <v>0</v>
      </c>
      <c r="AB210" s="84">
        <v>210</v>
      </c>
      <c r="AC210" s="84"/>
      <c r="AD210" s="85"/>
      <c r="AE210" s="51"/>
      <c r="AF210" s="51"/>
      <c r="AG210" s="51"/>
      <c r="AH210" s="51"/>
      <c r="AI210" s="51"/>
      <c r="AJ210" s="51"/>
      <c r="AK210" s="102" t="s">
        <v>476</v>
      </c>
      <c r="AL210" s="102" t="s">
        <v>476</v>
      </c>
      <c r="AM210" s="102" t="s">
        <v>476</v>
      </c>
      <c r="AN210" s="102" t="s">
        <v>476</v>
      </c>
      <c r="AO210" s="2"/>
      <c r="AP210" s="3"/>
      <c r="AQ210" s="3"/>
      <c r="AR210" s="3"/>
      <c r="AS210" s="3"/>
    </row>
    <row r="211" spans="1:45" hidden="1" x14ac:dyDescent="0.35">
      <c r="A211" s="14" t="s">
        <v>388</v>
      </c>
      <c r="B211" s="14"/>
      <c r="C211" s="15"/>
      <c r="D211" s="15"/>
      <c r="E211" s="79">
        <v>1.5</v>
      </c>
      <c r="F211" s="80"/>
      <c r="G211" s="15"/>
      <c r="H211" s="15"/>
      <c r="I211" s="16" t="s">
        <v>388</v>
      </c>
      <c r="J211" s="67"/>
      <c r="K211" s="67"/>
      <c r="L211" s="16" t="s">
        <v>388</v>
      </c>
      <c r="M211" s="81"/>
      <c r="N211" s="82">
        <v>3036.1240234375</v>
      </c>
      <c r="O211" s="82">
        <v>8186.54296875</v>
      </c>
      <c r="P211" s="77"/>
      <c r="Q211" s="83"/>
      <c r="R211" s="83"/>
      <c r="S211" s="51">
        <v>1</v>
      </c>
      <c r="T211" s="51">
        <v>0</v>
      </c>
      <c r="U211" s="51">
        <v>1</v>
      </c>
      <c r="V211" s="52">
        <v>0</v>
      </c>
      <c r="W211" s="52">
        <v>8.3699999999999996E-4</v>
      </c>
      <c r="X211" s="52">
        <v>1.2509999999999999E-3</v>
      </c>
      <c r="Y211" s="52">
        <v>0.41694999999999999</v>
      </c>
      <c r="Z211" s="52">
        <v>0</v>
      </c>
      <c r="AA211" s="52">
        <v>0</v>
      </c>
      <c r="AB211" s="84">
        <v>211</v>
      </c>
      <c r="AC211" s="84"/>
      <c r="AD211" s="85"/>
      <c r="AE211" s="51"/>
      <c r="AF211" s="51"/>
      <c r="AG211" s="51"/>
      <c r="AH211" s="51"/>
      <c r="AI211" s="51"/>
      <c r="AJ211" s="51"/>
      <c r="AK211" s="102" t="s">
        <v>476</v>
      </c>
      <c r="AL211" s="102" t="s">
        <v>476</v>
      </c>
      <c r="AM211" s="102" t="s">
        <v>476</v>
      </c>
      <c r="AN211" s="102" t="s">
        <v>476</v>
      </c>
      <c r="AO211" s="2"/>
      <c r="AP211" s="3"/>
      <c r="AQ211" s="3"/>
      <c r="AR211" s="3"/>
      <c r="AS211" s="3"/>
    </row>
    <row r="212" spans="1:45" hidden="1" x14ac:dyDescent="0.35">
      <c r="A212" s="14" t="s">
        <v>389</v>
      </c>
      <c r="B212" s="14"/>
      <c r="C212" s="15"/>
      <c r="D212" s="15"/>
      <c r="E212" s="79">
        <v>1.5</v>
      </c>
      <c r="F212" s="80"/>
      <c r="G212" s="15"/>
      <c r="H212" s="15"/>
      <c r="I212" s="16" t="s">
        <v>389</v>
      </c>
      <c r="J212" s="67"/>
      <c r="K212" s="67"/>
      <c r="L212" s="16" t="s">
        <v>389</v>
      </c>
      <c r="M212" s="81"/>
      <c r="N212" s="82">
        <v>2808.354736328125</v>
      </c>
      <c r="O212" s="82">
        <v>8074.6787109375</v>
      </c>
      <c r="P212" s="77"/>
      <c r="Q212" s="83"/>
      <c r="R212" s="83"/>
      <c r="S212" s="51">
        <v>1</v>
      </c>
      <c r="T212" s="51">
        <v>0</v>
      </c>
      <c r="U212" s="51">
        <v>1</v>
      </c>
      <c r="V212" s="52">
        <v>0</v>
      </c>
      <c r="W212" s="52">
        <v>8.3699999999999996E-4</v>
      </c>
      <c r="X212" s="52">
        <v>1.2509999999999999E-3</v>
      </c>
      <c r="Y212" s="52">
        <v>0.41694999999999999</v>
      </c>
      <c r="Z212" s="52">
        <v>0</v>
      </c>
      <c r="AA212" s="52">
        <v>0</v>
      </c>
      <c r="AB212" s="84">
        <v>212</v>
      </c>
      <c r="AC212" s="84"/>
      <c r="AD212" s="85"/>
      <c r="AE212" s="51"/>
      <c r="AF212" s="51"/>
      <c r="AG212" s="51"/>
      <c r="AH212" s="51"/>
      <c r="AI212" s="51"/>
      <c r="AJ212" s="51"/>
      <c r="AK212" s="102" t="s">
        <v>476</v>
      </c>
      <c r="AL212" s="102" t="s">
        <v>476</v>
      </c>
      <c r="AM212" s="102" t="s">
        <v>476</v>
      </c>
      <c r="AN212" s="102" t="s">
        <v>476</v>
      </c>
      <c r="AO212" s="2"/>
      <c r="AP212" s="3"/>
      <c r="AQ212" s="3"/>
      <c r="AR212" s="3"/>
      <c r="AS212" s="3"/>
    </row>
    <row r="213" spans="1:45" hidden="1" x14ac:dyDescent="0.35">
      <c r="A213" s="14" t="s">
        <v>390</v>
      </c>
      <c r="B213" s="14"/>
      <c r="C213" s="15"/>
      <c r="D213" s="15"/>
      <c r="E213" s="79">
        <v>1.5</v>
      </c>
      <c r="F213" s="80"/>
      <c r="G213" s="15"/>
      <c r="H213" s="15"/>
      <c r="I213" s="16" t="s">
        <v>390</v>
      </c>
      <c r="J213" s="67"/>
      <c r="K213" s="67"/>
      <c r="L213" s="16" t="s">
        <v>390</v>
      </c>
      <c r="M213" s="81"/>
      <c r="N213" s="82">
        <v>3342.0673828125</v>
      </c>
      <c r="O213" s="82">
        <v>8302.046875</v>
      </c>
      <c r="P213" s="77"/>
      <c r="Q213" s="83"/>
      <c r="R213" s="83"/>
      <c r="S213" s="51">
        <v>1</v>
      </c>
      <c r="T213" s="51">
        <v>0</v>
      </c>
      <c r="U213" s="51">
        <v>1</v>
      </c>
      <c r="V213" s="52">
        <v>0</v>
      </c>
      <c r="W213" s="52">
        <v>8.3699999999999996E-4</v>
      </c>
      <c r="X213" s="52">
        <v>1.2509999999999999E-3</v>
      </c>
      <c r="Y213" s="52">
        <v>0.41694999999999999</v>
      </c>
      <c r="Z213" s="52">
        <v>0</v>
      </c>
      <c r="AA213" s="52">
        <v>0</v>
      </c>
      <c r="AB213" s="84">
        <v>213</v>
      </c>
      <c r="AC213" s="84"/>
      <c r="AD213" s="85"/>
      <c r="AE213" s="51"/>
      <c r="AF213" s="51"/>
      <c r="AG213" s="51"/>
      <c r="AH213" s="51"/>
      <c r="AI213" s="51"/>
      <c r="AJ213" s="51"/>
      <c r="AK213" s="102" t="s">
        <v>476</v>
      </c>
      <c r="AL213" s="102" t="s">
        <v>476</v>
      </c>
      <c r="AM213" s="102" t="s">
        <v>476</v>
      </c>
      <c r="AN213" s="102" t="s">
        <v>476</v>
      </c>
      <c r="AO213" s="2"/>
      <c r="AP213" s="3"/>
      <c r="AQ213" s="3"/>
      <c r="AR213" s="3"/>
      <c r="AS213" s="3"/>
    </row>
    <row r="214" spans="1:45" hidden="1" x14ac:dyDescent="0.35">
      <c r="A214" s="14" t="s">
        <v>391</v>
      </c>
      <c r="B214" s="14"/>
      <c r="C214" s="15"/>
      <c r="D214" s="15"/>
      <c r="E214" s="79">
        <v>1.5</v>
      </c>
      <c r="F214" s="80"/>
      <c r="G214" s="15"/>
      <c r="H214" s="15"/>
      <c r="I214" s="16" t="s">
        <v>391</v>
      </c>
      <c r="J214" s="67"/>
      <c r="K214" s="67"/>
      <c r="L214" s="16" t="s">
        <v>391</v>
      </c>
      <c r="M214" s="81"/>
      <c r="N214" s="82">
        <v>4817.666015625</v>
      </c>
      <c r="O214" s="82">
        <v>8694.7685546875</v>
      </c>
      <c r="P214" s="77"/>
      <c r="Q214" s="83"/>
      <c r="R214" s="83"/>
      <c r="S214" s="51">
        <v>1</v>
      </c>
      <c r="T214" s="51">
        <v>0</v>
      </c>
      <c r="U214" s="51">
        <v>1</v>
      </c>
      <c r="V214" s="52">
        <v>0</v>
      </c>
      <c r="W214" s="52">
        <v>8.1099999999999998E-4</v>
      </c>
      <c r="X214" s="52">
        <v>5.0600000000000005E-4</v>
      </c>
      <c r="Y214" s="52">
        <v>0.46352500000000002</v>
      </c>
      <c r="Z214" s="52">
        <v>0</v>
      </c>
      <c r="AA214" s="52">
        <v>0</v>
      </c>
      <c r="AB214" s="84">
        <v>214</v>
      </c>
      <c r="AC214" s="84"/>
      <c r="AD214" s="85"/>
      <c r="AE214" s="51"/>
      <c r="AF214" s="51"/>
      <c r="AG214" s="51"/>
      <c r="AH214" s="51"/>
      <c r="AI214" s="51"/>
      <c r="AJ214" s="51"/>
      <c r="AK214" s="102" t="s">
        <v>476</v>
      </c>
      <c r="AL214" s="102" t="s">
        <v>476</v>
      </c>
      <c r="AM214" s="102" t="s">
        <v>476</v>
      </c>
      <c r="AN214" s="102" t="s">
        <v>476</v>
      </c>
      <c r="AO214" s="2"/>
      <c r="AP214" s="3"/>
      <c r="AQ214" s="3"/>
      <c r="AR214" s="3"/>
      <c r="AS214" s="3"/>
    </row>
    <row r="215" spans="1:45" ht="54" customHeight="1" x14ac:dyDescent="0.35">
      <c r="A215" s="14" t="s">
        <v>392</v>
      </c>
      <c r="C215" s="15" t="s">
        <v>485</v>
      </c>
      <c r="D215" s="15" t="s">
        <v>59</v>
      </c>
      <c r="E215" s="79">
        <v>1.5</v>
      </c>
      <c r="F215" s="80"/>
      <c r="G215" s="15"/>
      <c r="H215" s="15"/>
      <c r="I215" s="16" t="s">
        <v>392</v>
      </c>
      <c r="J215" s="67"/>
      <c r="K215" s="67"/>
      <c r="L215" s="16" t="s">
        <v>392</v>
      </c>
      <c r="M215" s="81"/>
      <c r="N215" s="82">
        <v>2991.94384765625</v>
      </c>
      <c r="O215" s="82">
        <v>3584.688232421875</v>
      </c>
      <c r="P215" s="77"/>
      <c r="Q215" s="83"/>
      <c r="R215" s="83"/>
      <c r="S215" s="51">
        <v>3</v>
      </c>
      <c r="T215" s="51">
        <v>3</v>
      </c>
      <c r="U215" s="51">
        <v>0</v>
      </c>
      <c r="V215" s="52">
        <v>443.47591699999998</v>
      </c>
      <c r="W215" s="52">
        <v>1.0150000000000001E-3</v>
      </c>
      <c r="X215" s="52">
        <v>1.472E-3</v>
      </c>
      <c r="Y215" s="52">
        <v>1.1065590000000001</v>
      </c>
      <c r="Z215" s="52">
        <v>0</v>
      </c>
      <c r="AA215" s="52">
        <v>0</v>
      </c>
      <c r="AB215" s="84">
        <v>215</v>
      </c>
      <c r="AC215" s="84"/>
      <c r="AD215" s="85"/>
      <c r="AE215" s="51"/>
      <c r="AF215" s="51"/>
      <c r="AG215" s="51"/>
      <c r="AH215" s="51"/>
      <c r="AI215" s="51"/>
      <c r="AJ215" s="51"/>
      <c r="AK215" s="51"/>
      <c r="AL215" s="51"/>
      <c r="AM215" s="51"/>
      <c r="AN215" s="51"/>
      <c r="AO215" s="2"/>
      <c r="AP215" s="3"/>
      <c r="AQ215" s="3"/>
      <c r="AR215" s="3"/>
      <c r="AS215" s="3"/>
    </row>
    <row r="216" spans="1:45" ht="54" customHeight="1" x14ac:dyDescent="0.35">
      <c r="A216" s="14" t="s">
        <v>393</v>
      </c>
      <c r="C216" s="15" t="s">
        <v>485</v>
      </c>
      <c r="D216" s="15" t="s">
        <v>59</v>
      </c>
      <c r="E216" s="79">
        <v>10</v>
      </c>
      <c r="F216" s="80"/>
      <c r="G216" s="15"/>
      <c r="H216" s="15"/>
      <c r="I216" s="16" t="s">
        <v>393</v>
      </c>
      <c r="J216" s="67"/>
      <c r="K216" s="67"/>
      <c r="L216" s="16" t="s">
        <v>393</v>
      </c>
      <c r="M216" s="81"/>
      <c r="N216" s="82">
        <v>5992.34765625</v>
      </c>
      <c r="O216" s="82">
        <v>4647.921875</v>
      </c>
      <c r="P216" s="77"/>
      <c r="Q216" s="83"/>
      <c r="R216" s="83"/>
      <c r="S216" s="51">
        <v>30</v>
      </c>
      <c r="T216" s="51">
        <v>30</v>
      </c>
      <c r="U216" s="51">
        <v>0</v>
      </c>
      <c r="V216" s="52">
        <v>5283.4828239999997</v>
      </c>
      <c r="W216" s="52">
        <v>1.227E-3</v>
      </c>
      <c r="X216" s="52">
        <v>1.6802000000000001E-2</v>
      </c>
      <c r="Y216" s="52">
        <v>9.0654649999999997</v>
      </c>
      <c r="Z216" s="52">
        <v>0</v>
      </c>
      <c r="AA216" s="52">
        <v>0</v>
      </c>
      <c r="AB216" s="84">
        <v>216</v>
      </c>
      <c r="AC216" s="84"/>
      <c r="AD216" s="85"/>
      <c r="AE216" s="51"/>
      <c r="AF216" s="51"/>
      <c r="AG216" s="51"/>
      <c r="AH216" s="51"/>
      <c r="AI216" s="51"/>
      <c r="AJ216" s="51"/>
      <c r="AK216" s="51"/>
      <c r="AL216" s="51"/>
      <c r="AM216" s="51"/>
      <c r="AN216" s="51"/>
      <c r="AO216" s="2"/>
      <c r="AP216" s="3"/>
      <c r="AQ216" s="3"/>
      <c r="AR216" s="3"/>
      <c r="AS216" s="3"/>
    </row>
    <row r="217" spans="1:45" hidden="1" x14ac:dyDescent="0.35">
      <c r="A217" s="14" t="s">
        <v>394</v>
      </c>
      <c r="B217" s="14"/>
      <c r="C217" s="15"/>
      <c r="D217" s="15"/>
      <c r="E217" s="79">
        <v>1.5</v>
      </c>
      <c r="F217" s="80"/>
      <c r="G217" s="15"/>
      <c r="H217" s="15"/>
      <c r="I217" s="16" t="s">
        <v>394</v>
      </c>
      <c r="J217" s="67"/>
      <c r="K217" s="67"/>
      <c r="L217" s="16" t="s">
        <v>394</v>
      </c>
      <c r="M217" s="81"/>
      <c r="N217" s="82">
        <v>2722.074462890625</v>
      </c>
      <c r="O217" s="82">
        <v>3219.282958984375</v>
      </c>
      <c r="P217" s="77"/>
      <c r="Q217" s="83"/>
      <c r="R217" s="83"/>
      <c r="S217" s="51">
        <v>1</v>
      </c>
      <c r="T217" s="51">
        <v>0</v>
      </c>
      <c r="U217" s="51">
        <v>1</v>
      </c>
      <c r="V217" s="52">
        <v>0</v>
      </c>
      <c r="W217" s="52">
        <v>9.41E-4</v>
      </c>
      <c r="X217" s="52">
        <v>5.7800000000000004E-3</v>
      </c>
      <c r="Y217" s="52">
        <v>0.40685500000000002</v>
      </c>
      <c r="Z217" s="52">
        <v>0</v>
      </c>
      <c r="AA217" s="52">
        <v>0</v>
      </c>
      <c r="AB217" s="84">
        <v>217</v>
      </c>
      <c r="AC217" s="84"/>
      <c r="AD217" s="85"/>
      <c r="AE217" s="51"/>
      <c r="AF217" s="51"/>
      <c r="AG217" s="51"/>
      <c r="AH217" s="51"/>
      <c r="AI217" s="51"/>
      <c r="AJ217" s="51"/>
      <c r="AK217" s="102" t="s">
        <v>476</v>
      </c>
      <c r="AL217" s="102" t="s">
        <v>476</v>
      </c>
      <c r="AM217" s="102" t="s">
        <v>476</v>
      </c>
      <c r="AN217" s="102" t="s">
        <v>476</v>
      </c>
      <c r="AO217" s="2"/>
      <c r="AP217" s="3"/>
      <c r="AQ217" s="3"/>
      <c r="AR217" s="3"/>
      <c r="AS217" s="3"/>
    </row>
    <row r="218" spans="1:45" hidden="1" x14ac:dyDescent="0.35">
      <c r="A218" s="14" t="s">
        <v>395</v>
      </c>
      <c r="B218" s="14"/>
      <c r="C218" s="15"/>
      <c r="D218" s="15"/>
      <c r="E218" s="79">
        <v>1.5</v>
      </c>
      <c r="F218" s="80"/>
      <c r="G218" s="15"/>
      <c r="H218" s="15"/>
      <c r="I218" s="16" t="s">
        <v>395</v>
      </c>
      <c r="J218" s="67"/>
      <c r="K218" s="67"/>
      <c r="L218" s="16" t="s">
        <v>395</v>
      </c>
      <c r="M218" s="81"/>
      <c r="N218" s="82">
        <v>2239.37646484375</v>
      </c>
      <c r="O218" s="82">
        <v>3829.105224609375</v>
      </c>
      <c r="P218" s="77"/>
      <c r="Q218" s="83"/>
      <c r="R218" s="83"/>
      <c r="S218" s="51">
        <v>1</v>
      </c>
      <c r="T218" s="51">
        <v>0</v>
      </c>
      <c r="U218" s="51">
        <v>1</v>
      </c>
      <c r="V218" s="52">
        <v>0</v>
      </c>
      <c r="W218" s="52">
        <v>9.41E-4</v>
      </c>
      <c r="X218" s="52">
        <v>5.7800000000000004E-3</v>
      </c>
      <c r="Y218" s="52">
        <v>0.40685500000000002</v>
      </c>
      <c r="Z218" s="52">
        <v>0</v>
      </c>
      <c r="AA218" s="52">
        <v>0</v>
      </c>
      <c r="AB218" s="84">
        <v>218</v>
      </c>
      <c r="AC218" s="84"/>
      <c r="AD218" s="85"/>
      <c r="AE218" s="51"/>
      <c r="AF218" s="51"/>
      <c r="AG218" s="51"/>
      <c r="AH218" s="51"/>
      <c r="AI218" s="51"/>
      <c r="AJ218" s="51"/>
      <c r="AK218" s="102" t="s">
        <v>476</v>
      </c>
      <c r="AL218" s="102" t="s">
        <v>476</v>
      </c>
      <c r="AM218" s="102" t="s">
        <v>476</v>
      </c>
      <c r="AN218" s="102" t="s">
        <v>476</v>
      </c>
      <c r="AO218" s="2"/>
      <c r="AP218" s="3"/>
      <c r="AQ218" s="3"/>
      <c r="AR218" s="3"/>
      <c r="AS218" s="3"/>
    </row>
    <row r="219" spans="1:45" hidden="1" x14ac:dyDescent="0.35">
      <c r="A219" s="14" t="s">
        <v>396</v>
      </c>
      <c r="B219" s="14"/>
      <c r="C219" s="15"/>
      <c r="D219" s="15"/>
      <c r="E219" s="79">
        <v>1.5</v>
      </c>
      <c r="F219" s="80"/>
      <c r="G219" s="15"/>
      <c r="H219" s="15"/>
      <c r="I219" s="16" t="s">
        <v>396</v>
      </c>
      <c r="J219" s="67"/>
      <c r="K219" s="67"/>
      <c r="L219" s="16" t="s">
        <v>396</v>
      </c>
      <c r="M219" s="81"/>
      <c r="N219" s="82">
        <v>2399.0380859375</v>
      </c>
      <c r="O219" s="82">
        <v>3503.139892578125</v>
      </c>
      <c r="P219" s="77"/>
      <c r="Q219" s="83"/>
      <c r="R219" s="83"/>
      <c r="S219" s="51">
        <v>1</v>
      </c>
      <c r="T219" s="51">
        <v>0</v>
      </c>
      <c r="U219" s="51">
        <v>1</v>
      </c>
      <c r="V219" s="52">
        <v>0</v>
      </c>
      <c r="W219" s="52">
        <v>9.41E-4</v>
      </c>
      <c r="X219" s="52">
        <v>5.7800000000000004E-3</v>
      </c>
      <c r="Y219" s="52">
        <v>0.40685500000000002</v>
      </c>
      <c r="Z219" s="52">
        <v>0</v>
      </c>
      <c r="AA219" s="52">
        <v>0</v>
      </c>
      <c r="AB219" s="84">
        <v>219</v>
      </c>
      <c r="AC219" s="84"/>
      <c r="AD219" s="85"/>
      <c r="AE219" s="51"/>
      <c r="AF219" s="51"/>
      <c r="AG219" s="51"/>
      <c r="AH219" s="51"/>
      <c r="AI219" s="51"/>
      <c r="AJ219" s="51"/>
      <c r="AK219" s="102" t="s">
        <v>476</v>
      </c>
      <c r="AL219" s="102" t="s">
        <v>476</v>
      </c>
      <c r="AM219" s="102" t="s">
        <v>476</v>
      </c>
      <c r="AN219" s="102" t="s">
        <v>476</v>
      </c>
      <c r="AO219" s="2"/>
      <c r="AP219" s="3"/>
      <c r="AQ219" s="3"/>
      <c r="AR219" s="3"/>
      <c r="AS219" s="3"/>
    </row>
    <row r="220" spans="1:45" hidden="1" x14ac:dyDescent="0.35">
      <c r="A220" s="14" t="s">
        <v>397</v>
      </c>
      <c r="B220" s="14"/>
      <c r="C220" s="15"/>
      <c r="D220" s="15"/>
      <c r="E220" s="79">
        <v>1.5</v>
      </c>
      <c r="F220" s="80"/>
      <c r="G220" s="15"/>
      <c r="H220" s="15"/>
      <c r="I220" s="16" t="s">
        <v>397</v>
      </c>
      <c r="J220" s="67"/>
      <c r="K220" s="67"/>
      <c r="L220" s="16" t="s">
        <v>397</v>
      </c>
      <c r="M220" s="81"/>
      <c r="N220" s="82">
        <v>2559.9921875</v>
      </c>
      <c r="O220" s="82">
        <v>3356.63818359375</v>
      </c>
      <c r="P220" s="77"/>
      <c r="Q220" s="83"/>
      <c r="R220" s="83"/>
      <c r="S220" s="51">
        <v>1</v>
      </c>
      <c r="T220" s="51">
        <v>0</v>
      </c>
      <c r="U220" s="51">
        <v>1</v>
      </c>
      <c r="V220" s="52">
        <v>0</v>
      </c>
      <c r="W220" s="52">
        <v>9.41E-4</v>
      </c>
      <c r="X220" s="52">
        <v>5.7800000000000004E-3</v>
      </c>
      <c r="Y220" s="52">
        <v>0.40685500000000002</v>
      </c>
      <c r="Z220" s="52">
        <v>0</v>
      </c>
      <c r="AA220" s="52">
        <v>0</v>
      </c>
      <c r="AB220" s="84">
        <v>220</v>
      </c>
      <c r="AC220" s="84"/>
      <c r="AD220" s="85"/>
      <c r="AE220" s="51"/>
      <c r="AF220" s="51"/>
      <c r="AG220" s="51"/>
      <c r="AH220" s="51"/>
      <c r="AI220" s="51"/>
      <c r="AJ220" s="51"/>
      <c r="AK220" s="102" t="s">
        <v>476</v>
      </c>
      <c r="AL220" s="102" t="s">
        <v>476</v>
      </c>
      <c r="AM220" s="102" t="s">
        <v>476</v>
      </c>
      <c r="AN220" s="102" t="s">
        <v>476</v>
      </c>
      <c r="AO220" s="2"/>
      <c r="AP220" s="3"/>
      <c r="AQ220" s="3"/>
      <c r="AR220" s="3"/>
      <c r="AS220" s="3"/>
    </row>
    <row r="221" spans="1:45" hidden="1" x14ac:dyDescent="0.35">
      <c r="A221" s="14" t="s">
        <v>398</v>
      </c>
      <c r="B221" s="14"/>
      <c r="C221" s="15"/>
      <c r="D221" s="15"/>
      <c r="E221" s="79">
        <v>1.5</v>
      </c>
      <c r="F221" s="80"/>
      <c r="G221" s="15"/>
      <c r="H221" s="15"/>
      <c r="I221" s="16" t="s">
        <v>398</v>
      </c>
      <c r="J221" s="67"/>
      <c r="K221" s="67"/>
      <c r="L221" s="16" t="s">
        <v>398</v>
      </c>
      <c r="M221" s="81"/>
      <c r="N221" s="82">
        <v>2583.334228515625</v>
      </c>
      <c r="O221" s="82">
        <v>3560.0205078125</v>
      </c>
      <c r="P221" s="77"/>
      <c r="Q221" s="83"/>
      <c r="R221" s="83"/>
      <c r="S221" s="51">
        <v>1</v>
      </c>
      <c r="T221" s="51">
        <v>0</v>
      </c>
      <c r="U221" s="51">
        <v>1</v>
      </c>
      <c r="V221" s="52">
        <v>0</v>
      </c>
      <c r="W221" s="52">
        <v>9.41E-4</v>
      </c>
      <c r="X221" s="52">
        <v>5.7800000000000004E-3</v>
      </c>
      <c r="Y221" s="52">
        <v>0.40685500000000002</v>
      </c>
      <c r="Z221" s="52">
        <v>0</v>
      </c>
      <c r="AA221" s="52">
        <v>0</v>
      </c>
      <c r="AB221" s="84">
        <v>221</v>
      </c>
      <c r="AC221" s="84"/>
      <c r="AD221" s="85"/>
      <c r="AE221" s="51"/>
      <c r="AF221" s="51"/>
      <c r="AG221" s="51"/>
      <c r="AH221" s="51"/>
      <c r="AI221" s="51"/>
      <c r="AJ221" s="51"/>
      <c r="AK221" s="102" t="s">
        <v>476</v>
      </c>
      <c r="AL221" s="102" t="s">
        <v>476</v>
      </c>
      <c r="AM221" s="102" t="s">
        <v>476</v>
      </c>
      <c r="AN221" s="102" t="s">
        <v>476</v>
      </c>
      <c r="AO221" s="2"/>
      <c r="AP221" s="3"/>
      <c r="AQ221" s="3"/>
      <c r="AR221" s="3"/>
      <c r="AS221" s="3"/>
    </row>
    <row r="222" spans="1:45" hidden="1" x14ac:dyDescent="0.35">
      <c r="A222" s="14" t="s">
        <v>399</v>
      </c>
      <c r="B222" s="14"/>
      <c r="C222" s="15"/>
      <c r="D222" s="15"/>
      <c r="E222" s="79">
        <v>1.5</v>
      </c>
      <c r="F222" s="80"/>
      <c r="G222" s="15"/>
      <c r="H222" s="15"/>
      <c r="I222" s="16" t="s">
        <v>399</v>
      </c>
      <c r="J222" s="67"/>
      <c r="K222" s="67"/>
      <c r="L222" s="16" t="s">
        <v>399</v>
      </c>
      <c r="M222" s="81"/>
      <c r="N222" s="82">
        <v>2872.188720703125</v>
      </c>
      <c r="O222" s="82">
        <v>3125.467529296875</v>
      </c>
      <c r="P222" s="77"/>
      <c r="Q222" s="83"/>
      <c r="R222" s="83"/>
      <c r="S222" s="51">
        <v>1</v>
      </c>
      <c r="T222" s="51">
        <v>0</v>
      </c>
      <c r="U222" s="51">
        <v>1</v>
      </c>
      <c r="V222" s="52">
        <v>0</v>
      </c>
      <c r="W222" s="52">
        <v>9.41E-4</v>
      </c>
      <c r="X222" s="52">
        <v>5.7800000000000004E-3</v>
      </c>
      <c r="Y222" s="52">
        <v>0.40685500000000002</v>
      </c>
      <c r="Z222" s="52">
        <v>0</v>
      </c>
      <c r="AA222" s="52">
        <v>0</v>
      </c>
      <c r="AB222" s="84">
        <v>222</v>
      </c>
      <c r="AC222" s="84"/>
      <c r="AD222" s="85"/>
      <c r="AE222" s="51"/>
      <c r="AF222" s="51"/>
      <c r="AG222" s="51"/>
      <c r="AH222" s="51"/>
      <c r="AI222" s="51"/>
      <c r="AJ222" s="51"/>
      <c r="AK222" s="102" t="s">
        <v>476</v>
      </c>
      <c r="AL222" s="102" t="s">
        <v>476</v>
      </c>
      <c r="AM222" s="102" t="s">
        <v>476</v>
      </c>
      <c r="AN222" s="102" t="s">
        <v>476</v>
      </c>
      <c r="AO222" s="2"/>
      <c r="AP222" s="3"/>
      <c r="AQ222" s="3"/>
      <c r="AR222" s="3"/>
      <c r="AS222" s="3"/>
    </row>
    <row r="223" spans="1:45" hidden="1" x14ac:dyDescent="0.35">
      <c r="A223" s="14" t="s">
        <v>400</v>
      </c>
      <c r="B223" s="14"/>
      <c r="C223" s="15"/>
      <c r="D223" s="15"/>
      <c r="E223" s="79">
        <v>1.5</v>
      </c>
      <c r="F223" s="80"/>
      <c r="G223" s="15"/>
      <c r="H223" s="15"/>
      <c r="I223" s="16" t="s">
        <v>400</v>
      </c>
      <c r="J223" s="67"/>
      <c r="K223" s="67"/>
      <c r="L223" s="16" t="s">
        <v>400</v>
      </c>
      <c r="M223" s="81"/>
      <c r="N223" s="82">
        <v>2894.20947265625</v>
      </c>
      <c r="O223" s="82">
        <v>3332.875244140625</v>
      </c>
      <c r="P223" s="77"/>
      <c r="Q223" s="83"/>
      <c r="R223" s="83"/>
      <c r="S223" s="51">
        <v>1</v>
      </c>
      <c r="T223" s="51">
        <v>0</v>
      </c>
      <c r="U223" s="51">
        <v>1</v>
      </c>
      <c r="V223" s="52">
        <v>0</v>
      </c>
      <c r="W223" s="52">
        <v>9.41E-4</v>
      </c>
      <c r="X223" s="52">
        <v>5.7800000000000004E-3</v>
      </c>
      <c r="Y223" s="52">
        <v>0.40685500000000002</v>
      </c>
      <c r="Z223" s="52">
        <v>0</v>
      </c>
      <c r="AA223" s="52">
        <v>0</v>
      </c>
      <c r="AB223" s="84">
        <v>223</v>
      </c>
      <c r="AC223" s="84"/>
      <c r="AD223" s="85"/>
      <c r="AE223" s="51"/>
      <c r="AF223" s="51"/>
      <c r="AG223" s="51"/>
      <c r="AH223" s="51"/>
      <c r="AI223" s="51"/>
      <c r="AJ223" s="51"/>
      <c r="AK223" s="102" t="s">
        <v>476</v>
      </c>
      <c r="AL223" s="102" t="s">
        <v>476</v>
      </c>
      <c r="AM223" s="102" t="s">
        <v>476</v>
      </c>
      <c r="AN223" s="102" t="s">
        <v>476</v>
      </c>
      <c r="AO223" s="2"/>
      <c r="AP223" s="3"/>
      <c r="AQ223" s="3"/>
      <c r="AR223" s="3"/>
      <c r="AS223" s="3"/>
    </row>
    <row r="224" spans="1:45" hidden="1" x14ac:dyDescent="0.35">
      <c r="A224" s="14" t="s">
        <v>401</v>
      </c>
      <c r="B224" s="14"/>
      <c r="C224" s="15"/>
      <c r="D224" s="15"/>
      <c r="E224" s="79">
        <v>1.5</v>
      </c>
      <c r="F224" s="80"/>
      <c r="G224" s="15"/>
      <c r="H224" s="15"/>
      <c r="I224" s="16" t="s">
        <v>401</v>
      </c>
      <c r="J224" s="67"/>
      <c r="K224" s="67"/>
      <c r="L224" s="16" t="s">
        <v>401</v>
      </c>
      <c r="M224" s="81"/>
      <c r="N224" s="82">
        <v>2734.646240234375</v>
      </c>
      <c r="O224" s="82">
        <v>3428.122314453125</v>
      </c>
      <c r="P224" s="77"/>
      <c r="Q224" s="83"/>
      <c r="R224" s="83"/>
      <c r="S224" s="51">
        <v>1</v>
      </c>
      <c r="T224" s="51">
        <v>0</v>
      </c>
      <c r="U224" s="51">
        <v>1</v>
      </c>
      <c r="V224" s="52">
        <v>0</v>
      </c>
      <c r="W224" s="52">
        <v>9.41E-4</v>
      </c>
      <c r="X224" s="52">
        <v>5.7800000000000004E-3</v>
      </c>
      <c r="Y224" s="52">
        <v>0.40685500000000002</v>
      </c>
      <c r="Z224" s="52">
        <v>0</v>
      </c>
      <c r="AA224" s="52">
        <v>0</v>
      </c>
      <c r="AB224" s="84">
        <v>224</v>
      </c>
      <c r="AC224" s="84"/>
      <c r="AD224" s="85"/>
      <c r="AE224" s="51"/>
      <c r="AF224" s="51"/>
      <c r="AG224" s="51"/>
      <c r="AH224" s="51"/>
      <c r="AI224" s="51"/>
      <c r="AJ224" s="51"/>
      <c r="AK224" s="102" t="s">
        <v>476</v>
      </c>
      <c r="AL224" s="102" t="s">
        <v>476</v>
      </c>
      <c r="AM224" s="102" t="s">
        <v>476</v>
      </c>
      <c r="AN224" s="102" t="s">
        <v>476</v>
      </c>
      <c r="AO224" s="2"/>
      <c r="AP224" s="3"/>
      <c r="AQ224" s="3"/>
      <c r="AR224" s="3"/>
      <c r="AS224" s="3"/>
    </row>
    <row r="225" spans="1:45" hidden="1" x14ac:dyDescent="0.35">
      <c r="A225" s="14" t="s">
        <v>402</v>
      </c>
      <c r="B225" s="14"/>
      <c r="C225" s="15"/>
      <c r="D225" s="15"/>
      <c r="E225" s="79">
        <v>1.5</v>
      </c>
      <c r="F225" s="80"/>
      <c r="G225" s="15"/>
      <c r="H225" s="15"/>
      <c r="I225" s="16" t="s">
        <v>402</v>
      </c>
      <c r="J225" s="67"/>
      <c r="K225" s="67"/>
      <c r="L225" s="16" t="s">
        <v>402</v>
      </c>
      <c r="M225" s="81"/>
      <c r="N225" s="82">
        <v>2269.5341796875</v>
      </c>
      <c r="O225" s="82">
        <v>3681.538818359375</v>
      </c>
      <c r="P225" s="77"/>
      <c r="Q225" s="83"/>
      <c r="R225" s="83"/>
      <c r="S225" s="51">
        <v>1</v>
      </c>
      <c r="T225" s="51">
        <v>0</v>
      </c>
      <c r="U225" s="51">
        <v>1</v>
      </c>
      <c r="V225" s="52">
        <v>0</v>
      </c>
      <c r="W225" s="52">
        <v>9.41E-4</v>
      </c>
      <c r="X225" s="52">
        <v>5.7800000000000004E-3</v>
      </c>
      <c r="Y225" s="52">
        <v>0.40685500000000002</v>
      </c>
      <c r="Z225" s="52">
        <v>0</v>
      </c>
      <c r="AA225" s="52">
        <v>0</v>
      </c>
      <c r="AB225" s="84">
        <v>225</v>
      </c>
      <c r="AC225" s="84"/>
      <c r="AD225" s="85"/>
      <c r="AE225" s="51"/>
      <c r="AF225" s="51"/>
      <c r="AG225" s="51"/>
      <c r="AH225" s="51"/>
      <c r="AI225" s="51"/>
      <c r="AJ225" s="51"/>
      <c r="AK225" s="102" t="s">
        <v>476</v>
      </c>
      <c r="AL225" s="102" t="s">
        <v>476</v>
      </c>
      <c r="AM225" s="102" t="s">
        <v>476</v>
      </c>
      <c r="AN225" s="102" t="s">
        <v>476</v>
      </c>
      <c r="AO225" s="2"/>
      <c r="AP225" s="3"/>
      <c r="AQ225" s="3"/>
      <c r="AR225" s="3"/>
      <c r="AS225" s="3"/>
    </row>
    <row r="226" spans="1:45" hidden="1" x14ac:dyDescent="0.35">
      <c r="A226" s="14" t="s">
        <v>403</v>
      </c>
      <c r="B226" s="14"/>
      <c r="C226" s="15"/>
      <c r="D226" s="15"/>
      <c r="E226" s="79">
        <v>1.5</v>
      </c>
      <c r="F226" s="80"/>
      <c r="G226" s="15"/>
      <c r="H226" s="15"/>
      <c r="I226" s="16" t="s">
        <v>403</v>
      </c>
      <c r="J226" s="67"/>
      <c r="K226" s="67"/>
      <c r="L226" s="16" t="s">
        <v>403</v>
      </c>
      <c r="M226" s="81"/>
      <c r="N226" s="82">
        <v>2425.37890625</v>
      </c>
      <c r="O226" s="82">
        <v>3692.70361328125</v>
      </c>
      <c r="P226" s="77"/>
      <c r="Q226" s="83"/>
      <c r="R226" s="83"/>
      <c r="S226" s="51">
        <v>1</v>
      </c>
      <c r="T226" s="51">
        <v>0</v>
      </c>
      <c r="U226" s="51">
        <v>1</v>
      </c>
      <c r="V226" s="52">
        <v>0</v>
      </c>
      <c r="W226" s="52">
        <v>9.41E-4</v>
      </c>
      <c r="X226" s="52">
        <v>5.7800000000000004E-3</v>
      </c>
      <c r="Y226" s="52">
        <v>0.40685500000000002</v>
      </c>
      <c r="Z226" s="52">
        <v>0</v>
      </c>
      <c r="AA226" s="52">
        <v>0</v>
      </c>
      <c r="AB226" s="84">
        <v>226</v>
      </c>
      <c r="AC226" s="84"/>
      <c r="AD226" s="85"/>
      <c r="AE226" s="51"/>
      <c r="AF226" s="51"/>
      <c r="AG226" s="51"/>
      <c r="AH226" s="51"/>
      <c r="AI226" s="51"/>
      <c r="AJ226" s="51"/>
      <c r="AK226" s="102" t="s">
        <v>476</v>
      </c>
      <c r="AL226" s="102" t="s">
        <v>476</v>
      </c>
      <c r="AM226" s="102" t="s">
        <v>476</v>
      </c>
      <c r="AN226" s="102" t="s">
        <v>476</v>
      </c>
      <c r="AO226" s="2"/>
      <c r="AP226" s="3"/>
      <c r="AQ226" s="3"/>
      <c r="AR226" s="3"/>
      <c r="AS226" s="3"/>
    </row>
    <row r="227" spans="1:45" hidden="1" x14ac:dyDescent="0.35">
      <c r="A227" s="14" t="s">
        <v>404</v>
      </c>
      <c r="B227" s="14"/>
      <c r="C227" s="15"/>
      <c r="D227" s="15"/>
      <c r="E227" s="79">
        <v>1.5</v>
      </c>
      <c r="F227" s="80"/>
      <c r="G227" s="15"/>
      <c r="H227" s="15"/>
      <c r="I227" s="16" t="s">
        <v>404</v>
      </c>
      <c r="J227" s="67"/>
      <c r="K227" s="67"/>
      <c r="L227" s="16" t="s">
        <v>404</v>
      </c>
      <c r="M227" s="81"/>
      <c r="N227" s="82">
        <v>3045.78125</v>
      </c>
      <c r="O227" s="82">
        <v>3068.14013671875</v>
      </c>
      <c r="P227" s="77"/>
      <c r="Q227" s="83"/>
      <c r="R227" s="83"/>
      <c r="S227" s="51">
        <v>1</v>
      </c>
      <c r="T227" s="51">
        <v>0</v>
      </c>
      <c r="U227" s="51">
        <v>1</v>
      </c>
      <c r="V227" s="52">
        <v>0</v>
      </c>
      <c r="W227" s="52">
        <v>9.41E-4</v>
      </c>
      <c r="X227" s="52">
        <v>5.7800000000000004E-3</v>
      </c>
      <c r="Y227" s="52">
        <v>0.40685500000000002</v>
      </c>
      <c r="Z227" s="52">
        <v>0</v>
      </c>
      <c r="AA227" s="52">
        <v>0</v>
      </c>
      <c r="AB227" s="84">
        <v>227</v>
      </c>
      <c r="AC227" s="84"/>
      <c r="AD227" s="85"/>
      <c r="AE227" s="51"/>
      <c r="AF227" s="51"/>
      <c r="AG227" s="51"/>
      <c r="AH227" s="51"/>
      <c r="AI227" s="51"/>
      <c r="AJ227" s="51"/>
      <c r="AK227" s="102" t="s">
        <v>476</v>
      </c>
      <c r="AL227" s="102" t="s">
        <v>476</v>
      </c>
      <c r="AM227" s="102" t="s">
        <v>476</v>
      </c>
      <c r="AN227" s="102" t="s">
        <v>476</v>
      </c>
      <c r="AO227" s="2"/>
      <c r="AP227" s="3"/>
      <c r="AQ227" s="3"/>
      <c r="AR227" s="3"/>
      <c r="AS227" s="3"/>
    </row>
    <row r="228" spans="1:45" hidden="1" x14ac:dyDescent="0.35">
      <c r="A228" s="14" t="s">
        <v>405</v>
      </c>
      <c r="B228" s="14"/>
      <c r="C228" s="15"/>
      <c r="D228" s="15"/>
      <c r="E228" s="79">
        <v>2.011514340916249</v>
      </c>
      <c r="F228" s="80"/>
      <c r="G228" s="15"/>
      <c r="H228" s="15"/>
      <c r="I228" s="16" t="s">
        <v>405</v>
      </c>
      <c r="J228" s="67"/>
      <c r="K228" s="67"/>
      <c r="L228" s="16" t="s">
        <v>405</v>
      </c>
      <c r="M228" s="81"/>
      <c r="N228" s="82">
        <v>3825.01123046875</v>
      </c>
      <c r="O228" s="82">
        <v>4165.8037109375</v>
      </c>
      <c r="P228" s="77"/>
      <c r="Q228" s="83"/>
      <c r="R228" s="83"/>
      <c r="S228" s="51">
        <v>2</v>
      </c>
      <c r="T228" s="51">
        <v>0</v>
      </c>
      <c r="U228" s="51">
        <v>2</v>
      </c>
      <c r="V228" s="52">
        <v>82.179478000000003</v>
      </c>
      <c r="W228" s="52">
        <v>1.026E-3</v>
      </c>
      <c r="X228" s="52">
        <v>1.0488000000000001E-2</v>
      </c>
      <c r="Y228" s="52">
        <v>0.64426099999999997</v>
      </c>
      <c r="Z228" s="52">
        <v>0</v>
      </c>
      <c r="AA228" s="52">
        <v>0</v>
      </c>
      <c r="AB228" s="84">
        <v>228</v>
      </c>
      <c r="AC228" s="84"/>
      <c r="AD228" s="85"/>
      <c r="AE228" s="51"/>
      <c r="AF228" s="51"/>
      <c r="AG228" s="51"/>
      <c r="AH228" s="51"/>
      <c r="AI228" s="51"/>
      <c r="AJ228" s="51"/>
      <c r="AK228" s="102" t="s">
        <v>476</v>
      </c>
      <c r="AL228" s="102" t="s">
        <v>476</v>
      </c>
      <c r="AM228" s="102" t="s">
        <v>476</v>
      </c>
      <c r="AN228" s="102" t="s">
        <v>476</v>
      </c>
      <c r="AO228" s="2"/>
      <c r="AP228" s="3"/>
      <c r="AQ228" s="3"/>
      <c r="AR228" s="3"/>
      <c r="AS228" s="3"/>
    </row>
    <row r="229" spans="1:45" hidden="1" x14ac:dyDescent="0.35">
      <c r="A229" s="14" t="s">
        <v>406</v>
      </c>
      <c r="B229" s="14"/>
      <c r="C229" s="15"/>
      <c r="D229" s="15"/>
      <c r="E229" s="79">
        <v>1.5</v>
      </c>
      <c r="F229" s="80"/>
      <c r="G229" s="15"/>
      <c r="H229" s="15"/>
      <c r="I229" s="16" t="s">
        <v>406</v>
      </c>
      <c r="J229" s="67"/>
      <c r="K229" s="67"/>
      <c r="L229" s="16" t="s">
        <v>406</v>
      </c>
      <c r="M229" s="81"/>
      <c r="N229" s="82">
        <v>3034.7001953125</v>
      </c>
      <c r="O229" s="82">
        <v>3201.9189453125</v>
      </c>
      <c r="P229" s="77"/>
      <c r="Q229" s="83"/>
      <c r="R229" s="83"/>
      <c r="S229" s="51">
        <v>1</v>
      </c>
      <c r="T229" s="51">
        <v>0</v>
      </c>
      <c r="U229" s="51">
        <v>1</v>
      </c>
      <c r="V229" s="52">
        <v>0</v>
      </c>
      <c r="W229" s="52">
        <v>9.41E-4</v>
      </c>
      <c r="X229" s="52">
        <v>5.7800000000000004E-3</v>
      </c>
      <c r="Y229" s="52">
        <v>0.40685500000000002</v>
      </c>
      <c r="Z229" s="52">
        <v>0</v>
      </c>
      <c r="AA229" s="52">
        <v>0</v>
      </c>
      <c r="AB229" s="84">
        <v>229</v>
      </c>
      <c r="AC229" s="84"/>
      <c r="AD229" s="85"/>
      <c r="AE229" s="51"/>
      <c r="AF229" s="51"/>
      <c r="AG229" s="51"/>
      <c r="AH229" s="51"/>
      <c r="AI229" s="51"/>
      <c r="AJ229" s="51"/>
      <c r="AK229" s="102" t="s">
        <v>476</v>
      </c>
      <c r="AL229" s="102" t="s">
        <v>476</v>
      </c>
      <c r="AM229" s="102" t="s">
        <v>476</v>
      </c>
      <c r="AN229" s="102" t="s">
        <v>476</v>
      </c>
      <c r="AO229" s="2"/>
      <c r="AP229" s="3"/>
      <c r="AQ229" s="3"/>
      <c r="AR229" s="3"/>
      <c r="AS229" s="3"/>
    </row>
    <row r="230" spans="1:45" hidden="1" x14ac:dyDescent="0.35">
      <c r="A230" s="14" t="s">
        <v>407</v>
      </c>
      <c r="B230" s="14"/>
      <c r="C230" s="15"/>
      <c r="D230" s="15"/>
      <c r="E230" s="79">
        <v>1.5</v>
      </c>
      <c r="F230" s="80"/>
      <c r="G230" s="15"/>
      <c r="H230" s="15"/>
      <c r="I230" s="16" t="s">
        <v>407</v>
      </c>
      <c r="J230" s="67"/>
      <c r="K230" s="67"/>
      <c r="L230" s="16" t="s">
        <v>407</v>
      </c>
      <c r="M230" s="81"/>
      <c r="N230" s="82">
        <v>5791.28955078125</v>
      </c>
      <c r="O230" s="82">
        <v>2523.391357421875</v>
      </c>
      <c r="P230" s="77"/>
      <c r="Q230" s="83"/>
      <c r="R230" s="83"/>
      <c r="S230" s="51">
        <v>1</v>
      </c>
      <c r="T230" s="51">
        <v>0</v>
      </c>
      <c r="U230" s="51">
        <v>1</v>
      </c>
      <c r="V230" s="52">
        <v>0</v>
      </c>
      <c r="W230" s="52">
        <v>1</v>
      </c>
      <c r="X230" s="52">
        <v>0</v>
      </c>
      <c r="Y230" s="52">
        <v>0.99999800000000005</v>
      </c>
      <c r="Z230" s="52">
        <v>0</v>
      </c>
      <c r="AA230" s="52">
        <v>0</v>
      </c>
      <c r="AB230" s="84">
        <v>230</v>
      </c>
      <c r="AC230" s="84"/>
      <c r="AD230" s="85"/>
      <c r="AE230" s="51"/>
      <c r="AF230" s="51"/>
      <c r="AG230" s="51"/>
      <c r="AH230" s="51"/>
      <c r="AI230" s="51"/>
      <c r="AJ230" s="51"/>
      <c r="AK230" s="102" t="s">
        <v>476</v>
      </c>
      <c r="AL230" s="102" t="s">
        <v>476</v>
      </c>
      <c r="AM230" s="102" t="s">
        <v>476</v>
      </c>
      <c r="AN230" s="102" t="s">
        <v>476</v>
      </c>
      <c r="AO230" s="2"/>
      <c r="AP230" s="3"/>
      <c r="AQ230" s="3"/>
      <c r="AR230" s="3"/>
      <c r="AS230" s="3"/>
    </row>
    <row r="231" spans="1:45" ht="54" customHeight="1" x14ac:dyDescent="0.35">
      <c r="A231" s="14" t="s">
        <v>408</v>
      </c>
      <c r="C231" s="15" t="s">
        <v>485</v>
      </c>
      <c r="D231" s="15" t="s">
        <v>59</v>
      </c>
      <c r="E231" s="79">
        <v>1.5</v>
      </c>
      <c r="F231" s="80"/>
      <c r="G231" s="15"/>
      <c r="H231" s="15"/>
      <c r="I231" s="16" t="s">
        <v>408</v>
      </c>
      <c r="J231" s="67"/>
      <c r="K231" s="67"/>
      <c r="L231" s="16" t="s">
        <v>408</v>
      </c>
      <c r="M231" s="81"/>
      <c r="N231" s="82">
        <v>8373.103515625</v>
      </c>
      <c r="O231" s="82">
        <v>2810.897705078125</v>
      </c>
      <c r="P231" s="77"/>
      <c r="Q231" s="83"/>
      <c r="R231" s="83"/>
      <c r="S231" s="51">
        <v>1</v>
      </c>
      <c r="T231" s="51">
        <v>1</v>
      </c>
      <c r="U231" s="51">
        <v>0</v>
      </c>
      <c r="V231" s="52">
        <v>0</v>
      </c>
      <c r="W231" s="52">
        <v>1</v>
      </c>
      <c r="X231" s="52">
        <v>0</v>
      </c>
      <c r="Y231" s="52">
        <v>0.99999800000000005</v>
      </c>
      <c r="Z231" s="52">
        <v>0</v>
      </c>
      <c r="AA231" s="52">
        <v>0</v>
      </c>
      <c r="AB231" s="84">
        <v>231</v>
      </c>
      <c r="AC231" s="84"/>
      <c r="AD231" s="85"/>
      <c r="AE231" s="51"/>
      <c r="AF231" s="51"/>
      <c r="AG231" s="51"/>
      <c r="AH231" s="51"/>
      <c r="AI231" s="51"/>
      <c r="AJ231" s="51"/>
      <c r="AK231" s="51"/>
      <c r="AL231" s="51"/>
      <c r="AM231" s="51"/>
      <c r="AN231" s="51"/>
      <c r="AO231" s="2"/>
      <c r="AP231" s="3"/>
      <c r="AQ231" s="3"/>
      <c r="AR231" s="3"/>
      <c r="AS231" s="3"/>
    </row>
    <row r="232" spans="1:45" hidden="1" x14ac:dyDescent="0.35">
      <c r="A232" s="14" t="s">
        <v>409</v>
      </c>
      <c r="B232" s="14"/>
      <c r="C232" s="15"/>
      <c r="D232" s="15"/>
      <c r="E232" s="79">
        <v>1.5</v>
      </c>
      <c r="F232" s="80"/>
      <c r="G232" s="15"/>
      <c r="H232" s="15"/>
      <c r="I232" s="16" t="s">
        <v>409</v>
      </c>
      <c r="J232" s="67"/>
      <c r="K232" s="67"/>
      <c r="L232" s="16" t="s">
        <v>409</v>
      </c>
      <c r="M232" s="81"/>
      <c r="N232" s="82">
        <v>117.69000244140625</v>
      </c>
      <c r="O232" s="82">
        <v>6015.9267578125</v>
      </c>
      <c r="P232" s="77"/>
      <c r="Q232" s="83"/>
      <c r="R232" s="83"/>
      <c r="S232" s="51">
        <v>1</v>
      </c>
      <c r="T232" s="51">
        <v>0</v>
      </c>
      <c r="U232" s="51">
        <v>1</v>
      </c>
      <c r="V232" s="52">
        <v>0</v>
      </c>
      <c r="W232" s="52">
        <v>7.45E-4</v>
      </c>
      <c r="X232" s="52">
        <v>2.4699999999999999E-4</v>
      </c>
      <c r="Y232" s="52">
        <v>0.48421999999999998</v>
      </c>
      <c r="Z232" s="52">
        <v>0</v>
      </c>
      <c r="AA232" s="52">
        <v>0</v>
      </c>
      <c r="AB232" s="84">
        <v>232</v>
      </c>
      <c r="AC232" s="84"/>
      <c r="AD232" s="85"/>
      <c r="AE232" s="51"/>
      <c r="AF232" s="51"/>
      <c r="AG232" s="51"/>
      <c r="AH232" s="51"/>
      <c r="AI232" s="51"/>
      <c r="AJ232" s="51"/>
      <c r="AK232" s="102" t="s">
        <v>476</v>
      </c>
      <c r="AL232" s="102" t="s">
        <v>476</v>
      </c>
      <c r="AM232" s="102" t="s">
        <v>476</v>
      </c>
      <c r="AN232" s="102" t="s">
        <v>476</v>
      </c>
      <c r="AO232" s="2"/>
      <c r="AP232" s="3"/>
      <c r="AQ232" s="3"/>
      <c r="AR232" s="3"/>
      <c r="AS232" s="3"/>
    </row>
    <row r="233" spans="1:45" ht="54" customHeight="1" x14ac:dyDescent="0.35">
      <c r="A233" s="14" t="s">
        <v>410</v>
      </c>
      <c r="C233" s="15" t="s">
        <v>485</v>
      </c>
      <c r="D233" s="15" t="s">
        <v>59</v>
      </c>
      <c r="E233" s="79">
        <v>2.4575805766972847</v>
      </c>
      <c r="F233" s="80"/>
      <c r="G233" s="15"/>
      <c r="H233" s="15"/>
      <c r="I233" s="16" t="s">
        <v>410</v>
      </c>
      <c r="J233" s="67"/>
      <c r="K233" s="67"/>
      <c r="L233" s="16" t="s">
        <v>410</v>
      </c>
      <c r="M233" s="81"/>
      <c r="N233" s="82">
        <v>6104.7451171875</v>
      </c>
      <c r="O233" s="82">
        <v>1774.3446044921875</v>
      </c>
      <c r="P233" s="77"/>
      <c r="Q233" s="83"/>
      <c r="R233" s="83"/>
      <c r="S233" s="51">
        <v>5</v>
      </c>
      <c r="T233" s="51">
        <v>5</v>
      </c>
      <c r="U233" s="51">
        <v>0</v>
      </c>
      <c r="V233" s="52">
        <v>776.59811500000001</v>
      </c>
      <c r="W233" s="52">
        <v>9.1299999999999997E-4</v>
      </c>
      <c r="X233" s="52">
        <v>7.1699999999999997E-4</v>
      </c>
      <c r="Y233" s="52">
        <v>1.9660010000000001</v>
      </c>
      <c r="Z233" s="52">
        <v>0</v>
      </c>
      <c r="AA233" s="52">
        <v>0</v>
      </c>
      <c r="AB233" s="84">
        <v>233</v>
      </c>
      <c r="AC233" s="84"/>
      <c r="AD233" s="85"/>
      <c r="AE233" s="51"/>
      <c r="AF233" s="51"/>
      <c r="AG233" s="51"/>
      <c r="AH233" s="51"/>
      <c r="AI233" s="51"/>
      <c r="AJ233" s="51"/>
      <c r="AK233" s="51"/>
      <c r="AL233" s="51"/>
      <c r="AM233" s="51"/>
      <c r="AN233" s="51"/>
      <c r="AO233" s="2"/>
      <c r="AP233" s="3"/>
      <c r="AQ233" s="3"/>
      <c r="AR233" s="3"/>
      <c r="AS233" s="3"/>
    </row>
    <row r="234" spans="1:45" hidden="1" x14ac:dyDescent="0.35">
      <c r="A234" s="14" t="s">
        <v>411</v>
      </c>
      <c r="B234" s="14"/>
      <c r="C234" s="15"/>
      <c r="D234" s="15"/>
      <c r="E234" s="79">
        <v>1.5</v>
      </c>
      <c r="F234" s="80"/>
      <c r="G234" s="15"/>
      <c r="H234" s="15"/>
      <c r="I234" s="16" t="s">
        <v>411</v>
      </c>
      <c r="J234" s="67"/>
      <c r="K234" s="67"/>
      <c r="L234" s="16" t="s">
        <v>411</v>
      </c>
      <c r="M234" s="81"/>
      <c r="N234" s="82">
        <v>311.73895263671875</v>
      </c>
      <c r="O234" s="82">
        <v>6618.3095703125</v>
      </c>
      <c r="P234" s="77"/>
      <c r="Q234" s="83"/>
      <c r="R234" s="83"/>
      <c r="S234" s="51">
        <v>1</v>
      </c>
      <c r="T234" s="51">
        <v>0</v>
      </c>
      <c r="U234" s="51">
        <v>1</v>
      </c>
      <c r="V234" s="52">
        <v>0</v>
      </c>
      <c r="W234" s="52">
        <v>7.45E-4</v>
      </c>
      <c r="X234" s="52">
        <v>2.4699999999999999E-4</v>
      </c>
      <c r="Y234" s="52">
        <v>0.48421999999999998</v>
      </c>
      <c r="Z234" s="52">
        <v>0</v>
      </c>
      <c r="AA234" s="52">
        <v>0</v>
      </c>
      <c r="AB234" s="84">
        <v>234</v>
      </c>
      <c r="AC234" s="84"/>
      <c r="AD234" s="85"/>
      <c r="AE234" s="51"/>
      <c r="AF234" s="51"/>
      <c r="AG234" s="51"/>
      <c r="AH234" s="51"/>
      <c r="AI234" s="51"/>
      <c r="AJ234" s="51"/>
      <c r="AK234" s="102" t="s">
        <v>476</v>
      </c>
      <c r="AL234" s="102" t="s">
        <v>476</v>
      </c>
      <c r="AM234" s="102" t="s">
        <v>476</v>
      </c>
      <c r="AN234" s="102" t="s">
        <v>476</v>
      </c>
      <c r="AO234" s="2"/>
      <c r="AP234" s="3"/>
      <c r="AQ234" s="3"/>
      <c r="AR234" s="3"/>
      <c r="AS234" s="3"/>
    </row>
    <row r="235" spans="1:45" hidden="1" x14ac:dyDescent="0.35">
      <c r="A235" s="14" t="s">
        <v>412</v>
      </c>
      <c r="B235" s="14"/>
      <c r="C235" s="15"/>
      <c r="D235" s="15"/>
      <c r="E235" s="79">
        <v>1.5</v>
      </c>
      <c r="F235" s="80"/>
      <c r="G235" s="15"/>
      <c r="H235" s="15"/>
      <c r="I235" s="16" t="s">
        <v>412</v>
      </c>
      <c r="J235" s="67"/>
      <c r="K235" s="67"/>
      <c r="L235" s="16" t="s">
        <v>412</v>
      </c>
      <c r="M235" s="81"/>
      <c r="N235" s="82">
        <v>189.27595520019531</v>
      </c>
      <c r="O235" s="82">
        <v>6299.578125</v>
      </c>
      <c r="P235" s="77"/>
      <c r="Q235" s="83"/>
      <c r="R235" s="83"/>
      <c r="S235" s="51">
        <v>1</v>
      </c>
      <c r="T235" s="51">
        <v>0</v>
      </c>
      <c r="U235" s="51">
        <v>1</v>
      </c>
      <c r="V235" s="52">
        <v>0</v>
      </c>
      <c r="W235" s="52">
        <v>7.45E-4</v>
      </c>
      <c r="X235" s="52">
        <v>2.4699999999999999E-4</v>
      </c>
      <c r="Y235" s="52">
        <v>0.48421999999999998</v>
      </c>
      <c r="Z235" s="52">
        <v>0</v>
      </c>
      <c r="AA235" s="52">
        <v>0</v>
      </c>
      <c r="AB235" s="84">
        <v>235</v>
      </c>
      <c r="AC235" s="84"/>
      <c r="AD235" s="85"/>
      <c r="AE235" s="51"/>
      <c r="AF235" s="51"/>
      <c r="AG235" s="51"/>
      <c r="AH235" s="51"/>
      <c r="AI235" s="51"/>
      <c r="AJ235" s="51"/>
      <c r="AK235" s="102" t="s">
        <v>476</v>
      </c>
      <c r="AL235" s="102" t="s">
        <v>476</v>
      </c>
      <c r="AM235" s="102" t="s">
        <v>476</v>
      </c>
      <c r="AN235" s="102" t="s">
        <v>476</v>
      </c>
      <c r="AO235" s="2"/>
      <c r="AP235" s="3"/>
      <c r="AQ235" s="3"/>
      <c r="AR235" s="3"/>
      <c r="AS235" s="3"/>
    </row>
    <row r="236" spans="1:45" ht="54" customHeight="1" x14ac:dyDescent="0.35">
      <c r="A236" s="14" t="s">
        <v>413</v>
      </c>
      <c r="C236" s="15" t="s">
        <v>485</v>
      </c>
      <c r="D236" s="15" t="s">
        <v>59</v>
      </c>
      <c r="E236" s="79">
        <v>10</v>
      </c>
      <c r="F236" s="80"/>
      <c r="G236" s="15"/>
      <c r="H236" s="15"/>
      <c r="I236" s="16" t="s">
        <v>413</v>
      </c>
      <c r="J236" s="67"/>
      <c r="K236" s="67"/>
      <c r="L236" s="16" t="s">
        <v>413</v>
      </c>
      <c r="M236" s="81"/>
      <c r="N236" s="82">
        <v>3870.7470703125</v>
      </c>
      <c r="O236" s="82">
        <v>4952.65087890625</v>
      </c>
      <c r="P236" s="77"/>
      <c r="Q236" s="83"/>
      <c r="R236" s="83"/>
      <c r="S236" s="51">
        <v>24</v>
      </c>
      <c r="T236" s="51">
        <v>24</v>
      </c>
      <c r="U236" s="51">
        <v>0</v>
      </c>
      <c r="V236" s="52">
        <v>3935.7029640000001</v>
      </c>
      <c r="W236" s="52">
        <v>1.227E-3</v>
      </c>
      <c r="X236" s="52">
        <v>1.3686E-2</v>
      </c>
      <c r="Y236" s="52">
        <v>6.7032210000000001</v>
      </c>
      <c r="Z236" s="52">
        <v>0</v>
      </c>
      <c r="AA236" s="52">
        <v>0</v>
      </c>
      <c r="AB236" s="84">
        <v>236</v>
      </c>
      <c r="AC236" s="84"/>
      <c r="AD236" s="85"/>
      <c r="AE236" s="51"/>
      <c r="AF236" s="51"/>
      <c r="AG236" s="51"/>
      <c r="AH236" s="51"/>
      <c r="AI236" s="51"/>
      <c r="AJ236" s="51"/>
      <c r="AK236" s="51"/>
      <c r="AL236" s="51"/>
      <c r="AM236" s="51"/>
      <c r="AN236" s="51"/>
      <c r="AO236" s="2"/>
      <c r="AP236" s="3"/>
      <c r="AQ236" s="3"/>
      <c r="AR236" s="3"/>
      <c r="AS236" s="3"/>
    </row>
    <row r="237" spans="1:45" hidden="1" x14ac:dyDescent="0.35">
      <c r="A237" s="14" t="s">
        <v>414</v>
      </c>
      <c r="B237" s="14"/>
      <c r="C237" s="15"/>
      <c r="D237" s="15"/>
      <c r="E237" s="79">
        <v>1.5</v>
      </c>
      <c r="F237" s="80"/>
      <c r="G237" s="15"/>
      <c r="H237" s="15"/>
      <c r="I237" s="16" t="s">
        <v>414</v>
      </c>
      <c r="J237" s="67"/>
      <c r="K237" s="67"/>
      <c r="L237" s="16" t="s">
        <v>414</v>
      </c>
      <c r="M237" s="81"/>
      <c r="N237" s="82">
        <v>5974.142578125</v>
      </c>
      <c r="O237" s="82">
        <v>6339.57568359375</v>
      </c>
      <c r="P237" s="77"/>
      <c r="Q237" s="83"/>
      <c r="R237" s="83"/>
      <c r="S237" s="51">
        <v>1</v>
      </c>
      <c r="T237" s="51">
        <v>0</v>
      </c>
      <c r="U237" s="51">
        <v>1</v>
      </c>
      <c r="V237" s="52">
        <v>0</v>
      </c>
      <c r="W237" s="52">
        <v>9.41E-4</v>
      </c>
      <c r="X237" s="52">
        <v>4.7080000000000004E-3</v>
      </c>
      <c r="Y237" s="52">
        <v>0.38740599999999997</v>
      </c>
      <c r="Z237" s="52">
        <v>0</v>
      </c>
      <c r="AA237" s="52">
        <v>0</v>
      </c>
      <c r="AB237" s="84">
        <v>237</v>
      </c>
      <c r="AC237" s="84"/>
      <c r="AD237" s="85"/>
      <c r="AE237" s="51"/>
      <c r="AF237" s="51"/>
      <c r="AG237" s="51"/>
      <c r="AH237" s="51"/>
      <c r="AI237" s="51"/>
      <c r="AJ237" s="51"/>
      <c r="AK237" s="102" t="s">
        <v>476</v>
      </c>
      <c r="AL237" s="102" t="s">
        <v>476</v>
      </c>
      <c r="AM237" s="102" t="s">
        <v>476</v>
      </c>
      <c r="AN237" s="102" t="s">
        <v>476</v>
      </c>
      <c r="AO237" s="2"/>
      <c r="AP237" s="3"/>
      <c r="AQ237" s="3"/>
      <c r="AR237" s="3"/>
      <c r="AS237" s="3"/>
    </row>
    <row r="238" spans="1:45" hidden="1" x14ac:dyDescent="0.35">
      <c r="A238" s="14" t="s">
        <v>415</v>
      </c>
      <c r="B238" s="14"/>
      <c r="C238" s="15"/>
      <c r="D238" s="15"/>
      <c r="E238" s="79">
        <v>1.8257823848929247</v>
      </c>
      <c r="F238" s="80"/>
      <c r="G238" s="15"/>
      <c r="H238" s="15"/>
      <c r="I238" s="16" t="s">
        <v>415</v>
      </c>
      <c r="J238" s="67"/>
      <c r="K238" s="67"/>
      <c r="L238" s="16" t="s">
        <v>415</v>
      </c>
      <c r="M238" s="81"/>
      <c r="N238" s="82">
        <v>5409.02001953125</v>
      </c>
      <c r="O238" s="82">
        <v>6106.4365234375</v>
      </c>
      <c r="P238" s="77"/>
      <c r="Q238" s="83"/>
      <c r="R238" s="83"/>
      <c r="S238" s="51">
        <v>2</v>
      </c>
      <c r="T238" s="51">
        <v>0</v>
      </c>
      <c r="U238" s="51">
        <v>2</v>
      </c>
      <c r="V238" s="52">
        <v>52.339933000000002</v>
      </c>
      <c r="W238" s="52">
        <v>1.0300000000000001E-3</v>
      </c>
      <c r="X238" s="52">
        <v>6.7070000000000003E-3</v>
      </c>
      <c r="Y238" s="52">
        <v>0.64112800000000003</v>
      </c>
      <c r="Z238" s="52">
        <v>0</v>
      </c>
      <c r="AA238" s="52">
        <v>0</v>
      </c>
      <c r="AB238" s="84">
        <v>238</v>
      </c>
      <c r="AC238" s="84"/>
      <c r="AD238" s="85"/>
      <c r="AE238" s="51"/>
      <c r="AF238" s="51"/>
      <c r="AG238" s="51"/>
      <c r="AH238" s="51"/>
      <c r="AI238" s="51"/>
      <c r="AJ238" s="51"/>
      <c r="AK238" s="102" t="s">
        <v>476</v>
      </c>
      <c r="AL238" s="102" t="s">
        <v>476</v>
      </c>
      <c r="AM238" s="102" t="s">
        <v>476</v>
      </c>
      <c r="AN238" s="102" t="s">
        <v>476</v>
      </c>
      <c r="AO238" s="2"/>
      <c r="AP238" s="3"/>
      <c r="AQ238" s="3"/>
      <c r="AR238" s="3"/>
      <c r="AS238" s="3"/>
    </row>
    <row r="239" spans="1:45" hidden="1" x14ac:dyDescent="0.35">
      <c r="A239" s="14" t="s">
        <v>416</v>
      </c>
      <c r="B239" s="14"/>
      <c r="C239" s="15"/>
      <c r="D239" s="15"/>
      <c r="E239" s="79">
        <v>1.5</v>
      </c>
      <c r="F239" s="80"/>
      <c r="G239" s="15"/>
      <c r="H239" s="15"/>
      <c r="I239" s="16" t="s">
        <v>416</v>
      </c>
      <c r="J239" s="67"/>
      <c r="K239" s="67"/>
      <c r="L239" s="16" t="s">
        <v>416</v>
      </c>
      <c r="M239" s="81"/>
      <c r="N239" s="82">
        <v>6183.07763671875</v>
      </c>
      <c r="O239" s="82">
        <v>5883.41943359375</v>
      </c>
      <c r="P239" s="77"/>
      <c r="Q239" s="83"/>
      <c r="R239" s="83"/>
      <c r="S239" s="51">
        <v>1</v>
      </c>
      <c r="T239" s="51">
        <v>0</v>
      </c>
      <c r="U239" s="51">
        <v>1</v>
      </c>
      <c r="V239" s="52">
        <v>0</v>
      </c>
      <c r="W239" s="52">
        <v>9.41E-4</v>
      </c>
      <c r="X239" s="52">
        <v>4.7080000000000004E-3</v>
      </c>
      <c r="Y239" s="52">
        <v>0.38740599999999997</v>
      </c>
      <c r="Z239" s="52">
        <v>0</v>
      </c>
      <c r="AA239" s="52">
        <v>0</v>
      </c>
      <c r="AB239" s="84">
        <v>239</v>
      </c>
      <c r="AC239" s="84"/>
      <c r="AD239" s="85"/>
      <c r="AE239" s="51"/>
      <c r="AF239" s="51"/>
      <c r="AG239" s="51"/>
      <c r="AH239" s="51"/>
      <c r="AI239" s="51"/>
      <c r="AJ239" s="51"/>
      <c r="AK239" s="102" t="s">
        <v>476</v>
      </c>
      <c r="AL239" s="102" t="s">
        <v>476</v>
      </c>
      <c r="AM239" s="102" t="s">
        <v>476</v>
      </c>
      <c r="AN239" s="102" t="s">
        <v>476</v>
      </c>
      <c r="AO239" s="2"/>
      <c r="AP239" s="3"/>
      <c r="AQ239" s="3"/>
      <c r="AR239" s="3"/>
      <c r="AS239" s="3"/>
    </row>
    <row r="240" spans="1:45" hidden="1" x14ac:dyDescent="0.35">
      <c r="A240" s="14" t="s">
        <v>417</v>
      </c>
      <c r="B240" s="14"/>
      <c r="C240" s="15"/>
      <c r="D240" s="15"/>
      <c r="E240" s="79">
        <v>1.5</v>
      </c>
      <c r="F240" s="80"/>
      <c r="G240" s="15"/>
      <c r="H240" s="15"/>
      <c r="I240" s="16" t="s">
        <v>417</v>
      </c>
      <c r="J240" s="67"/>
      <c r="K240" s="67"/>
      <c r="L240" s="16" t="s">
        <v>417</v>
      </c>
      <c r="M240" s="81"/>
      <c r="N240" s="82">
        <v>6114.72216796875</v>
      </c>
      <c r="O240" s="82">
        <v>6049.7607421875</v>
      </c>
      <c r="P240" s="77"/>
      <c r="Q240" s="83"/>
      <c r="R240" s="83"/>
      <c r="S240" s="51">
        <v>1</v>
      </c>
      <c r="T240" s="51">
        <v>0</v>
      </c>
      <c r="U240" s="51">
        <v>1</v>
      </c>
      <c r="V240" s="52">
        <v>0</v>
      </c>
      <c r="W240" s="52">
        <v>9.41E-4</v>
      </c>
      <c r="X240" s="52">
        <v>4.7080000000000004E-3</v>
      </c>
      <c r="Y240" s="52">
        <v>0.38740599999999997</v>
      </c>
      <c r="Z240" s="52">
        <v>0</v>
      </c>
      <c r="AA240" s="52">
        <v>0</v>
      </c>
      <c r="AB240" s="84">
        <v>240</v>
      </c>
      <c r="AC240" s="84"/>
      <c r="AD240" s="85"/>
      <c r="AE240" s="51"/>
      <c r="AF240" s="51"/>
      <c r="AG240" s="51"/>
      <c r="AH240" s="51"/>
      <c r="AI240" s="51"/>
      <c r="AJ240" s="51"/>
      <c r="AK240" s="102" t="s">
        <v>476</v>
      </c>
      <c r="AL240" s="102" t="s">
        <v>476</v>
      </c>
      <c r="AM240" s="102" t="s">
        <v>476</v>
      </c>
      <c r="AN240" s="102" t="s">
        <v>476</v>
      </c>
      <c r="AO240" s="2"/>
      <c r="AP240" s="3"/>
      <c r="AQ240" s="3"/>
      <c r="AR240" s="3"/>
      <c r="AS240" s="3"/>
    </row>
    <row r="241" spans="1:45" hidden="1" x14ac:dyDescent="0.35">
      <c r="A241" s="14" t="s">
        <v>418</v>
      </c>
      <c r="B241" s="14"/>
      <c r="C241" s="15"/>
      <c r="D241" s="15"/>
      <c r="E241" s="79">
        <v>1.8257823848929247</v>
      </c>
      <c r="F241" s="80"/>
      <c r="G241" s="15"/>
      <c r="H241" s="15"/>
      <c r="I241" s="16" t="s">
        <v>418</v>
      </c>
      <c r="J241" s="67"/>
      <c r="K241" s="67"/>
      <c r="L241" s="16" t="s">
        <v>418</v>
      </c>
      <c r="M241" s="81"/>
      <c r="N241" s="82">
        <v>5327.802734375</v>
      </c>
      <c r="O241" s="82">
        <v>6239.96044921875</v>
      </c>
      <c r="P241" s="77"/>
      <c r="Q241" s="83"/>
      <c r="R241" s="83"/>
      <c r="S241" s="51">
        <v>2</v>
      </c>
      <c r="T241" s="51">
        <v>0</v>
      </c>
      <c r="U241" s="51">
        <v>2</v>
      </c>
      <c r="V241" s="52">
        <v>52.339933000000002</v>
      </c>
      <c r="W241" s="52">
        <v>1.0300000000000001E-3</v>
      </c>
      <c r="X241" s="52">
        <v>6.7070000000000003E-3</v>
      </c>
      <c r="Y241" s="52">
        <v>0.64112800000000003</v>
      </c>
      <c r="Z241" s="52">
        <v>0</v>
      </c>
      <c r="AA241" s="52">
        <v>0</v>
      </c>
      <c r="AB241" s="84">
        <v>241</v>
      </c>
      <c r="AC241" s="84"/>
      <c r="AD241" s="85"/>
      <c r="AE241" s="51"/>
      <c r="AF241" s="51"/>
      <c r="AG241" s="51"/>
      <c r="AH241" s="51"/>
      <c r="AI241" s="51"/>
      <c r="AJ241" s="51"/>
      <c r="AK241" s="102" t="s">
        <v>476</v>
      </c>
      <c r="AL241" s="102" t="s">
        <v>476</v>
      </c>
      <c r="AM241" s="102" t="s">
        <v>476</v>
      </c>
      <c r="AN241" s="102" t="s">
        <v>476</v>
      </c>
      <c r="AO241" s="2"/>
      <c r="AP241" s="3"/>
      <c r="AQ241" s="3"/>
      <c r="AR241" s="3"/>
      <c r="AS241" s="3"/>
    </row>
    <row r="242" spans="1:45" hidden="1" x14ac:dyDescent="0.35">
      <c r="A242" s="14" t="s">
        <v>419</v>
      </c>
      <c r="B242" s="14"/>
      <c r="C242" s="15"/>
      <c r="D242" s="15"/>
      <c r="E242" s="79">
        <v>1.5</v>
      </c>
      <c r="F242" s="80"/>
      <c r="G242" s="15"/>
      <c r="H242" s="15"/>
      <c r="I242" s="16" t="s">
        <v>419</v>
      </c>
      <c r="J242" s="67"/>
      <c r="K242" s="67"/>
      <c r="L242" s="16" t="s">
        <v>419</v>
      </c>
      <c r="M242" s="81"/>
      <c r="N242" s="82">
        <v>6047.60546875</v>
      </c>
      <c r="O242" s="82">
        <v>6193.91064453125</v>
      </c>
      <c r="P242" s="77"/>
      <c r="Q242" s="83"/>
      <c r="R242" s="83"/>
      <c r="S242" s="51">
        <v>1</v>
      </c>
      <c r="T242" s="51">
        <v>0</v>
      </c>
      <c r="U242" s="51">
        <v>1</v>
      </c>
      <c r="V242" s="52">
        <v>0</v>
      </c>
      <c r="W242" s="52">
        <v>9.41E-4</v>
      </c>
      <c r="X242" s="52">
        <v>4.7080000000000004E-3</v>
      </c>
      <c r="Y242" s="52">
        <v>0.38740599999999997</v>
      </c>
      <c r="Z242" s="52">
        <v>0</v>
      </c>
      <c r="AA242" s="52">
        <v>0</v>
      </c>
      <c r="AB242" s="84">
        <v>242</v>
      </c>
      <c r="AC242" s="84"/>
      <c r="AD242" s="85"/>
      <c r="AE242" s="51"/>
      <c r="AF242" s="51"/>
      <c r="AG242" s="51"/>
      <c r="AH242" s="51"/>
      <c r="AI242" s="51"/>
      <c r="AJ242" s="51"/>
      <c r="AK242" s="102" t="s">
        <v>476</v>
      </c>
      <c r="AL242" s="102" t="s">
        <v>476</v>
      </c>
      <c r="AM242" s="102" t="s">
        <v>476</v>
      </c>
      <c r="AN242" s="102" t="s">
        <v>476</v>
      </c>
      <c r="AO242" s="2"/>
      <c r="AP242" s="3"/>
      <c r="AQ242" s="3"/>
      <c r="AR242" s="3"/>
      <c r="AS242" s="3"/>
    </row>
    <row r="243" spans="1:45" hidden="1" x14ac:dyDescent="0.35">
      <c r="A243" s="14" t="s">
        <v>420</v>
      </c>
      <c r="B243" s="14"/>
      <c r="C243" s="15"/>
      <c r="D243" s="15"/>
      <c r="E243" s="79">
        <v>1.8066424336517335</v>
      </c>
      <c r="F243" s="80"/>
      <c r="G243" s="15"/>
      <c r="H243" s="15"/>
      <c r="I243" s="16" t="s">
        <v>420</v>
      </c>
      <c r="J243" s="67"/>
      <c r="K243" s="67"/>
      <c r="L243" s="16" t="s">
        <v>420</v>
      </c>
      <c r="M243" s="81"/>
      <c r="N243" s="82">
        <v>5123.53466796875</v>
      </c>
      <c r="O243" s="82">
        <v>5430.94873046875</v>
      </c>
      <c r="P243" s="77"/>
      <c r="Q243" s="83"/>
      <c r="R243" s="83"/>
      <c r="S243" s="51">
        <v>2</v>
      </c>
      <c r="T243" s="51">
        <v>0</v>
      </c>
      <c r="U243" s="51">
        <v>2</v>
      </c>
      <c r="V243" s="52">
        <v>49.264924000000001</v>
      </c>
      <c r="W243" s="52">
        <v>1.054E-3</v>
      </c>
      <c r="X243" s="52">
        <v>8.8269999999999998E-3</v>
      </c>
      <c r="Y243" s="52">
        <v>0.63714199999999999</v>
      </c>
      <c r="Z243" s="52">
        <v>0</v>
      </c>
      <c r="AA243" s="52">
        <v>0</v>
      </c>
      <c r="AB243" s="84">
        <v>243</v>
      </c>
      <c r="AC243" s="84"/>
      <c r="AD243" s="85"/>
      <c r="AE243" s="51"/>
      <c r="AF243" s="51"/>
      <c r="AG243" s="51"/>
      <c r="AH243" s="51"/>
      <c r="AI243" s="51"/>
      <c r="AJ243" s="51"/>
      <c r="AK243" s="102" t="s">
        <v>476</v>
      </c>
      <c r="AL243" s="102" t="s">
        <v>476</v>
      </c>
      <c r="AM243" s="102" t="s">
        <v>476</v>
      </c>
      <c r="AN243" s="102" t="s">
        <v>476</v>
      </c>
      <c r="AO243" s="2"/>
      <c r="AP243" s="3"/>
      <c r="AQ243" s="3"/>
      <c r="AR243" s="3"/>
      <c r="AS243" s="3"/>
    </row>
    <row r="244" spans="1:45" hidden="1" x14ac:dyDescent="0.35">
      <c r="A244" s="14" t="s">
        <v>421</v>
      </c>
      <c r="B244" s="14"/>
      <c r="C244" s="15"/>
      <c r="D244" s="15"/>
      <c r="E244" s="79">
        <v>1.5</v>
      </c>
      <c r="F244" s="80"/>
      <c r="G244" s="15"/>
      <c r="H244" s="15"/>
      <c r="I244" s="16" t="s">
        <v>421</v>
      </c>
      <c r="J244" s="67"/>
      <c r="K244" s="67"/>
      <c r="L244" s="16" t="s">
        <v>421</v>
      </c>
      <c r="M244" s="81"/>
      <c r="N244" s="82">
        <v>4691.396484375</v>
      </c>
      <c r="O244" s="82">
        <v>5675.41748046875</v>
      </c>
      <c r="P244" s="77"/>
      <c r="Q244" s="83"/>
      <c r="R244" s="83"/>
      <c r="S244" s="51">
        <v>1</v>
      </c>
      <c r="T244" s="51">
        <v>0</v>
      </c>
      <c r="U244" s="51">
        <v>1</v>
      </c>
      <c r="V244" s="52">
        <v>0</v>
      </c>
      <c r="W244" s="52">
        <v>1.013E-3</v>
      </c>
      <c r="X244" s="52">
        <v>4.1190000000000003E-3</v>
      </c>
      <c r="Y244" s="52">
        <v>0.39973700000000001</v>
      </c>
      <c r="Z244" s="52">
        <v>0</v>
      </c>
      <c r="AA244" s="52">
        <v>0</v>
      </c>
      <c r="AB244" s="84">
        <v>244</v>
      </c>
      <c r="AC244" s="84"/>
      <c r="AD244" s="85"/>
      <c r="AE244" s="51"/>
      <c r="AF244" s="51"/>
      <c r="AG244" s="51"/>
      <c r="AH244" s="51"/>
      <c r="AI244" s="51"/>
      <c r="AJ244" s="51"/>
      <c r="AK244" s="102" t="s">
        <v>476</v>
      </c>
      <c r="AL244" s="102" t="s">
        <v>476</v>
      </c>
      <c r="AM244" s="102" t="s">
        <v>476</v>
      </c>
      <c r="AN244" s="102" t="s">
        <v>476</v>
      </c>
      <c r="AO244" s="2"/>
      <c r="AP244" s="3"/>
      <c r="AQ244" s="3"/>
      <c r="AR244" s="3"/>
      <c r="AS244" s="3"/>
    </row>
    <row r="245" spans="1:45" ht="54" customHeight="1" x14ac:dyDescent="0.35">
      <c r="A245" s="14" t="s">
        <v>422</v>
      </c>
      <c r="C245" s="15" t="s">
        <v>485</v>
      </c>
      <c r="D245" s="15" t="s">
        <v>59</v>
      </c>
      <c r="E245" s="79">
        <v>10</v>
      </c>
      <c r="F245" s="80"/>
      <c r="G245" s="15"/>
      <c r="H245" s="15"/>
      <c r="I245" s="16" t="s">
        <v>422</v>
      </c>
      <c r="J245" s="67"/>
      <c r="K245" s="67"/>
      <c r="L245" s="16" t="s">
        <v>422</v>
      </c>
      <c r="M245" s="81"/>
      <c r="N245" s="82">
        <v>5035.84423828125</v>
      </c>
      <c r="O245" s="82">
        <v>5255.8837890625</v>
      </c>
      <c r="P245" s="77"/>
      <c r="Q245" s="83"/>
      <c r="R245" s="83"/>
      <c r="S245" s="51">
        <v>22</v>
      </c>
      <c r="T245" s="51">
        <v>22</v>
      </c>
      <c r="U245" s="51">
        <v>0</v>
      </c>
      <c r="V245" s="52">
        <v>5598.1603500000001</v>
      </c>
      <c r="W245" s="52">
        <v>1.353E-3</v>
      </c>
      <c r="X245" s="52">
        <v>1.1974E-2</v>
      </c>
      <c r="Y245" s="52">
        <v>6.4637710000000004</v>
      </c>
      <c r="Z245" s="52">
        <v>0</v>
      </c>
      <c r="AA245" s="52">
        <v>0</v>
      </c>
      <c r="AB245" s="84">
        <v>245</v>
      </c>
      <c r="AC245" s="84"/>
      <c r="AD245" s="85"/>
      <c r="AE245" s="51"/>
      <c r="AF245" s="51"/>
      <c r="AG245" s="51"/>
      <c r="AH245" s="51"/>
      <c r="AI245" s="51"/>
      <c r="AJ245" s="51"/>
      <c r="AK245" s="51"/>
      <c r="AL245" s="51"/>
      <c r="AM245" s="51"/>
      <c r="AN245" s="51"/>
      <c r="AO245" s="2"/>
      <c r="AP245" s="3"/>
      <c r="AQ245" s="3"/>
      <c r="AR245" s="3"/>
      <c r="AS245" s="3"/>
    </row>
    <row r="246" spans="1:45" hidden="1" x14ac:dyDescent="0.35">
      <c r="A246" s="14" t="s">
        <v>423</v>
      </c>
      <c r="B246" s="14"/>
      <c r="C246" s="15"/>
      <c r="D246" s="15"/>
      <c r="E246" s="79">
        <v>1.5</v>
      </c>
      <c r="F246" s="80"/>
      <c r="G246" s="15"/>
      <c r="H246" s="15"/>
      <c r="I246" s="16" t="s">
        <v>423</v>
      </c>
      <c r="J246" s="67"/>
      <c r="K246" s="67"/>
      <c r="L246" s="16" t="s">
        <v>423</v>
      </c>
      <c r="M246" s="81"/>
      <c r="N246" s="82">
        <v>5111.17724609375</v>
      </c>
      <c r="O246" s="82">
        <v>5151.3955078125</v>
      </c>
      <c r="P246" s="77"/>
      <c r="Q246" s="83"/>
      <c r="R246" s="83"/>
      <c r="S246" s="51">
        <v>1</v>
      </c>
      <c r="T246" s="51">
        <v>0</v>
      </c>
      <c r="U246" s="51">
        <v>1</v>
      </c>
      <c r="V246" s="52">
        <v>0</v>
      </c>
      <c r="W246" s="52">
        <v>1.013E-3</v>
      </c>
      <c r="X246" s="52">
        <v>4.1190000000000003E-3</v>
      </c>
      <c r="Y246" s="52">
        <v>0.39973700000000001</v>
      </c>
      <c r="Z246" s="52">
        <v>0</v>
      </c>
      <c r="AA246" s="52">
        <v>0</v>
      </c>
      <c r="AB246" s="84">
        <v>246</v>
      </c>
      <c r="AC246" s="84"/>
      <c r="AD246" s="85"/>
      <c r="AE246" s="51"/>
      <c r="AF246" s="51"/>
      <c r="AG246" s="51"/>
      <c r="AH246" s="51"/>
      <c r="AI246" s="51"/>
      <c r="AJ246" s="51"/>
      <c r="AK246" s="102" t="s">
        <v>476</v>
      </c>
      <c r="AL246" s="102" t="s">
        <v>476</v>
      </c>
      <c r="AM246" s="102" t="s">
        <v>476</v>
      </c>
      <c r="AN246" s="102" t="s">
        <v>476</v>
      </c>
      <c r="AO246" s="2"/>
      <c r="AP246" s="3"/>
      <c r="AQ246" s="3"/>
      <c r="AR246" s="3"/>
      <c r="AS246" s="3"/>
    </row>
    <row r="247" spans="1:45" hidden="1" x14ac:dyDescent="0.35">
      <c r="A247" s="14" t="s">
        <v>424</v>
      </c>
      <c r="B247" s="14"/>
      <c r="C247" s="15"/>
      <c r="D247" s="15"/>
      <c r="E247" s="79">
        <v>1.5</v>
      </c>
      <c r="F247" s="80"/>
      <c r="G247" s="15"/>
      <c r="H247" s="15"/>
      <c r="I247" s="16" t="s">
        <v>424</v>
      </c>
      <c r="J247" s="67"/>
      <c r="K247" s="67"/>
      <c r="L247" s="16" t="s">
        <v>424</v>
      </c>
      <c r="M247" s="81"/>
      <c r="N247" s="82">
        <v>4614.90087890625</v>
      </c>
      <c r="O247" s="82">
        <v>6293.22021484375</v>
      </c>
      <c r="P247" s="77"/>
      <c r="Q247" s="83"/>
      <c r="R247" s="83"/>
      <c r="S247" s="51">
        <v>1</v>
      </c>
      <c r="T247" s="51">
        <v>0</v>
      </c>
      <c r="U247" s="51">
        <v>1</v>
      </c>
      <c r="V247" s="52">
        <v>0</v>
      </c>
      <c r="W247" s="52">
        <v>1.013E-3</v>
      </c>
      <c r="X247" s="52">
        <v>4.1190000000000003E-3</v>
      </c>
      <c r="Y247" s="52">
        <v>0.39973700000000001</v>
      </c>
      <c r="Z247" s="52">
        <v>0</v>
      </c>
      <c r="AA247" s="52">
        <v>0</v>
      </c>
      <c r="AB247" s="84">
        <v>247</v>
      </c>
      <c r="AC247" s="84"/>
      <c r="AD247" s="85"/>
      <c r="AE247" s="51"/>
      <c r="AF247" s="51"/>
      <c r="AG247" s="51"/>
      <c r="AH247" s="51"/>
      <c r="AI247" s="51"/>
      <c r="AJ247" s="51"/>
      <c r="AK247" s="102" t="s">
        <v>476</v>
      </c>
      <c r="AL247" s="102" t="s">
        <v>476</v>
      </c>
      <c r="AM247" s="102" t="s">
        <v>476</v>
      </c>
      <c r="AN247" s="102" t="s">
        <v>476</v>
      </c>
      <c r="AO247" s="2"/>
      <c r="AP247" s="3"/>
      <c r="AQ247" s="3"/>
      <c r="AR247" s="3"/>
      <c r="AS247" s="3"/>
    </row>
    <row r="248" spans="1:45" hidden="1" x14ac:dyDescent="0.35">
      <c r="A248" s="14" t="s">
        <v>425</v>
      </c>
      <c r="B248" s="14"/>
      <c r="C248" s="15"/>
      <c r="D248" s="15"/>
      <c r="E248" s="79">
        <v>1.5</v>
      </c>
      <c r="F248" s="80"/>
      <c r="G248" s="15"/>
      <c r="H248" s="15"/>
      <c r="I248" s="16" t="s">
        <v>425</v>
      </c>
      <c r="J248" s="67"/>
      <c r="K248" s="67"/>
      <c r="L248" s="16" t="s">
        <v>425</v>
      </c>
      <c r="M248" s="81"/>
      <c r="N248" s="82">
        <v>4946.37060546875</v>
      </c>
      <c r="O248" s="82">
        <v>5805.50634765625</v>
      </c>
      <c r="P248" s="77"/>
      <c r="Q248" s="83"/>
      <c r="R248" s="83"/>
      <c r="S248" s="51">
        <v>1</v>
      </c>
      <c r="T248" s="51">
        <v>0</v>
      </c>
      <c r="U248" s="51">
        <v>1</v>
      </c>
      <c r="V248" s="52">
        <v>0</v>
      </c>
      <c r="W248" s="52">
        <v>1.013E-3</v>
      </c>
      <c r="X248" s="52">
        <v>4.1190000000000003E-3</v>
      </c>
      <c r="Y248" s="52">
        <v>0.39973700000000001</v>
      </c>
      <c r="Z248" s="52">
        <v>0</v>
      </c>
      <c r="AA248" s="52">
        <v>0</v>
      </c>
      <c r="AB248" s="84">
        <v>248</v>
      </c>
      <c r="AC248" s="84"/>
      <c r="AD248" s="85"/>
      <c r="AE248" s="51"/>
      <c r="AF248" s="51"/>
      <c r="AG248" s="51"/>
      <c r="AH248" s="51"/>
      <c r="AI248" s="51"/>
      <c r="AJ248" s="51"/>
      <c r="AK248" s="102" t="s">
        <v>476</v>
      </c>
      <c r="AL248" s="102" t="s">
        <v>476</v>
      </c>
      <c r="AM248" s="102" t="s">
        <v>476</v>
      </c>
      <c r="AN248" s="102" t="s">
        <v>476</v>
      </c>
      <c r="AO248" s="2"/>
      <c r="AP248" s="3"/>
      <c r="AQ248" s="3"/>
      <c r="AR248" s="3"/>
      <c r="AS248" s="3"/>
    </row>
    <row r="249" spans="1:45" hidden="1" x14ac:dyDescent="0.35">
      <c r="A249" s="14" t="s">
        <v>426</v>
      </c>
      <c r="B249" s="14"/>
      <c r="C249" s="15"/>
      <c r="D249" s="15"/>
      <c r="E249" s="79">
        <v>1.5</v>
      </c>
      <c r="F249" s="80"/>
      <c r="G249" s="15"/>
      <c r="H249" s="15"/>
      <c r="I249" s="16" t="s">
        <v>426</v>
      </c>
      <c r="J249" s="67"/>
      <c r="K249" s="67"/>
      <c r="L249" s="16" t="s">
        <v>426</v>
      </c>
      <c r="M249" s="81"/>
      <c r="N249" s="82">
        <v>4956.2705078125</v>
      </c>
      <c r="O249" s="82">
        <v>6083.02490234375</v>
      </c>
      <c r="P249" s="77"/>
      <c r="Q249" s="83"/>
      <c r="R249" s="83"/>
      <c r="S249" s="51">
        <v>1</v>
      </c>
      <c r="T249" s="51">
        <v>0</v>
      </c>
      <c r="U249" s="51">
        <v>1</v>
      </c>
      <c r="V249" s="52">
        <v>0</v>
      </c>
      <c r="W249" s="52">
        <v>1.013E-3</v>
      </c>
      <c r="X249" s="52">
        <v>4.1190000000000003E-3</v>
      </c>
      <c r="Y249" s="52">
        <v>0.39973700000000001</v>
      </c>
      <c r="Z249" s="52">
        <v>0</v>
      </c>
      <c r="AA249" s="52">
        <v>0</v>
      </c>
      <c r="AB249" s="84">
        <v>249</v>
      </c>
      <c r="AC249" s="84"/>
      <c r="AD249" s="85"/>
      <c r="AE249" s="51"/>
      <c r="AF249" s="51"/>
      <c r="AG249" s="51"/>
      <c r="AH249" s="51"/>
      <c r="AI249" s="51"/>
      <c r="AJ249" s="51"/>
      <c r="AK249" s="102" t="s">
        <v>476</v>
      </c>
      <c r="AL249" s="102" t="s">
        <v>476</v>
      </c>
      <c r="AM249" s="102" t="s">
        <v>476</v>
      </c>
      <c r="AN249" s="102" t="s">
        <v>476</v>
      </c>
      <c r="AO249" s="2"/>
      <c r="AP249" s="3"/>
      <c r="AQ249" s="3"/>
      <c r="AR249" s="3"/>
      <c r="AS249" s="3"/>
    </row>
    <row r="250" spans="1:45" hidden="1" x14ac:dyDescent="0.35">
      <c r="A250" s="14" t="s">
        <v>427</v>
      </c>
      <c r="B250" s="14"/>
      <c r="C250" s="15"/>
      <c r="D250" s="15"/>
      <c r="E250" s="79">
        <v>1.5</v>
      </c>
      <c r="F250" s="80"/>
      <c r="G250" s="15"/>
      <c r="H250" s="15"/>
      <c r="I250" s="16" t="s">
        <v>427</v>
      </c>
      <c r="J250" s="67"/>
      <c r="K250" s="67"/>
      <c r="L250" s="16" t="s">
        <v>427</v>
      </c>
      <c r="M250" s="81"/>
      <c r="N250" s="82">
        <v>4434.1689453125</v>
      </c>
      <c r="O250" s="82">
        <v>5845.75</v>
      </c>
      <c r="P250" s="77"/>
      <c r="Q250" s="83"/>
      <c r="R250" s="83"/>
      <c r="S250" s="51">
        <v>1</v>
      </c>
      <c r="T250" s="51">
        <v>0</v>
      </c>
      <c r="U250" s="51">
        <v>1</v>
      </c>
      <c r="V250" s="52">
        <v>0</v>
      </c>
      <c r="W250" s="52">
        <v>1.013E-3</v>
      </c>
      <c r="X250" s="52">
        <v>4.1190000000000003E-3</v>
      </c>
      <c r="Y250" s="52">
        <v>0.39973700000000001</v>
      </c>
      <c r="Z250" s="52">
        <v>0</v>
      </c>
      <c r="AA250" s="52">
        <v>0</v>
      </c>
      <c r="AB250" s="84">
        <v>250</v>
      </c>
      <c r="AC250" s="84"/>
      <c r="AD250" s="85"/>
      <c r="AE250" s="51"/>
      <c r="AF250" s="51"/>
      <c r="AG250" s="51"/>
      <c r="AH250" s="51"/>
      <c r="AI250" s="51"/>
      <c r="AJ250" s="51"/>
      <c r="AK250" s="102" t="s">
        <v>476</v>
      </c>
      <c r="AL250" s="102" t="s">
        <v>476</v>
      </c>
      <c r="AM250" s="102" t="s">
        <v>476</v>
      </c>
      <c r="AN250" s="102" t="s">
        <v>476</v>
      </c>
      <c r="AO250" s="2"/>
      <c r="AP250" s="3"/>
      <c r="AQ250" s="3"/>
      <c r="AR250" s="3"/>
      <c r="AS250" s="3"/>
    </row>
    <row r="251" spans="1:45" hidden="1" x14ac:dyDescent="0.35">
      <c r="A251" s="14" t="s">
        <v>428</v>
      </c>
      <c r="B251" s="14"/>
      <c r="C251" s="15"/>
      <c r="D251" s="15"/>
      <c r="E251" s="79">
        <v>1.5</v>
      </c>
      <c r="F251" s="80"/>
      <c r="G251" s="15"/>
      <c r="H251" s="15"/>
      <c r="I251" s="16" t="s">
        <v>428</v>
      </c>
      <c r="J251" s="67"/>
      <c r="K251" s="67"/>
      <c r="L251" s="16" t="s">
        <v>428</v>
      </c>
      <c r="M251" s="81"/>
      <c r="N251" s="82">
        <v>5069.20361328125</v>
      </c>
      <c r="O251" s="82">
        <v>4754.052734375</v>
      </c>
      <c r="P251" s="77"/>
      <c r="Q251" s="83"/>
      <c r="R251" s="83"/>
      <c r="S251" s="51">
        <v>1</v>
      </c>
      <c r="T251" s="51">
        <v>0</v>
      </c>
      <c r="U251" s="51">
        <v>1</v>
      </c>
      <c r="V251" s="52">
        <v>0</v>
      </c>
      <c r="W251" s="52">
        <v>1.013E-3</v>
      </c>
      <c r="X251" s="52">
        <v>4.1190000000000003E-3</v>
      </c>
      <c r="Y251" s="52">
        <v>0.39973700000000001</v>
      </c>
      <c r="Z251" s="52">
        <v>0</v>
      </c>
      <c r="AA251" s="52">
        <v>0</v>
      </c>
      <c r="AB251" s="84">
        <v>251</v>
      </c>
      <c r="AC251" s="84"/>
      <c r="AD251" s="85"/>
      <c r="AE251" s="51"/>
      <c r="AF251" s="51"/>
      <c r="AG251" s="51"/>
      <c r="AH251" s="51"/>
      <c r="AI251" s="51"/>
      <c r="AJ251" s="51"/>
      <c r="AK251" s="102" t="s">
        <v>476</v>
      </c>
      <c r="AL251" s="102" t="s">
        <v>476</v>
      </c>
      <c r="AM251" s="102" t="s">
        <v>476</v>
      </c>
      <c r="AN251" s="102" t="s">
        <v>476</v>
      </c>
      <c r="AO251" s="2"/>
      <c r="AP251" s="3"/>
      <c r="AQ251" s="3"/>
      <c r="AR251" s="3"/>
      <c r="AS251" s="3"/>
    </row>
    <row r="252" spans="1:45" ht="54" customHeight="1" x14ac:dyDescent="0.35">
      <c r="A252" s="14" t="s">
        <v>429</v>
      </c>
      <c r="C252" s="15" t="s">
        <v>485</v>
      </c>
      <c r="D252" s="15" t="s">
        <v>59</v>
      </c>
      <c r="E252" s="79">
        <v>4.939088852151138</v>
      </c>
      <c r="F252" s="80"/>
      <c r="G252" s="15"/>
      <c r="H252" s="15"/>
      <c r="I252" s="16" t="s">
        <v>429</v>
      </c>
      <c r="J252" s="67"/>
      <c r="K252" s="67"/>
      <c r="L252" s="16" t="s">
        <v>429</v>
      </c>
      <c r="M252" s="81"/>
      <c r="N252" s="82">
        <v>4689.78955078125</v>
      </c>
      <c r="O252" s="82">
        <v>6387.7841796875</v>
      </c>
      <c r="P252" s="77"/>
      <c r="Q252" s="83"/>
      <c r="R252" s="83"/>
      <c r="S252" s="51">
        <v>8</v>
      </c>
      <c r="T252" s="51">
        <v>8</v>
      </c>
      <c r="U252" s="51">
        <v>0</v>
      </c>
      <c r="V252" s="52">
        <v>1639.8627959999999</v>
      </c>
      <c r="W252" s="52">
        <v>1.1169999999999999E-3</v>
      </c>
      <c r="X252" s="52">
        <v>4.3940000000000003E-3</v>
      </c>
      <c r="Y252" s="52">
        <v>2.4281130000000002</v>
      </c>
      <c r="Z252" s="52">
        <v>0</v>
      </c>
      <c r="AA252" s="52">
        <v>0</v>
      </c>
      <c r="AB252" s="84">
        <v>252</v>
      </c>
      <c r="AC252" s="84"/>
      <c r="AD252" s="85"/>
      <c r="AE252" s="51"/>
      <c r="AF252" s="51"/>
      <c r="AG252" s="51"/>
      <c r="AH252" s="51"/>
      <c r="AI252" s="51"/>
      <c r="AJ252" s="51"/>
      <c r="AK252" s="51"/>
      <c r="AL252" s="51"/>
      <c r="AM252" s="51"/>
      <c r="AN252" s="51"/>
      <c r="AO252" s="2"/>
      <c r="AP252" s="3"/>
      <c r="AQ252" s="3"/>
      <c r="AR252" s="3"/>
      <c r="AS252" s="3"/>
    </row>
    <row r="253" spans="1:45" hidden="1" x14ac:dyDescent="0.35">
      <c r="A253" s="14" t="s">
        <v>430</v>
      </c>
      <c r="B253" s="14"/>
      <c r="C253" s="15"/>
      <c r="D253" s="15"/>
      <c r="E253" s="79">
        <v>1.5</v>
      </c>
      <c r="F253" s="80"/>
      <c r="G253" s="15"/>
      <c r="H253" s="15"/>
      <c r="I253" s="16" t="s">
        <v>430</v>
      </c>
      <c r="J253" s="67"/>
      <c r="K253" s="67"/>
      <c r="L253" s="16" t="s">
        <v>430</v>
      </c>
      <c r="M253" s="81"/>
      <c r="N253" s="82">
        <v>5879.95751953125</v>
      </c>
      <c r="O253" s="82">
        <v>2431.302734375</v>
      </c>
      <c r="P253" s="77"/>
      <c r="Q253" s="83"/>
      <c r="R253" s="83"/>
      <c r="S253" s="51">
        <v>1</v>
      </c>
      <c r="T253" s="51">
        <v>0</v>
      </c>
      <c r="U253" s="51">
        <v>1</v>
      </c>
      <c r="V253" s="52">
        <v>0</v>
      </c>
      <c r="W253" s="52">
        <v>8.7500000000000002E-4</v>
      </c>
      <c r="X253" s="52">
        <v>1.5120000000000001E-3</v>
      </c>
      <c r="Y253" s="52">
        <v>0.40798699999999999</v>
      </c>
      <c r="Z253" s="52">
        <v>0</v>
      </c>
      <c r="AA253" s="52">
        <v>0</v>
      </c>
      <c r="AB253" s="84">
        <v>253</v>
      </c>
      <c r="AC253" s="84"/>
      <c r="AD253" s="85"/>
      <c r="AE253" s="51"/>
      <c r="AF253" s="51"/>
      <c r="AG253" s="51"/>
      <c r="AH253" s="51"/>
      <c r="AI253" s="51"/>
      <c r="AJ253" s="51"/>
      <c r="AK253" s="102" t="s">
        <v>476</v>
      </c>
      <c r="AL253" s="102" t="s">
        <v>476</v>
      </c>
      <c r="AM253" s="102" t="s">
        <v>476</v>
      </c>
      <c r="AN253" s="102" t="s">
        <v>476</v>
      </c>
      <c r="AO253" s="2"/>
      <c r="AP253" s="3"/>
      <c r="AQ253" s="3"/>
      <c r="AR253" s="3"/>
      <c r="AS253" s="3"/>
    </row>
    <row r="254" spans="1:45" hidden="1" x14ac:dyDescent="0.35">
      <c r="A254" s="14" t="s">
        <v>431</v>
      </c>
      <c r="B254" s="14"/>
      <c r="C254" s="15"/>
      <c r="D254" s="15"/>
      <c r="E254" s="79">
        <v>1.5</v>
      </c>
      <c r="F254" s="80"/>
      <c r="G254" s="15"/>
      <c r="H254" s="15"/>
      <c r="I254" s="16" t="s">
        <v>431</v>
      </c>
      <c r="J254" s="67"/>
      <c r="K254" s="67"/>
      <c r="L254" s="16" t="s">
        <v>431</v>
      </c>
      <c r="M254" s="81"/>
      <c r="N254" s="82">
        <v>6015.859375</v>
      </c>
      <c r="O254" s="82">
        <v>2530.979248046875</v>
      </c>
      <c r="P254" s="77"/>
      <c r="Q254" s="83"/>
      <c r="R254" s="83"/>
      <c r="S254" s="51">
        <v>1</v>
      </c>
      <c r="T254" s="51">
        <v>0</v>
      </c>
      <c r="U254" s="51">
        <v>1</v>
      </c>
      <c r="V254" s="52">
        <v>0</v>
      </c>
      <c r="W254" s="52">
        <v>8.7500000000000002E-4</v>
      </c>
      <c r="X254" s="52">
        <v>1.5120000000000001E-3</v>
      </c>
      <c r="Y254" s="52">
        <v>0.40798699999999999</v>
      </c>
      <c r="Z254" s="52">
        <v>0</v>
      </c>
      <c r="AA254" s="52">
        <v>0</v>
      </c>
      <c r="AB254" s="84">
        <v>254</v>
      </c>
      <c r="AC254" s="84"/>
      <c r="AD254" s="85"/>
      <c r="AE254" s="51"/>
      <c r="AF254" s="51"/>
      <c r="AG254" s="51"/>
      <c r="AH254" s="51"/>
      <c r="AI254" s="51"/>
      <c r="AJ254" s="51"/>
      <c r="AK254" s="102" t="s">
        <v>476</v>
      </c>
      <c r="AL254" s="102" t="s">
        <v>476</v>
      </c>
      <c r="AM254" s="102" t="s">
        <v>476</v>
      </c>
      <c r="AN254" s="102" t="s">
        <v>476</v>
      </c>
      <c r="AO254" s="2"/>
      <c r="AP254" s="3"/>
      <c r="AQ254" s="3"/>
      <c r="AR254" s="3"/>
      <c r="AS254" s="3"/>
    </row>
    <row r="255" spans="1:45" ht="54" customHeight="1" x14ac:dyDescent="0.35">
      <c r="A255" s="14" t="s">
        <v>432</v>
      </c>
      <c r="C255" s="15" t="s">
        <v>485</v>
      </c>
      <c r="D255" s="15" t="s">
        <v>59</v>
      </c>
      <c r="E255" s="79">
        <v>6.7141195538482323</v>
      </c>
      <c r="F255" s="80"/>
      <c r="G255" s="15"/>
      <c r="H255" s="15"/>
      <c r="I255" s="16" t="s">
        <v>432</v>
      </c>
      <c r="J255" s="67"/>
      <c r="K255" s="67"/>
      <c r="L255" s="16" t="s">
        <v>432</v>
      </c>
      <c r="M255" s="81"/>
      <c r="N255" s="82">
        <v>3745.7763671875</v>
      </c>
      <c r="O255" s="82">
        <v>4106.29638671875</v>
      </c>
      <c r="P255" s="77"/>
      <c r="Q255" s="83"/>
      <c r="R255" s="83"/>
      <c r="S255" s="51">
        <v>14</v>
      </c>
      <c r="T255" s="51">
        <v>14</v>
      </c>
      <c r="U255" s="51">
        <v>0</v>
      </c>
      <c r="V255" s="52">
        <v>2257.3587470000002</v>
      </c>
      <c r="W255" s="52">
        <v>1.1950000000000001E-3</v>
      </c>
      <c r="X255" s="52">
        <v>5.8110000000000002E-3</v>
      </c>
      <c r="Y255" s="52">
        <v>4.1789529999999999</v>
      </c>
      <c r="Z255" s="52">
        <v>0</v>
      </c>
      <c r="AA255" s="52">
        <v>0</v>
      </c>
      <c r="AB255" s="84">
        <v>255</v>
      </c>
      <c r="AC255" s="84"/>
      <c r="AD255" s="85"/>
      <c r="AE255" s="51"/>
      <c r="AF255" s="51"/>
      <c r="AG255" s="51"/>
      <c r="AH255" s="51"/>
      <c r="AI255" s="51"/>
      <c r="AJ255" s="51"/>
      <c r="AK255" s="51"/>
      <c r="AL255" s="51"/>
      <c r="AM255" s="51"/>
      <c r="AN255" s="51"/>
      <c r="AO255" s="2"/>
      <c r="AP255" s="3"/>
      <c r="AQ255" s="3"/>
      <c r="AR255" s="3"/>
      <c r="AS255" s="3"/>
    </row>
    <row r="256" spans="1:45" hidden="1" x14ac:dyDescent="0.35">
      <c r="A256" s="14" t="s">
        <v>434</v>
      </c>
      <c r="B256" s="14"/>
      <c r="C256" s="15"/>
      <c r="D256" s="15"/>
      <c r="E256" s="79">
        <v>1.5</v>
      </c>
      <c r="F256" s="80"/>
      <c r="G256" s="15"/>
      <c r="H256" s="15"/>
      <c r="I256" s="16" t="s">
        <v>434</v>
      </c>
      <c r="J256" s="67"/>
      <c r="K256" s="67"/>
      <c r="L256" s="16" t="s">
        <v>434</v>
      </c>
      <c r="M256" s="81"/>
      <c r="N256" s="82">
        <v>5197.94482421875</v>
      </c>
      <c r="O256" s="82">
        <v>7413</v>
      </c>
      <c r="P256" s="77"/>
      <c r="Q256" s="83"/>
      <c r="R256" s="83"/>
      <c r="S256" s="51">
        <v>1</v>
      </c>
      <c r="T256" s="51">
        <v>0</v>
      </c>
      <c r="U256" s="51">
        <v>1</v>
      </c>
      <c r="V256" s="52">
        <v>0</v>
      </c>
      <c r="W256" s="52">
        <v>9.2199999999999997E-4</v>
      </c>
      <c r="X256" s="52">
        <v>1.9989999999999999E-3</v>
      </c>
      <c r="Y256" s="52">
        <v>0.40372200000000003</v>
      </c>
      <c r="Z256" s="52">
        <v>0</v>
      </c>
      <c r="AA256" s="52">
        <v>0</v>
      </c>
      <c r="AB256" s="84">
        <v>256</v>
      </c>
      <c r="AC256" s="84"/>
      <c r="AD256" s="85"/>
      <c r="AE256" s="51"/>
      <c r="AF256" s="51"/>
      <c r="AG256" s="51"/>
      <c r="AH256" s="51"/>
      <c r="AI256" s="51"/>
      <c r="AJ256" s="51"/>
      <c r="AK256" s="102" t="s">
        <v>476</v>
      </c>
      <c r="AL256" s="102" t="s">
        <v>476</v>
      </c>
      <c r="AM256" s="102" t="s">
        <v>476</v>
      </c>
      <c r="AN256" s="102" t="s">
        <v>476</v>
      </c>
      <c r="AO256" s="2"/>
      <c r="AP256" s="3"/>
      <c r="AQ256" s="3"/>
      <c r="AR256" s="3"/>
      <c r="AS256" s="3"/>
    </row>
    <row r="257" spans="1:45" hidden="1" x14ac:dyDescent="0.35">
      <c r="A257" s="14" t="s">
        <v>435</v>
      </c>
      <c r="B257" s="14"/>
      <c r="C257" s="15"/>
      <c r="D257" s="15"/>
      <c r="E257" s="79">
        <v>1.5</v>
      </c>
      <c r="F257" s="80"/>
      <c r="G257" s="15"/>
      <c r="H257" s="15"/>
      <c r="I257" s="16" t="s">
        <v>435</v>
      </c>
      <c r="J257" s="67"/>
      <c r="K257" s="67"/>
      <c r="L257" s="16" t="s">
        <v>435</v>
      </c>
      <c r="M257" s="81"/>
      <c r="N257" s="82">
        <v>5060.81396484375</v>
      </c>
      <c r="O257" s="82">
        <v>7471.76806640625</v>
      </c>
      <c r="P257" s="77"/>
      <c r="Q257" s="83"/>
      <c r="R257" s="83"/>
      <c r="S257" s="51">
        <v>1</v>
      </c>
      <c r="T257" s="51">
        <v>0</v>
      </c>
      <c r="U257" s="51">
        <v>1</v>
      </c>
      <c r="V257" s="52">
        <v>0</v>
      </c>
      <c r="W257" s="52">
        <v>9.2199999999999997E-4</v>
      </c>
      <c r="X257" s="52">
        <v>1.9989999999999999E-3</v>
      </c>
      <c r="Y257" s="52">
        <v>0.40372200000000003</v>
      </c>
      <c r="Z257" s="52">
        <v>0</v>
      </c>
      <c r="AA257" s="52">
        <v>0</v>
      </c>
      <c r="AB257" s="84">
        <v>257</v>
      </c>
      <c r="AC257" s="84"/>
      <c r="AD257" s="85"/>
      <c r="AE257" s="51"/>
      <c r="AF257" s="51"/>
      <c r="AG257" s="51"/>
      <c r="AH257" s="51"/>
      <c r="AI257" s="51"/>
      <c r="AJ257" s="51"/>
      <c r="AK257" s="102" t="s">
        <v>476</v>
      </c>
      <c r="AL257" s="102" t="s">
        <v>476</v>
      </c>
      <c r="AM257" s="102" t="s">
        <v>476</v>
      </c>
      <c r="AN257" s="102" t="s">
        <v>476</v>
      </c>
      <c r="AO257" s="2"/>
      <c r="AP257" s="3"/>
      <c r="AQ257" s="3"/>
      <c r="AR257" s="3"/>
      <c r="AS257" s="3"/>
    </row>
    <row r="258" spans="1:45" hidden="1" x14ac:dyDescent="0.35">
      <c r="A258" s="14" t="s">
        <v>436</v>
      </c>
      <c r="B258" s="14"/>
      <c r="C258" s="15"/>
      <c r="D258" s="15"/>
      <c r="E258" s="79">
        <v>1.5</v>
      </c>
      <c r="F258" s="80"/>
      <c r="G258" s="15"/>
      <c r="H258" s="15"/>
      <c r="I258" s="16" t="s">
        <v>436</v>
      </c>
      <c r="J258" s="67"/>
      <c r="K258" s="67"/>
      <c r="L258" s="16" t="s">
        <v>436</v>
      </c>
      <c r="M258" s="81"/>
      <c r="N258" s="82">
        <v>4899.88232421875</v>
      </c>
      <c r="O258" s="82">
        <v>7512.16259765625</v>
      </c>
      <c r="P258" s="77"/>
      <c r="Q258" s="83"/>
      <c r="R258" s="83"/>
      <c r="S258" s="51">
        <v>1</v>
      </c>
      <c r="T258" s="51">
        <v>0</v>
      </c>
      <c r="U258" s="51">
        <v>1</v>
      </c>
      <c r="V258" s="52">
        <v>0</v>
      </c>
      <c r="W258" s="52">
        <v>9.2199999999999997E-4</v>
      </c>
      <c r="X258" s="52">
        <v>1.9989999999999999E-3</v>
      </c>
      <c r="Y258" s="52">
        <v>0.40372200000000003</v>
      </c>
      <c r="Z258" s="52">
        <v>0</v>
      </c>
      <c r="AA258" s="52">
        <v>0</v>
      </c>
      <c r="AB258" s="84">
        <v>258</v>
      </c>
      <c r="AC258" s="84"/>
      <c r="AD258" s="85"/>
      <c r="AE258" s="51"/>
      <c r="AF258" s="51"/>
      <c r="AG258" s="51"/>
      <c r="AH258" s="51"/>
      <c r="AI258" s="51"/>
      <c r="AJ258" s="51"/>
      <c r="AK258" s="102" t="s">
        <v>476</v>
      </c>
      <c r="AL258" s="102" t="s">
        <v>476</v>
      </c>
      <c r="AM258" s="102" t="s">
        <v>476</v>
      </c>
      <c r="AN258" s="102" t="s">
        <v>476</v>
      </c>
      <c r="AO258" s="2"/>
      <c r="AP258" s="3"/>
      <c r="AQ258" s="3"/>
      <c r="AR258" s="3"/>
      <c r="AS258" s="3"/>
    </row>
    <row r="259" spans="1:45" hidden="1" x14ac:dyDescent="0.35">
      <c r="A259" s="86" t="s">
        <v>437</v>
      </c>
      <c r="B259" s="86"/>
      <c r="C259" s="87"/>
      <c r="D259" s="87"/>
      <c r="E259" s="88">
        <v>1.5</v>
      </c>
      <c r="F259" s="89"/>
      <c r="G259" s="87"/>
      <c r="H259" s="87"/>
      <c r="I259" s="90" t="s">
        <v>437</v>
      </c>
      <c r="J259" s="91"/>
      <c r="K259" s="91"/>
      <c r="L259" s="90" t="s">
        <v>437</v>
      </c>
      <c r="M259" s="92"/>
      <c r="N259" s="93">
        <v>4744.6689453125</v>
      </c>
      <c r="O259" s="93">
        <v>7503.06591796875</v>
      </c>
      <c r="P259" s="94"/>
      <c r="Q259" s="95"/>
      <c r="R259" s="95"/>
      <c r="S259" s="51">
        <v>1</v>
      </c>
      <c r="T259" s="51">
        <v>0</v>
      </c>
      <c r="U259" s="51">
        <v>1</v>
      </c>
      <c r="V259" s="52">
        <v>0</v>
      </c>
      <c r="W259" s="52">
        <v>9.2199999999999997E-4</v>
      </c>
      <c r="X259" s="52">
        <v>1.9989999999999999E-3</v>
      </c>
      <c r="Y259" s="52">
        <v>0.40372200000000003</v>
      </c>
      <c r="Z259" s="52">
        <v>0</v>
      </c>
      <c r="AA259" s="52">
        <v>0</v>
      </c>
      <c r="AB259" s="96">
        <v>259</v>
      </c>
      <c r="AC259" s="96"/>
      <c r="AD259" s="97"/>
      <c r="AE259" s="51"/>
      <c r="AF259" s="51"/>
      <c r="AG259" s="51"/>
      <c r="AH259" s="51"/>
      <c r="AI259" s="51"/>
      <c r="AJ259" s="51"/>
      <c r="AK259" s="102" t="s">
        <v>476</v>
      </c>
      <c r="AL259" s="102" t="s">
        <v>476</v>
      </c>
      <c r="AM259" s="102" t="s">
        <v>476</v>
      </c>
      <c r="AN259" s="102" t="s">
        <v>476</v>
      </c>
      <c r="AO259" s="2"/>
      <c r="AP259" s="3"/>
      <c r="AQ259" s="3"/>
      <c r="AR259" s="3"/>
      <c r="AS25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B3:AB259"/>
    <dataValidation allowBlank="1" errorTitle="Invalid Vertex Visibility" error="You have entered an unrecognized vertex visibility.  Try selecting from the drop-down list instead." sqref="AO3"/>
    <dataValidation allowBlank="1" showErrorMessage="1" sqref="AO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P3:P25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N3:O25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M3:M25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Q3:Q25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R3:R259"/>
    <dataValidation allowBlank="1" showInputMessage="1" errorTitle="Invalid Vertex Image Key" promptTitle="Vertex Tooltip" prompt="Enter optional text that will pop up when the mouse is hovered over the vertex." sqref="L3:L259"/>
    <dataValidation allowBlank="1" errorTitle="Invalid Vertex Visibility" error="You have entered an unrecognized vertex visibility.  Try selecting from the drop-down list instead." promptTitle="Vertex ID" prompt="This is a unique ID that gets filled in automatically.  Do not edit this column." sqref="AC3:AC25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H3:H25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I3:I259"/>
    <dataValidation allowBlank="1" showInputMessage="1" promptTitle="Vertex Label Fill Color" prompt="To select an optional fill color for the Label shape, right-click and select Select Color on the right-click menu." sqref="J3:J259"/>
    <dataValidation allowBlank="1" showInputMessage="1" errorTitle="Invalid Vertex Image Key" promptTitle="Vertex Image File" prompt="Enter the path to an image file.  Hover over the column header for examples." sqref="G3:G259"/>
    <dataValidation allowBlank="1" showInputMessage="1" promptTitle="Vertex Color" prompt="To select an optional vertex color, right-click and select Select Color on the right-click menu." sqref="C3:C259"/>
    <dataValidation allowBlank="1" showInputMessage="1" errorTitle="Invalid Vertex Opacity" error="The optional vertex opacity must be a whole number between 0 and 10." promptTitle="Vertex Opacity" prompt="Enter an optional vertex opacity between 0 (transparent) and 100 (opaque)." sqref="F3:F259"/>
    <dataValidation type="list" allowBlank="1" showInputMessage="1" showErrorMessage="1" errorTitle="Invalid Vertex Shape" error="You have entered an invalid vertex shape.  Try selecting from the drop-down list instead." promptTitle="Vertex Shape" prompt="Select an optional vertex shape." sqref="D3:D25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E3:E25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K3:K259">
      <formula1>ValidVertexLabelPositions</formula1>
    </dataValidation>
    <dataValidation allowBlank="1" showInputMessage="1" showErrorMessage="1" promptTitle="Vertex Name" prompt="Enter the name of the vertex." sqref="A3:A259"/>
  </dataValidations>
  <pageMargins left="0.7" right="0.7" top="0.75" bottom="0.75" header="0.3" footer="0.3"/>
  <pageSetup orientation="portrait" horizontalDpi="0" verticalDpi="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D11" sqref="D11"/>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bestFit="1" customWidth="1"/>
    <col min="26" max="26" width="14.08984375" bestFit="1" customWidth="1"/>
    <col min="27" max="27" width="14.26953125" bestFit="1" customWidth="1"/>
    <col min="28" max="28" width="12.26953125" bestFit="1" customWidth="1"/>
    <col min="29" max="29" width="14.6328125" bestFit="1" customWidth="1"/>
    <col min="30" max="30" width="12.90625" bestFit="1" customWidth="1"/>
    <col min="31" max="31" width="16" bestFit="1" customWidth="1"/>
    <col min="32" max="32" width="10.7265625" bestFit="1" customWidth="1"/>
  </cols>
  <sheetData>
    <row r="1" spans="1:32" x14ac:dyDescent="0.35">
      <c r="B1" s="68" t="s">
        <v>39</v>
      </c>
      <c r="C1" s="69"/>
      <c r="D1" s="69"/>
      <c r="E1" s="70"/>
      <c r="F1" s="67"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449</v>
      </c>
      <c r="Z2" s="13" t="s">
        <v>451</v>
      </c>
      <c r="AA2" s="13" t="s">
        <v>453</v>
      </c>
      <c r="AB2" s="13" t="s">
        <v>460</v>
      </c>
      <c r="AC2" s="13" t="s">
        <v>462</v>
      </c>
      <c r="AD2" s="13" t="s">
        <v>465</v>
      </c>
      <c r="AE2" s="13" t="s">
        <v>466</v>
      </c>
      <c r="AF2" s="13" t="s">
        <v>468</v>
      </c>
    </row>
    <row r="3" spans="1:32" x14ac:dyDescent="0.35">
      <c r="A3" s="14"/>
      <c r="B3" s="15"/>
      <c r="C3" s="15"/>
      <c r="D3" s="15"/>
      <c r="E3" s="15"/>
      <c r="F3" s="16"/>
      <c r="G3" s="77"/>
      <c r="H3" s="77"/>
      <c r="I3" s="64"/>
      <c r="J3" s="64"/>
      <c r="K3" s="48"/>
      <c r="L3" s="48"/>
      <c r="M3" s="48"/>
      <c r="N3" s="48"/>
      <c r="O3" s="48"/>
      <c r="P3" s="48"/>
      <c r="Q3" s="48"/>
      <c r="R3" s="48"/>
      <c r="S3" s="48"/>
      <c r="T3" s="48"/>
      <c r="U3" s="48"/>
      <c r="V3" s="48"/>
      <c r="W3" s="49"/>
      <c r="X3" s="49"/>
      <c r="Y3" s="98"/>
      <c r="Z3" s="98"/>
      <c r="AA3" s="98"/>
      <c r="AB3" s="98"/>
      <c r="AC3" s="98"/>
      <c r="AD3" s="98"/>
      <c r="AE3" s="98"/>
      <c r="AF3" s="98"/>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442</v>
      </c>
      <c r="B2" s="36" t="s">
        <v>480</v>
      </c>
      <c r="D2" s="33">
        <f>MIN(Vertices[Degree])</f>
        <v>1</v>
      </c>
      <c r="E2" s="3">
        <f>COUNTIF(Vertices[Degree], "&gt;= " &amp; D2) - COUNTIF(Vertices[Degree], "&gt;=" &amp; D3)</f>
        <v>155</v>
      </c>
      <c r="F2" s="39">
        <f>MIN(Vertices[In-Degree])</f>
        <v>0</v>
      </c>
      <c r="G2" s="40">
        <f>COUNTIF(Vertices[In-Degree], "&gt;= " &amp; F2) - COUNTIF(Vertices[In-Degree], "&gt;=" &amp; F3)</f>
        <v>222</v>
      </c>
      <c r="H2" s="39">
        <f>MIN(Vertices[Out-Degree])</f>
        <v>0</v>
      </c>
      <c r="I2" s="40">
        <f>COUNTIF(Vertices[Out-Degree], "&gt;= " &amp; H2) - COUNTIF(Vertices[Out-Degree], "&gt;=" &amp; H3)</f>
        <v>35</v>
      </c>
      <c r="J2" s="39">
        <f>MIN(Vertices[Betweenness Centrality])</f>
        <v>0</v>
      </c>
      <c r="K2" s="40">
        <f>COUNTIF(Vertices[Betweenness Centrality], "&gt;= " &amp; J2) - COUNTIF(Vertices[Betweenness Centrality], "&gt;=" &amp; J3)</f>
        <v>178</v>
      </c>
      <c r="L2" s="39">
        <f>MIN(Vertices[Closeness Centrality])</f>
        <v>5.9199999999999997E-4</v>
      </c>
      <c r="M2" s="40">
        <f>COUNTIF(Vertices[Closeness Centrality], "&gt;= " &amp; L2) - COUNTIF(Vertices[Closeness Centrality], "&gt;=" &amp; L3)</f>
        <v>250</v>
      </c>
      <c r="N2" s="39">
        <f>MIN(Vertices[Eigenvector Centrality])</f>
        <v>0</v>
      </c>
      <c r="O2" s="40">
        <f>COUNTIF(Vertices[Eigenvector Centrality], "&gt;= " &amp; N2) - COUNTIF(Vertices[Eigenvector Centrality], "&gt;=" &amp; N3)</f>
        <v>54</v>
      </c>
      <c r="P2" s="39">
        <f>MIN(Vertices[PageRank])</f>
        <v>0.38740599999999997</v>
      </c>
      <c r="Q2" s="40">
        <f>COUNTIF(Vertices[PageRank], "&gt;= " &amp; P2) - COUNTIF(Vertices[PageRank], "&gt;=" &amp; P3)</f>
        <v>149</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99"/>
      <c r="B3" s="99"/>
      <c r="D3" s="34">
        <f t="shared" ref="D3:D44" si="1">D2+($D$45-$D$2)/BinDivisor</f>
        <v>1.6976744186046511</v>
      </c>
      <c r="E3" s="3">
        <f>COUNTIF(Vertices[Degree], "&gt;= " &amp; D3) - COUNTIF(Vertices[Degree], "&gt;=" &amp; D4)</f>
        <v>37</v>
      </c>
      <c r="F3" s="41">
        <f t="shared" ref="F3:F44" si="2">F2+($F$45-$F$2)/BinDivisor</f>
        <v>0.72093023255813948</v>
      </c>
      <c r="G3" s="42">
        <f>COUNTIF(Vertices[In-Degree], "&gt;= " &amp; F3) - COUNTIF(Vertices[In-Degree], "&gt;=" &amp; F4)</f>
        <v>3</v>
      </c>
      <c r="H3" s="41">
        <f t="shared" ref="H3:H44" si="3">H2+($H$45-$H$2)/BinDivisor</f>
        <v>0.2558139534883721</v>
      </c>
      <c r="I3" s="42">
        <f>COUNTIF(Vertices[Out-Degree], "&gt;= " &amp; H3) - COUNTIF(Vertices[Out-Degree], "&gt;=" &amp; H4)</f>
        <v>0</v>
      </c>
      <c r="J3" s="41">
        <f t="shared" ref="J3:J44" si="4">J2+($J$45-$J$2)/BinDivisor</f>
        <v>153.81798004651162</v>
      </c>
      <c r="K3" s="42">
        <f>COUNTIF(Vertices[Betweenness Centrality], "&gt;= " &amp; J3) - COUNTIF(Vertices[Betweenness Centrality], "&gt;=" &amp; J4)</f>
        <v>22</v>
      </c>
      <c r="L3" s="41">
        <f t="shared" ref="L3:L44" si="5">L2+($L$45-$L$2)/BinDivisor</f>
        <v>2.3834046511627904E-2</v>
      </c>
      <c r="M3" s="42">
        <f>COUNTIF(Vertices[Closeness Centrality], "&gt;= " &amp; L3) - COUNTIF(Vertices[Closeness Centrality], "&gt;=" &amp; L4)</f>
        <v>0</v>
      </c>
      <c r="N3" s="41">
        <f t="shared" ref="N3:N44" si="6">N2+($N$45-$N$2)/BinDivisor</f>
        <v>6.0941860465116282E-4</v>
      </c>
      <c r="O3" s="42">
        <f>COUNTIF(Vertices[Eigenvector Centrality], "&gt;= " &amp; N3) - COUNTIF(Vertices[Eigenvector Centrality], "&gt;=" &amp; N4)</f>
        <v>39</v>
      </c>
      <c r="P3" s="41">
        <f t="shared" ref="P3:P44" si="7">P2+($P$45-$P$2)/BinDivisor</f>
        <v>0.59192190697674418</v>
      </c>
      <c r="Q3" s="42">
        <f>COUNTIF(Vertices[PageRank], "&gt;= " &amp; P3) - COUNTIF(Vertices[PageRank], "&gt;=" &amp; P4)</f>
        <v>38</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t="s">
        <v>146</v>
      </c>
      <c r="B4" s="36">
        <v>257</v>
      </c>
      <c r="D4" s="34">
        <f t="shared" si="1"/>
        <v>2.3953488372093021</v>
      </c>
      <c r="E4" s="3">
        <f>COUNTIF(Vertices[Degree], "&gt;= " &amp; D4) - COUNTIF(Vertices[Degree], "&gt;=" &amp; D5)</f>
        <v>22</v>
      </c>
      <c r="F4" s="39">
        <f t="shared" si="2"/>
        <v>1.441860465116279</v>
      </c>
      <c r="G4" s="40">
        <f>COUNTIF(Vertices[In-Degree], "&gt;= " &amp; F4) - COUNTIF(Vertices[In-Degree], "&gt;=" &amp; F5)</f>
        <v>0</v>
      </c>
      <c r="H4" s="39">
        <f t="shared" si="3"/>
        <v>0.51162790697674421</v>
      </c>
      <c r="I4" s="40">
        <f>COUNTIF(Vertices[Out-Degree], "&gt;= " &amp; H4) - COUNTIF(Vertices[Out-Degree], "&gt;=" &amp; H5)</f>
        <v>0</v>
      </c>
      <c r="J4" s="39">
        <f t="shared" si="4"/>
        <v>307.63596009302324</v>
      </c>
      <c r="K4" s="40">
        <f>COUNTIF(Vertices[Betweenness Centrality], "&gt;= " &amp; J4) - COUNTIF(Vertices[Betweenness Centrality], "&gt;=" &amp; J5)</f>
        <v>7</v>
      </c>
      <c r="L4" s="39">
        <f t="shared" si="5"/>
        <v>4.7076093023255813E-2</v>
      </c>
      <c r="M4" s="40">
        <f>COUNTIF(Vertices[Closeness Centrality], "&gt;= " &amp; L4) - COUNTIF(Vertices[Closeness Centrality], "&gt;=" &amp; L5)</f>
        <v>0</v>
      </c>
      <c r="N4" s="39">
        <f t="shared" si="6"/>
        <v>1.2188372093023256E-3</v>
      </c>
      <c r="O4" s="40">
        <f>COUNTIF(Vertices[Eigenvector Centrality], "&gt;= " &amp; N4) - COUNTIF(Vertices[Eigenvector Centrality], "&gt;=" &amp; N5)</f>
        <v>27</v>
      </c>
      <c r="P4" s="39">
        <f t="shared" si="7"/>
        <v>0.79643781395348834</v>
      </c>
      <c r="Q4" s="40">
        <f>COUNTIF(Vertices[PageRank], "&gt;= " &amp; P4) - COUNTIF(Vertices[PageRank], "&gt;=" &amp; P5)</f>
        <v>22</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99"/>
      <c r="B5" s="99"/>
      <c r="D5" s="34">
        <f t="shared" si="1"/>
        <v>3.0930232558139532</v>
      </c>
      <c r="E5" s="3">
        <f>COUNTIF(Vertices[Degree], "&gt;= " &amp; D5) - COUNTIF(Vertices[Degree], "&gt;=" &amp; D6)</f>
        <v>0</v>
      </c>
      <c r="F5" s="41">
        <f t="shared" si="2"/>
        <v>2.1627906976744184</v>
      </c>
      <c r="G5" s="42">
        <f>COUNTIF(Vertices[In-Degree], "&gt;= " &amp; F5) - COUNTIF(Vertices[In-Degree], "&gt;=" &amp; F6)</f>
        <v>0</v>
      </c>
      <c r="H5" s="41">
        <f t="shared" si="3"/>
        <v>0.76744186046511631</v>
      </c>
      <c r="I5" s="42">
        <f>COUNTIF(Vertices[Out-Degree], "&gt;= " &amp; H5) - COUNTIF(Vertices[Out-Degree], "&gt;=" &amp; H6)</f>
        <v>152</v>
      </c>
      <c r="J5" s="41">
        <f t="shared" si="4"/>
        <v>461.45394013953489</v>
      </c>
      <c r="K5" s="42">
        <f>COUNTIF(Vertices[Betweenness Centrality], "&gt;= " &amp; J5) - COUNTIF(Vertices[Betweenness Centrality], "&gt;=" &amp; J6)</f>
        <v>5</v>
      </c>
      <c r="L5" s="41">
        <f t="shared" si="5"/>
        <v>7.0318139534883722E-2</v>
      </c>
      <c r="M5" s="42">
        <f>COUNTIF(Vertices[Closeness Centrality], "&gt;= " &amp; L5) - COUNTIF(Vertices[Closeness Centrality], "&gt;=" &amp; L6)</f>
        <v>0</v>
      </c>
      <c r="N5" s="41">
        <f t="shared" si="6"/>
        <v>1.8282558139534884E-3</v>
      </c>
      <c r="O5" s="42">
        <f>COUNTIF(Vertices[Eigenvector Centrality], "&gt;= " &amp; N5) - COUNTIF(Vertices[Eigenvector Centrality], "&gt;=" &amp; N6)</f>
        <v>23</v>
      </c>
      <c r="P5" s="41">
        <f t="shared" si="7"/>
        <v>1.0009537209302326</v>
      </c>
      <c r="Q5" s="42">
        <f>COUNTIF(Vertices[PageRank], "&gt;= " &amp; P5) - COUNTIF(Vertices[PageRank], "&gt;=" &amp; P6)</f>
        <v>3</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319</v>
      </c>
      <c r="D6" s="34">
        <f t="shared" si="1"/>
        <v>3.7906976744186043</v>
      </c>
      <c r="E6" s="3">
        <f>COUNTIF(Vertices[Degree], "&gt;= " &amp; D6) - COUNTIF(Vertices[Degree], "&gt;=" &amp; D7)</f>
        <v>9</v>
      </c>
      <c r="F6" s="39">
        <f t="shared" si="2"/>
        <v>2.8837209302325579</v>
      </c>
      <c r="G6" s="40">
        <f>COUNTIF(Vertices[In-Degree], "&gt;= " &amp; F6) - COUNTIF(Vertices[In-Degree], "&gt;=" &amp; F7)</f>
        <v>3</v>
      </c>
      <c r="H6" s="39">
        <f t="shared" si="3"/>
        <v>1.0232558139534884</v>
      </c>
      <c r="I6" s="40">
        <f>COUNTIF(Vertices[Out-Degree], "&gt;= " &amp; H6) - COUNTIF(Vertices[Out-Degree], "&gt;=" &amp; H7)</f>
        <v>0</v>
      </c>
      <c r="J6" s="39">
        <f t="shared" si="4"/>
        <v>615.27192018604649</v>
      </c>
      <c r="K6" s="40">
        <f>COUNTIF(Vertices[Betweenness Centrality], "&gt;= " &amp; J6) - COUNTIF(Vertices[Betweenness Centrality], "&gt;=" &amp; J7)</f>
        <v>3</v>
      </c>
      <c r="L6" s="39">
        <f t="shared" si="5"/>
        <v>9.3560186046511631E-2</v>
      </c>
      <c r="M6" s="40">
        <f>COUNTIF(Vertices[Closeness Centrality], "&gt;= " &amp; L6) - COUNTIF(Vertices[Closeness Centrality], "&gt;=" &amp; L7)</f>
        <v>0</v>
      </c>
      <c r="N6" s="39">
        <f t="shared" si="6"/>
        <v>2.4376744186046513E-3</v>
      </c>
      <c r="O6" s="40">
        <f>COUNTIF(Vertices[Eigenvector Centrality], "&gt;= " &amp; N6) - COUNTIF(Vertices[Eigenvector Centrality], "&gt;=" &amp; N7)</f>
        <v>10</v>
      </c>
      <c r="P6" s="39">
        <f t="shared" si="7"/>
        <v>1.2054696279069768</v>
      </c>
      <c r="Q6" s="40">
        <f>COUNTIF(Vertices[PageRank], "&gt;= " &amp; P6) - COUNTIF(Vertices[PageRank], "&gt;=" &amp; P7)</f>
        <v>4</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98</v>
      </c>
      <c r="D7" s="34">
        <f t="shared" si="1"/>
        <v>4.4883720930232558</v>
      </c>
      <c r="E7" s="3">
        <f>COUNTIF(Vertices[Degree], "&gt;= " &amp; D7) - COUNTIF(Vertices[Degree], "&gt;=" &amp; D8)</f>
        <v>5</v>
      </c>
      <c r="F7" s="41">
        <f t="shared" si="2"/>
        <v>3.6046511627906974</v>
      </c>
      <c r="G7" s="42">
        <f>COUNTIF(Vertices[In-Degree], "&gt;= " &amp; F7) - COUNTIF(Vertices[In-Degree], "&gt;=" &amp; F8)</f>
        <v>5</v>
      </c>
      <c r="H7" s="41">
        <f t="shared" si="3"/>
        <v>1.2790697674418605</v>
      </c>
      <c r="I7" s="42">
        <f>COUNTIF(Vertices[Out-Degree], "&gt;= " &amp; H7) - COUNTIF(Vertices[Out-Degree], "&gt;=" &amp; H8)</f>
        <v>0</v>
      </c>
      <c r="J7" s="41">
        <f t="shared" si="4"/>
        <v>769.08990023255808</v>
      </c>
      <c r="K7" s="42">
        <f>COUNTIF(Vertices[Betweenness Centrality], "&gt;= " &amp; J7) - COUNTIF(Vertices[Betweenness Centrality], "&gt;=" &amp; J8)</f>
        <v>3</v>
      </c>
      <c r="L7" s="41">
        <f t="shared" si="5"/>
        <v>0.11680223255813954</v>
      </c>
      <c r="M7" s="42">
        <f>COUNTIF(Vertices[Closeness Centrality], "&gt;= " &amp; L7) - COUNTIF(Vertices[Closeness Centrality], "&gt;=" &amp; L8)</f>
        <v>0</v>
      </c>
      <c r="N7" s="41">
        <f t="shared" si="6"/>
        <v>3.0470930232558142E-3</v>
      </c>
      <c r="O7" s="42">
        <f>COUNTIF(Vertices[Eigenvector Centrality], "&gt;= " &amp; N7) - COUNTIF(Vertices[Eigenvector Centrality], "&gt;=" &amp; N8)</f>
        <v>6</v>
      </c>
      <c r="P7" s="41">
        <f t="shared" si="7"/>
        <v>1.4099855348837209</v>
      </c>
      <c r="Q7" s="42">
        <f>COUNTIF(Vertices[PageRank], "&gt;= " &amp; P7) - COUNTIF(Vertices[PageRank], "&gt;=" &amp; P8)</f>
        <v>8</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417</v>
      </c>
      <c r="D8" s="34">
        <f t="shared" si="1"/>
        <v>5.1860465116279073</v>
      </c>
      <c r="E8" s="3">
        <f>COUNTIF(Vertices[Degree], "&gt;= " &amp; D8) - COUNTIF(Vertices[Degree], "&gt;=" &amp; D9)</f>
        <v>0</v>
      </c>
      <c r="F8" s="39">
        <f t="shared" si="2"/>
        <v>4.3255813953488369</v>
      </c>
      <c r="G8" s="40">
        <f>COUNTIF(Vertices[In-Degree], "&gt;= " &amp; F8) - COUNTIF(Vertices[In-Degree], "&gt;=" &amp; F9)</f>
        <v>2</v>
      </c>
      <c r="H8" s="39">
        <f t="shared" si="3"/>
        <v>1.5348837209302326</v>
      </c>
      <c r="I8" s="40">
        <f>COUNTIF(Vertices[Out-Degree], "&gt;= " &amp; H8) - COUNTIF(Vertices[Out-Degree], "&gt;=" &amp; H9)</f>
        <v>0</v>
      </c>
      <c r="J8" s="39">
        <f t="shared" si="4"/>
        <v>922.90788027906967</v>
      </c>
      <c r="K8" s="40">
        <f>COUNTIF(Vertices[Betweenness Centrality], "&gt;= " &amp; J8) - COUNTIF(Vertices[Betweenness Centrality], "&gt;=" &amp; J9)</f>
        <v>5</v>
      </c>
      <c r="L8" s="39">
        <f t="shared" si="5"/>
        <v>0.14004427906976744</v>
      </c>
      <c r="M8" s="40">
        <f>COUNTIF(Vertices[Closeness Centrality], "&gt;= " &amp; L8) - COUNTIF(Vertices[Closeness Centrality], "&gt;=" &amp; L9)</f>
        <v>4</v>
      </c>
      <c r="N8" s="39">
        <f t="shared" si="6"/>
        <v>3.6565116279069772E-3</v>
      </c>
      <c r="O8" s="40">
        <f>COUNTIF(Vertices[Eigenvector Centrality], "&gt;= " &amp; N8) - COUNTIF(Vertices[Eigenvector Centrality], "&gt;=" &amp; N9)</f>
        <v>10</v>
      </c>
      <c r="P8" s="39">
        <f t="shared" si="7"/>
        <v>1.6145014418604651</v>
      </c>
      <c r="Q8" s="40">
        <f>COUNTIF(Vertices[PageRank], "&gt;= " &amp; P8) - COUNTIF(Vertices[PageRank], "&gt;=" &amp; P9)</f>
        <v>6</v>
      </c>
      <c r="R8" s="39">
        <f t="shared" si="8"/>
        <v>0</v>
      </c>
      <c r="S8" s="45">
        <f>COUNTIF(Vertices[Clustering Coefficient], "&gt;= " &amp; R8) - COUNTIF(Vertices[Clustering Coefficient], "&gt;=" &amp; R9)</f>
        <v>0</v>
      </c>
      <c r="T8" s="39" t="e">
        <f t="shared" ca="1" si="9"/>
        <v>#REF!</v>
      </c>
      <c r="U8" s="40" t="e">
        <f t="shared" ca="1" si="0"/>
        <v>#REF!</v>
      </c>
    </row>
    <row r="9" spans="1:24" x14ac:dyDescent="0.35">
      <c r="A9" s="99"/>
      <c r="B9" s="99"/>
      <c r="D9" s="34">
        <f t="shared" si="1"/>
        <v>5.8837209302325588</v>
      </c>
      <c r="E9" s="3">
        <f>COUNTIF(Vertices[Degree], "&gt;= " &amp; D9) - COUNTIF(Vertices[Degree], "&gt;=" &amp; D10)</f>
        <v>7</v>
      </c>
      <c r="F9" s="41">
        <f t="shared" si="2"/>
        <v>5.0465116279069768</v>
      </c>
      <c r="G9" s="42">
        <f>COUNTIF(Vertices[In-Degree], "&gt;= " &amp; F9) - COUNTIF(Vertices[In-Degree], "&gt;=" &amp; F10)</f>
        <v>0</v>
      </c>
      <c r="H9" s="41">
        <f t="shared" si="3"/>
        <v>1.7906976744186047</v>
      </c>
      <c r="I9" s="42">
        <f>COUNTIF(Vertices[Out-Degree], "&gt;= " &amp; H9) - COUNTIF(Vertices[Out-Degree], "&gt;=" &amp; H10)</f>
        <v>37</v>
      </c>
      <c r="J9" s="41">
        <f t="shared" si="4"/>
        <v>1076.7258603255814</v>
      </c>
      <c r="K9" s="42">
        <f>COUNTIF(Vertices[Betweenness Centrality], "&gt;= " &amp; J9) - COUNTIF(Vertices[Betweenness Centrality], "&gt;=" &amp; J10)</f>
        <v>1</v>
      </c>
      <c r="L9" s="41">
        <f t="shared" si="5"/>
        <v>0.16328632558139533</v>
      </c>
      <c r="M9" s="42">
        <f>COUNTIF(Vertices[Closeness Centrality], "&gt;= " &amp; L9) - COUNTIF(Vertices[Closeness Centrality], "&gt;=" &amp; L10)</f>
        <v>0</v>
      </c>
      <c r="N9" s="41">
        <f t="shared" si="6"/>
        <v>4.2659302325581397E-3</v>
      </c>
      <c r="O9" s="42">
        <f>COUNTIF(Vertices[Eigenvector Centrality], "&gt;= " &amp; N9) - COUNTIF(Vertices[Eigenvector Centrality], "&gt;=" &amp; N10)</f>
        <v>9</v>
      </c>
      <c r="P9" s="41">
        <f t="shared" si="7"/>
        <v>1.8190173488372092</v>
      </c>
      <c r="Q9" s="42">
        <f>COUNTIF(Vertices[PageRank], "&gt;= " &amp; P9) - COUNTIF(Vertices[PageRank], "&gt;=" &amp; P10)</f>
        <v>4</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0</v>
      </c>
      <c r="D10" s="34">
        <f t="shared" si="1"/>
        <v>6.5813953488372103</v>
      </c>
      <c r="E10" s="3">
        <f>COUNTIF(Vertices[Degree], "&gt;= " &amp; D10) - COUNTIF(Vertices[Degree], "&gt;=" &amp; D11)</f>
        <v>1</v>
      </c>
      <c r="F10" s="39">
        <f t="shared" si="2"/>
        <v>5.7674418604651159</v>
      </c>
      <c r="G10" s="40">
        <f>COUNTIF(Vertices[In-Degree], "&gt;= " &amp; F10) - COUNTIF(Vertices[In-Degree], "&gt;=" &amp; F11)</f>
        <v>2</v>
      </c>
      <c r="H10" s="39">
        <f t="shared" si="3"/>
        <v>2.0465116279069768</v>
      </c>
      <c r="I10" s="40">
        <f>COUNTIF(Vertices[Out-Degree], "&gt;= " &amp; H10) - COUNTIF(Vertices[Out-Degree], "&gt;=" &amp; H11)</f>
        <v>0</v>
      </c>
      <c r="J10" s="39">
        <f t="shared" si="4"/>
        <v>1230.543840372093</v>
      </c>
      <c r="K10" s="40">
        <f>COUNTIF(Vertices[Betweenness Centrality], "&gt;= " &amp; J10) - COUNTIF(Vertices[Betweenness Centrality], "&gt;=" &amp; J11)</f>
        <v>3</v>
      </c>
      <c r="L10" s="39">
        <f t="shared" si="5"/>
        <v>0.18652837209302323</v>
      </c>
      <c r="M10" s="40">
        <f>COUNTIF(Vertices[Closeness Centrality], "&gt;= " &amp; L10) - COUNTIF(Vertices[Closeness Centrality], "&gt;=" &amp; L11)</f>
        <v>0</v>
      </c>
      <c r="N10" s="39">
        <f t="shared" si="6"/>
        <v>4.8753488372093026E-3</v>
      </c>
      <c r="O10" s="40">
        <f>COUNTIF(Vertices[Eigenvector Centrality], "&gt;= " &amp; N10) - COUNTIF(Vertices[Eigenvector Centrality], "&gt;=" &amp; N11)</f>
        <v>1</v>
      </c>
      <c r="P10" s="39">
        <f t="shared" si="7"/>
        <v>2.0235332558139536</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99"/>
      <c r="B11" s="99"/>
      <c r="D11" s="34">
        <f t="shared" si="1"/>
        <v>7.2790697674418618</v>
      </c>
      <c r="E11" s="3">
        <f>COUNTIF(Vertices[Degree], "&gt;= " &amp; D11) - COUNTIF(Vertices[Degree], "&gt;=" &amp; D12)</f>
        <v>0</v>
      </c>
      <c r="F11" s="41">
        <f t="shared" si="2"/>
        <v>6.4883720930232549</v>
      </c>
      <c r="G11" s="42">
        <f>COUNTIF(Vertices[In-Degree], "&gt;= " &amp; F11) - COUNTIF(Vertices[In-Degree], "&gt;=" &amp; F12)</f>
        <v>0</v>
      </c>
      <c r="H11" s="41">
        <f t="shared" si="3"/>
        <v>2.3023255813953489</v>
      </c>
      <c r="I11" s="42">
        <f>COUNTIF(Vertices[Out-Degree], "&gt;= " &amp; H11) - COUNTIF(Vertices[Out-Degree], "&gt;=" &amp; H12)</f>
        <v>0</v>
      </c>
      <c r="J11" s="41">
        <f t="shared" si="4"/>
        <v>1384.3618204186046</v>
      </c>
      <c r="K11" s="42">
        <f>COUNTIF(Vertices[Betweenness Centrality], "&gt;= " &amp; J11) - COUNTIF(Vertices[Betweenness Centrality], "&gt;=" &amp; J12)</f>
        <v>2</v>
      </c>
      <c r="L11" s="41">
        <f t="shared" si="5"/>
        <v>0.20977041860465112</v>
      </c>
      <c r="M11" s="42">
        <f>COUNTIF(Vertices[Closeness Centrality], "&gt;= " &amp; L11) - COUNTIF(Vertices[Closeness Centrality], "&gt;=" &amp; L12)</f>
        <v>0</v>
      </c>
      <c r="N11" s="41">
        <f t="shared" si="6"/>
        <v>5.4847674418604655E-3</v>
      </c>
      <c r="O11" s="42">
        <f>COUNTIF(Vertices[Eigenvector Centrality], "&gt;= " &amp; N11) - COUNTIF(Vertices[Eigenvector Centrality], "&gt;=" &amp; N12)</f>
        <v>16</v>
      </c>
      <c r="P11" s="41">
        <f t="shared" si="7"/>
        <v>2.2280491627906978</v>
      </c>
      <c r="Q11" s="42">
        <f>COUNTIF(Vertices[PageRank], "&gt;= " &amp; P11) - COUNTIF(Vertices[PageRank], "&gt;=" &amp; P12)</f>
        <v>3</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t="s">
        <v>445</v>
      </c>
      <c r="D12" s="34">
        <f t="shared" si="1"/>
        <v>7.9767441860465134</v>
      </c>
      <c r="E12" s="3">
        <f>COUNTIF(Vertices[Degree], "&gt;= " &amp; D12) - COUNTIF(Vertices[Degree], "&gt;=" &amp; D13)</f>
        <v>2</v>
      </c>
      <c r="F12" s="39">
        <f t="shared" si="2"/>
        <v>7.2093023255813939</v>
      </c>
      <c r="G12" s="40">
        <f>COUNTIF(Vertices[In-Degree], "&gt;= " &amp; F12) - COUNTIF(Vertices[In-Degree], "&gt;=" &amp; F13)</f>
        <v>0</v>
      </c>
      <c r="H12" s="39">
        <f t="shared" si="3"/>
        <v>2.558139534883721</v>
      </c>
      <c r="I12" s="40">
        <f>COUNTIF(Vertices[Out-Degree], "&gt;= " &amp; H12) - COUNTIF(Vertices[Out-Degree], "&gt;=" &amp; H13)</f>
        <v>0</v>
      </c>
      <c r="J12" s="39">
        <f t="shared" si="4"/>
        <v>1538.1798004651162</v>
      </c>
      <c r="K12" s="40">
        <f>COUNTIF(Vertices[Betweenness Centrality], "&gt;= " &amp; J12) - COUNTIF(Vertices[Betweenness Centrality], "&gt;=" &amp; J13)</f>
        <v>7</v>
      </c>
      <c r="L12" s="39">
        <f t="shared" si="5"/>
        <v>0.23301246511627902</v>
      </c>
      <c r="M12" s="40">
        <f>COUNTIF(Vertices[Closeness Centrality], "&gt;= " &amp; L12) - COUNTIF(Vertices[Closeness Centrality], "&gt;=" &amp; L13)</f>
        <v>1</v>
      </c>
      <c r="N12" s="39">
        <f t="shared" si="6"/>
        <v>6.0941860465116285E-3</v>
      </c>
      <c r="O12" s="40">
        <f>COUNTIF(Vertices[Eigenvector Centrality], "&gt;= " &amp; N12) - COUNTIF(Vertices[Eigenvector Centrality], "&gt;=" &amp; N13)</f>
        <v>17</v>
      </c>
      <c r="P12" s="39">
        <f t="shared" si="7"/>
        <v>2.4325650697674419</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t="s">
        <v>445</v>
      </c>
      <c r="D13" s="34">
        <f t="shared" si="1"/>
        <v>8.674418604651164</v>
      </c>
      <c r="E13" s="3">
        <f>COUNTIF(Vertices[Degree], "&gt;= " &amp; D13) - COUNTIF(Vertices[Degree], "&gt;=" &amp; D14)</f>
        <v>2</v>
      </c>
      <c r="F13" s="41">
        <f t="shared" si="2"/>
        <v>7.930232558139533</v>
      </c>
      <c r="G13" s="42">
        <f>COUNTIF(Vertices[In-Degree], "&gt;= " &amp; F13) - COUNTIF(Vertices[In-Degree], "&gt;=" &amp; F14)</f>
        <v>2</v>
      </c>
      <c r="H13" s="41">
        <f t="shared" si="3"/>
        <v>2.8139534883720931</v>
      </c>
      <c r="I13" s="42">
        <f>COUNTIF(Vertices[Out-Degree], "&gt;= " &amp; H13) - COUNTIF(Vertices[Out-Degree], "&gt;=" &amp; H14)</f>
        <v>19</v>
      </c>
      <c r="J13" s="41">
        <f t="shared" si="4"/>
        <v>1691.9977805116278</v>
      </c>
      <c r="K13" s="42">
        <f>COUNTIF(Vertices[Betweenness Centrality], "&gt;= " &amp; J13) - COUNTIF(Vertices[Betweenness Centrality], "&gt;=" &amp; J14)</f>
        <v>1</v>
      </c>
      <c r="L13" s="41">
        <f t="shared" si="5"/>
        <v>0.25625451162790691</v>
      </c>
      <c r="M13" s="42">
        <f>COUNTIF(Vertices[Closeness Centrality], "&gt;= " &amp; L13) - COUNTIF(Vertices[Closeness Centrality], "&gt;=" &amp; L14)</f>
        <v>0</v>
      </c>
      <c r="N13" s="41">
        <f t="shared" si="6"/>
        <v>6.7036046511627914E-3</v>
      </c>
      <c r="O13" s="42">
        <f>COUNTIF(Vertices[Eigenvector Centrality], "&gt;= " &amp; N13) - COUNTIF(Vertices[Eigenvector Centrality], "&gt;=" &amp; N14)</f>
        <v>6</v>
      </c>
      <c r="P13" s="41">
        <f t="shared" si="7"/>
        <v>2.6370809767441861</v>
      </c>
      <c r="Q13" s="42">
        <f>COUNTIF(Vertices[PageRank], "&gt;= " &amp; P13) - COUNTIF(Vertices[PageRank], "&gt;=" &amp; P14)</f>
        <v>1</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99"/>
      <c r="B14" s="99"/>
      <c r="D14" s="34">
        <f t="shared" si="1"/>
        <v>9.3720930232558146</v>
      </c>
      <c r="E14" s="3">
        <f>COUNTIF(Vertices[Degree], "&gt;= " &amp; D14) - COUNTIF(Vertices[Degree], "&gt;=" &amp; D15)</f>
        <v>2</v>
      </c>
      <c r="F14" s="39">
        <f t="shared" si="2"/>
        <v>8.651162790697672</v>
      </c>
      <c r="G14" s="40">
        <f>COUNTIF(Vertices[In-Degree], "&gt;= " &amp; F14) - COUNTIF(Vertices[In-Degree], "&gt;=" &amp; F15)</f>
        <v>2</v>
      </c>
      <c r="H14" s="39">
        <f t="shared" si="3"/>
        <v>3.0697674418604652</v>
      </c>
      <c r="I14" s="40">
        <f>COUNTIF(Vertices[Out-Degree], "&gt;= " &amp; H14) - COUNTIF(Vertices[Out-Degree], "&gt;=" &amp; H15)</f>
        <v>0</v>
      </c>
      <c r="J14" s="39">
        <f t="shared" si="4"/>
        <v>1845.8157605581393</v>
      </c>
      <c r="K14" s="40">
        <f>COUNTIF(Vertices[Betweenness Centrality], "&gt;= " &amp; J14) - COUNTIF(Vertices[Betweenness Centrality], "&gt;=" &amp; J15)</f>
        <v>4</v>
      </c>
      <c r="L14" s="39">
        <f t="shared" si="5"/>
        <v>0.27949655813953483</v>
      </c>
      <c r="M14" s="40">
        <f>COUNTIF(Vertices[Closeness Centrality], "&gt;= " &amp; L14) - COUNTIF(Vertices[Closeness Centrality], "&gt;=" &amp; L15)</f>
        <v>0</v>
      </c>
      <c r="N14" s="39">
        <f t="shared" si="6"/>
        <v>7.3130232558139543E-3</v>
      </c>
      <c r="O14" s="40">
        <f>COUNTIF(Vertices[Eigenvector Centrality], "&gt;= " &amp; N14) - COUNTIF(Vertices[Eigenvector Centrality], "&gt;=" &amp; N15)</f>
        <v>4</v>
      </c>
      <c r="P14" s="39">
        <f t="shared" si="7"/>
        <v>2.8415968837209302</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3</v>
      </c>
      <c r="D15" s="34">
        <f t="shared" si="1"/>
        <v>10.069767441860465</v>
      </c>
      <c r="E15" s="3">
        <f>COUNTIF(Vertices[Degree], "&gt;= " &amp; D15) - COUNTIF(Vertices[Degree], "&gt;=" &amp; D16)</f>
        <v>0</v>
      </c>
      <c r="F15" s="41">
        <f t="shared" si="2"/>
        <v>9.3720930232558111</v>
      </c>
      <c r="G15" s="42">
        <f>COUNTIF(Vertices[In-Degree], "&gt;= " &amp; F15) - COUNTIF(Vertices[In-Degree], "&gt;=" &amp; F16)</f>
        <v>2</v>
      </c>
      <c r="H15" s="41">
        <f t="shared" si="3"/>
        <v>3.3255813953488373</v>
      </c>
      <c r="I15" s="42">
        <f>COUNTIF(Vertices[Out-Degree], "&gt;= " &amp; H15) - COUNTIF(Vertices[Out-Degree], "&gt;=" &amp; H16)</f>
        <v>0</v>
      </c>
      <c r="J15" s="41">
        <f t="shared" si="4"/>
        <v>1999.6337406046509</v>
      </c>
      <c r="K15" s="42">
        <f>COUNTIF(Vertices[Betweenness Centrality], "&gt;= " &amp; J15) - COUNTIF(Vertices[Betweenness Centrality], "&gt;=" &amp; J16)</f>
        <v>1</v>
      </c>
      <c r="L15" s="41">
        <f t="shared" si="5"/>
        <v>0.30273860465116276</v>
      </c>
      <c r="M15" s="42">
        <f>COUNTIF(Vertices[Closeness Centrality], "&gt;= " &amp; L15) - COUNTIF(Vertices[Closeness Centrality], "&gt;=" &amp; L16)</f>
        <v>0</v>
      </c>
      <c r="N15" s="41">
        <f t="shared" si="6"/>
        <v>7.9224418604651164E-3</v>
      </c>
      <c r="O15" s="42">
        <f>COUNTIF(Vertices[Eigenvector Centrality], "&gt;= " &amp; N15) - COUNTIF(Vertices[Eigenvector Centrality], "&gt;=" &amp; N16)</f>
        <v>5</v>
      </c>
      <c r="P15" s="41">
        <f t="shared" si="7"/>
        <v>3.0461127906976744</v>
      </c>
      <c r="Q15" s="42">
        <f>COUNTIF(Vertices[PageRank], "&gt;= " &amp; P15) - COUNTIF(Vertices[PageRank], "&gt;=" &amp; P16)</f>
        <v>4</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0</v>
      </c>
      <c r="D16" s="34">
        <f t="shared" si="1"/>
        <v>10.767441860465116</v>
      </c>
      <c r="E16" s="3">
        <f>COUNTIF(Vertices[Degree], "&gt;= " &amp; D16) - COUNTIF(Vertices[Degree], "&gt;=" &amp; D17)</f>
        <v>3</v>
      </c>
      <c r="F16" s="39">
        <f t="shared" si="2"/>
        <v>10.09302325581395</v>
      </c>
      <c r="G16" s="40">
        <f>COUNTIF(Vertices[In-Degree], "&gt;= " &amp; F16) - COUNTIF(Vertices[In-Degree], "&gt;=" &amp; F17)</f>
        <v>0</v>
      </c>
      <c r="H16" s="39">
        <f t="shared" si="3"/>
        <v>3.5813953488372094</v>
      </c>
      <c r="I16" s="40">
        <f>COUNTIF(Vertices[Out-Degree], "&gt;= " &amp; H16) - COUNTIF(Vertices[Out-Degree], "&gt;=" &amp; H17)</f>
        <v>0</v>
      </c>
      <c r="J16" s="39">
        <f t="shared" si="4"/>
        <v>2153.4517206511628</v>
      </c>
      <c r="K16" s="40">
        <f>COUNTIF(Vertices[Betweenness Centrality], "&gt;= " &amp; J16) - COUNTIF(Vertices[Betweenness Centrality], "&gt;=" &amp; J17)</f>
        <v>2</v>
      </c>
      <c r="L16" s="39">
        <f t="shared" si="5"/>
        <v>0.32598065116279068</v>
      </c>
      <c r="M16" s="40">
        <f>COUNTIF(Vertices[Closeness Centrality], "&gt;= " &amp; L16) - COUNTIF(Vertices[Closeness Centrality], "&gt;=" &amp; L17)</f>
        <v>0</v>
      </c>
      <c r="N16" s="39">
        <f t="shared" si="6"/>
        <v>8.5318604651162793E-3</v>
      </c>
      <c r="O16" s="40">
        <f>COUNTIF(Vertices[Eigenvector Centrality], "&gt;= " &amp; N16) - COUNTIF(Vertices[Eigenvector Centrality], "&gt;=" &amp; N17)</f>
        <v>5</v>
      </c>
      <c r="P16" s="39">
        <f t="shared" si="7"/>
        <v>3.2506286976744185</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250</v>
      </c>
      <c r="D17" s="34">
        <f t="shared" si="1"/>
        <v>11.465116279069766</v>
      </c>
      <c r="E17" s="3">
        <f>COUNTIF(Vertices[Degree], "&gt;= " &amp; D17) - COUNTIF(Vertices[Degree], "&gt;=" &amp; D18)</f>
        <v>0</v>
      </c>
      <c r="F17" s="41">
        <f t="shared" si="2"/>
        <v>10.813953488372089</v>
      </c>
      <c r="G17" s="42">
        <f>COUNTIF(Vertices[In-Degree], "&gt;= " &amp; F17) - COUNTIF(Vertices[In-Degree], "&gt;=" &amp; F18)</f>
        <v>2</v>
      </c>
      <c r="H17" s="41">
        <f t="shared" si="3"/>
        <v>3.8372093023255816</v>
      </c>
      <c r="I17" s="42">
        <f>COUNTIF(Vertices[Out-Degree], "&gt;= " &amp; H17) - COUNTIF(Vertices[Out-Degree], "&gt;=" &amp; H18)</f>
        <v>4</v>
      </c>
      <c r="J17" s="41">
        <f t="shared" si="4"/>
        <v>2307.2697006976746</v>
      </c>
      <c r="K17" s="42">
        <f>COUNTIF(Vertices[Betweenness Centrality], "&gt;= " &amp; J17) - COUNTIF(Vertices[Betweenness Centrality], "&gt;=" &amp; J18)</f>
        <v>1</v>
      </c>
      <c r="L17" s="41">
        <f t="shared" si="5"/>
        <v>0.3492226976744186</v>
      </c>
      <c r="M17" s="42">
        <f>COUNTIF(Vertices[Closeness Centrality], "&gt;= " &amp; L17) - COUNTIF(Vertices[Closeness Centrality], "&gt;=" &amp; L18)</f>
        <v>0</v>
      </c>
      <c r="N17" s="41">
        <f t="shared" si="6"/>
        <v>9.1412790697674422E-3</v>
      </c>
      <c r="O17" s="42">
        <f>COUNTIF(Vertices[Eigenvector Centrality], "&gt;= " &amp; N17) - COUNTIF(Vertices[Eigenvector Centrality], "&gt;=" &amp; N18)</f>
        <v>1</v>
      </c>
      <c r="P17" s="41">
        <f t="shared" si="7"/>
        <v>3.4551446046511627</v>
      </c>
      <c r="Q17" s="42">
        <f>COUNTIF(Vertices[PageRank], "&gt;= " &amp; P17) - COUNTIF(Vertices[PageRank], "&gt;=" &amp; P18)</f>
        <v>2</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409</v>
      </c>
      <c r="D18" s="34">
        <f t="shared" si="1"/>
        <v>12.162790697674417</v>
      </c>
      <c r="E18" s="3">
        <f>COUNTIF(Vertices[Degree], "&gt;= " &amp; D18) - COUNTIF(Vertices[Degree], "&gt;=" &amp; D19)</f>
        <v>0</v>
      </c>
      <c r="F18" s="39">
        <f t="shared" si="2"/>
        <v>11.534883720930228</v>
      </c>
      <c r="G18" s="40">
        <f>COUNTIF(Vertices[In-Degree], "&gt;= " &amp; F18) - COUNTIF(Vertices[In-Degree], "&gt;=" &amp; F19)</f>
        <v>0</v>
      </c>
      <c r="H18" s="39">
        <f t="shared" si="3"/>
        <v>4.0930232558139537</v>
      </c>
      <c r="I18" s="40">
        <f>COUNTIF(Vertices[Out-Degree], "&gt;= " &amp; H18) - COUNTIF(Vertices[Out-Degree], "&gt;=" &amp; H19)</f>
        <v>0</v>
      </c>
      <c r="J18" s="39">
        <f t="shared" si="4"/>
        <v>2461.0876807441864</v>
      </c>
      <c r="K18" s="40">
        <f>COUNTIF(Vertices[Betweenness Centrality], "&gt;= " &amp; J18) - COUNTIF(Vertices[Betweenness Centrality], "&gt;=" &amp; J19)</f>
        <v>0</v>
      </c>
      <c r="L18" s="39">
        <f t="shared" si="5"/>
        <v>0.37246474418604653</v>
      </c>
      <c r="M18" s="40">
        <f>COUNTIF(Vertices[Closeness Centrality], "&gt;= " &amp; L18) - COUNTIF(Vertices[Closeness Centrality], "&gt;=" &amp; L19)</f>
        <v>0</v>
      </c>
      <c r="N18" s="39">
        <f t="shared" si="6"/>
        <v>9.7506976744186052E-3</v>
      </c>
      <c r="O18" s="40">
        <f>COUNTIF(Vertices[Eigenvector Centrality], "&gt;= " &amp; N18) - COUNTIF(Vertices[Eigenvector Centrality], "&gt;=" &amp; N19)</f>
        <v>3</v>
      </c>
      <c r="P18" s="39">
        <f t="shared" si="7"/>
        <v>3.6596605116279068</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99"/>
      <c r="B19" s="99"/>
      <c r="D19" s="34">
        <f t="shared" si="1"/>
        <v>12.860465116279068</v>
      </c>
      <c r="E19" s="3">
        <f>COUNTIF(Vertices[Degree], "&gt;= " &amp; D19) - COUNTIF(Vertices[Degree], "&gt;=" &amp; D20)</f>
        <v>1</v>
      </c>
      <c r="F19" s="41">
        <f t="shared" si="2"/>
        <v>12.255813953488367</v>
      </c>
      <c r="G19" s="42">
        <f>COUNTIF(Vertices[In-Degree], "&gt;= " &amp; F19) - COUNTIF(Vertices[In-Degree], "&gt;=" &amp; F20)</f>
        <v>0</v>
      </c>
      <c r="H19" s="41">
        <f t="shared" si="3"/>
        <v>4.3488372093023262</v>
      </c>
      <c r="I19" s="42">
        <f>COUNTIF(Vertices[Out-Degree], "&gt;= " &amp; H19) - COUNTIF(Vertices[Out-Degree], "&gt;=" &amp; H20)</f>
        <v>0</v>
      </c>
      <c r="J19" s="41">
        <f t="shared" si="4"/>
        <v>2614.9056607906982</v>
      </c>
      <c r="K19" s="42">
        <f>COUNTIF(Vertices[Betweenness Centrality], "&gt;= " &amp; J19) - COUNTIF(Vertices[Betweenness Centrality], "&gt;=" &amp; J20)</f>
        <v>0</v>
      </c>
      <c r="L19" s="41">
        <f t="shared" si="5"/>
        <v>0.39570679069767445</v>
      </c>
      <c r="M19" s="42">
        <f>COUNTIF(Vertices[Closeness Centrality], "&gt;= " &amp; L19) - COUNTIF(Vertices[Closeness Centrality], "&gt;=" &amp; L20)</f>
        <v>0</v>
      </c>
      <c r="N19" s="41">
        <f t="shared" si="6"/>
        <v>1.0360116279069768E-2</v>
      </c>
      <c r="O19" s="42">
        <f>COUNTIF(Vertices[Eigenvector Centrality], "&gt;= " &amp; N19) - COUNTIF(Vertices[Eigenvector Centrality], "&gt;=" &amp; N20)</f>
        <v>2</v>
      </c>
      <c r="P19" s="41">
        <f t="shared" si="7"/>
        <v>3.864176418604651</v>
      </c>
      <c r="Q19" s="42">
        <f>COUNTIF(Vertices[PageRank], "&gt;= " &amp; P19) - COUNTIF(Vertices[PageRank], "&gt;=" &amp; P20)</f>
        <v>1</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9</v>
      </c>
      <c r="D20" s="34">
        <f t="shared" si="1"/>
        <v>13.558139534883718</v>
      </c>
      <c r="E20" s="3">
        <f>COUNTIF(Vertices[Degree], "&gt;= " &amp; D20) - COUNTIF(Vertices[Degree], "&gt;=" &amp; D21)</f>
        <v>3</v>
      </c>
      <c r="F20" s="39">
        <f t="shared" si="2"/>
        <v>12.976744186046506</v>
      </c>
      <c r="G20" s="40">
        <f>COUNTIF(Vertices[In-Degree], "&gt;= " &amp; F20) - COUNTIF(Vertices[In-Degree], "&gt;=" &amp; F21)</f>
        <v>1</v>
      </c>
      <c r="H20" s="39">
        <f t="shared" si="3"/>
        <v>4.6046511627906987</v>
      </c>
      <c r="I20" s="40">
        <f>COUNTIF(Vertices[Out-Degree], "&gt;= " &amp; H20) - COUNTIF(Vertices[Out-Degree], "&gt;=" &amp; H21)</f>
        <v>0</v>
      </c>
      <c r="J20" s="39">
        <f t="shared" si="4"/>
        <v>2768.72364083721</v>
      </c>
      <c r="K20" s="40">
        <f>COUNTIF(Vertices[Betweenness Centrality], "&gt;= " &amp; J20) - COUNTIF(Vertices[Betweenness Centrality], "&gt;=" &amp; J21)</f>
        <v>3</v>
      </c>
      <c r="L20" s="39">
        <f t="shared" si="5"/>
        <v>0.41894883720930237</v>
      </c>
      <c r="M20" s="40">
        <f>COUNTIF(Vertices[Closeness Centrality], "&gt;= " &amp; L20) - COUNTIF(Vertices[Closeness Centrality], "&gt;=" &amp; L21)</f>
        <v>0</v>
      </c>
      <c r="N20" s="39">
        <f t="shared" si="6"/>
        <v>1.0969534883720931E-2</v>
      </c>
      <c r="O20" s="40">
        <f>COUNTIF(Vertices[Eigenvector Centrality], "&gt;= " &amp; N20) - COUNTIF(Vertices[Eigenvector Centrality], "&gt;=" &amp; N21)</f>
        <v>3</v>
      </c>
      <c r="P20" s="39">
        <f t="shared" si="7"/>
        <v>4.0686923255813952</v>
      </c>
      <c r="Q20" s="40">
        <f>COUNTIF(Vertices[PageRank], "&gt;= " &amp; P20) - COUNTIF(Vertices[PageRank], "&gt;=" &amp; P21)</f>
        <v>1</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4.4409470000000004</v>
      </c>
      <c r="D21" s="34">
        <f t="shared" si="1"/>
        <v>14.255813953488369</v>
      </c>
      <c r="E21" s="3">
        <f>COUNTIF(Vertices[Degree], "&gt;= " &amp; D21) - COUNTIF(Vertices[Degree], "&gt;=" &amp; D22)</f>
        <v>0</v>
      </c>
      <c r="F21" s="41">
        <f t="shared" si="2"/>
        <v>13.697674418604645</v>
      </c>
      <c r="G21" s="42">
        <f>COUNTIF(Vertices[In-Degree], "&gt;= " &amp; F21) - COUNTIF(Vertices[In-Degree], "&gt;=" &amp; F22)</f>
        <v>3</v>
      </c>
      <c r="H21" s="41">
        <f t="shared" si="3"/>
        <v>4.8604651162790713</v>
      </c>
      <c r="I21" s="42">
        <f>COUNTIF(Vertices[Out-Degree], "&gt;= " &amp; H21) - COUNTIF(Vertices[Out-Degree], "&gt;=" &amp; H22)</f>
        <v>3</v>
      </c>
      <c r="J21" s="41">
        <f t="shared" si="4"/>
        <v>2922.5416208837219</v>
      </c>
      <c r="K21" s="42">
        <f>COUNTIF(Vertices[Betweenness Centrality], "&gt;= " &amp; J21) - COUNTIF(Vertices[Betweenness Centrality], "&gt;=" &amp; J22)</f>
        <v>1</v>
      </c>
      <c r="L21" s="41">
        <f t="shared" si="5"/>
        <v>0.44219088372093029</v>
      </c>
      <c r="M21" s="42">
        <f>COUNTIF(Vertices[Closeness Centrality], "&gt;= " &amp; L21) - COUNTIF(Vertices[Closeness Centrality], "&gt;=" &amp; L22)</f>
        <v>0</v>
      </c>
      <c r="N21" s="41">
        <f t="shared" si="6"/>
        <v>1.1578953488372094E-2</v>
      </c>
      <c r="O21" s="42">
        <f>COUNTIF(Vertices[Eigenvector Centrality], "&gt;= " &amp; N21) - COUNTIF(Vertices[Eigenvector Centrality], "&gt;=" &amp; N22)</f>
        <v>1</v>
      </c>
      <c r="P21" s="41">
        <f t="shared" si="7"/>
        <v>4.2732082325581393</v>
      </c>
      <c r="Q21" s="42">
        <f>COUNTIF(Vertices[PageRank], "&gt;= " &amp; P21) - COUNTIF(Vertices[PageRank], "&gt;=" &amp; P22)</f>
        <v>2</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99"/>
      <c r="B22" s="99"/>
      <c r="D22" s="34">
        <f t="shared" si="1"/>
        <v>14.95348837209302</v>
      </c>
      <c r="E22" s="3">
        <f>COUNTIF(Vertices[Degree], "&gt;= " &amp; D22) - COUNTIF(Vertices[Degree], "&gt;=" &amp; D23)</f>
        <v>2</v>
      </c>
      <c r="F22" s="39">
        <f t="shared" si="2"/>
        <v>14.418604651162784</v>
      </c>
      <c r="G22" s="40">
        <f>COUNTIF(Vertices[In-Degree], "&gt;= " &amp; F22) - COUNTIF(Vertices[In-Degree], "&gt;=" &amp; F23)</f>
        <v>2</v>
      </c>
      <c r="H22" s="39">
        <f t="shared" si="3"/>
        <v>5.1162790697674438</v>
      </c>
      <c r="I22" s="40">
        <f>COUNTIF(Vertices[Out-Degree], "&gt;= " &amp; H22) - COUNTIF(Vertices[Out-Degree], "&gt;=" &amp; H23)</f>
        <v>0</v>
      </c>
      <c r="J22" s="39">
        <f t="shared" si="4"/>
        <v>3076.3596009302337</v>
      </c>
      <c r="K22" s="40">
        <f>COUNTIF(Vertices[Betweenness Centrality], "&gt;= " &amp; J22) - COUNTIF(Vertices[Betweenness Centrality], "&gt;=" &amp; J23)</f>
        <v>1</v>
      </c>
      <c r="L22" s="39">
        <f t="shared" si="5"/>
        <v>0.46543293023255822</v>
      </c>
      <c r="M22" s="40">
        <f>COUNTIF(Vertices[Closeness Centrality], "&gt;= " &amp; L22) - COUNTIF(Vertices[Closeness Centrality], "&gt;=" &amp; L23)</f>
        <v>0</v>
      </c>
      <c r="N22" s="39">
        <f t="shared" si="6"/>
        <v>1.2188372093023257E-2</v>
      </c>
      <c r="O22" s="40">
        <f>COUNTIF(Vertices[Eigenvector Centrality], "&gt;= " &amp; N22) - COUNTIF(Vertices[Eigenvector Centrality], "&gt;=" &amp; N23)</f>
        <v>1</v>
      </c>
      <c r="P22" s="39">
        <f t="shared" si="7"/>
        <v>4.4777241395348835</v>
      </c>
      <c r="Q22" s="40">
        <f>COUNTIF(Vertices[PageRank], "&gt;= " &amp; P22) - COUNTIF(Vertices[PageRank], "&gt;=" &amp; P23)</f>
        <v>2</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1.1004377431906616E-2</v>
      </c>
      <c r="D23" s="34">
        <f t="shared" si="1"/>
        <v>15.65116279069767</v>
      </c>
      <c r="E23" s="3">
        <f>COUNTIF(Vertices[Degree], "&gt;= " &amp; D23) - COUNTIF(Vertices[Degree], "&gt;=" &amp; D24)</f>
        <v>0</v>
      </c>
      <c r="F23" s="41">
        <f t="shared" si="2"/>
        <v>15.139534883720923</v>
      </c>
      <c r="G23" s="42">
        <f>COUNTIF(Vertices[In-Degree], "&gt;= " &amp; F23) - COUNTIF(Vertices[In-Degree], "&gt;=" &amp; F24)</f>
        <v>0</v>
      </c>
      <c r="H23" s="41">
        <f t="shared" si="3"/>
        <v>5.3720930232558164</v>
      </c>
      <c r="I23" s="42">
        <f>COUNTIF(Vertices[Out-Degree], "&gt;= " &amp; H23) - COUNTIF(Vertices[Out-Degree], "&gt;=" &amp; H24)</f>
        <v>0</v>
      </c>
      <c r="J23" s="41">
        <f t="shared" si="4"/>
        <v>3230.1775809767455</v>
      </c>
      <c r="K23" s="42">
        <f>COUNTIF(Vertices[Betweenness Centrality], "&gt;= " &amp; J23) - COUNTIF(Vertices[Betweenness Centrality], "&gt;=" &amp; J24)</f>
        <v>0</v>
      </c>
      <c r="L23" s="41">
        <f t="shared" si="5"/>
        <v>0.48867497674418614</v>
      </c>
      <c r="M23" s="42">
        <f>COUNTIF(Vertices[Closeness Centrality], "&gt;= " &amp; L23) - COUNTIF(Vertices[Closeness Centrality], "&gt;=" &amp; L24)</f>
        <v>0</v>
      </c>
      <c r="N23" s="41">
        <f t="shared" si="6"/>
        <v>1.279779069767442E-2</v>
      </c>
      <c r="O23" s="42">
        <f>COUNTIF(Vertices[Eigenvector Centrality], "&gt;= " &amp; N23) - COUNTIF(Vertices[Eigenvector Centrality], "&gt;=" &amp; N24)</f>
        <v>1</v>
      </c>
      <c r="P23" s="41">
        <f t="shared" si="7"/>
        <v>4.6822400465116276</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443</v>
      </c>
      <c r="B24" s="36" t="s">
        <v>445</v>
      </c>
      <c r="D24" s="34">
        <f t="shared" si="1"/>
        <v>16.348837209302321</v>
      </c>
      <c r="E24" s="3">
        <f>COUNTIF(Vertices[Degree], "&gt;= " &amp; D24) - COUNTIF(Vertices[Degree], "&gt;=" &amp; D25)</f>
        <v>1</v>
      </c>
      <c r="F24" s="39">
        <f t="shared" si="2"/>
        <v>15.860465116279062</v>
      </c>
      <c r="G24" s="40">
        <f>COUNTIF(Vertices[In-Degree], "&gt;= " &amp; F24) - COUNTIF(Vertices[In-Degree], "&gt;=" &amp; F25)</f>
        <v>0</v>
      </c>
      <c r="H24" s="39">
        <f t="shared" si="3"/>
        <v>5.6279069767441889</v>
      </c>
      <c r="I24" s="40">
        <f>COUNTIF(Vertices[Out-Degree], "&gt;= " &amp; H24) - COUNTIF(Vertices[Out-Degree], "&gt;=" &amp; H25)</f>
        <v>0</v>
      </c>
      <c r="J24" s="39">
        <f t="shared" si="4"/>
        <v>3383.9955610232573</v>
      </c>
      <c r="K24" s="40">
        <f>COUNTIF(Vertices[Betweenness Centrality], "&gt;= " &amp; J24) - COUNTIF(Vertices[Betweenness Centrality], "&gt;=" &amp; J25)</f>
        <v>1</v>
      </c>
      <c r="L24" s="39">
        <f t="shared" si="5"/>
        <v>0.51191702325581401</v>
      </c>
      <c r="M24" s="40">
        <f>COUNTIF(Vertices[Closeness Centrality], "&gt;= " &amp; L24) - COUNTIF(Vertices[Closeness Centrality], "&gt;=" &amp; L25)</f>
        <v>0</v>
      </c>
      <c r="N24" s="39">
        <f t="shared" si="6"/>
        <v>1.3407209302325583E-2</v>
      </c>
      <c r="O24" s="40">
        <f>COUNTIF(Vertices[Eigenvector Centrality], "&gt;= " &amp; N24) - COUNTIF(Vertices[Eigenvector Centrality], "&gt;=" &amp; N25)</f>
        <v>1</v>
      </c>
      <c r="P24" s="39">
        <f t="shared" si="7"/>
        <v>4.8867559534883718</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99"/>
      <c r="B25" s="99"/>
      <c r="D25" s="34">
        <f t="shared" si="1"/>
        <v>17.046511627906973</v>
      </c>
      <c r="E25" s="3">
        <f>COUNTIF(Vertices[Degree], "&gt;= " &amp; D25) - COUNTIF(Vertices[Degree], "&gt;=" &amp; D26)</f>
        <v>0</v>
      </c>
      <c r="F25" s="41">
        <f t="shared" si="2"/>
        <v>16.581395348837201</v>
      </c>
      <c r="G25" s="42">
        <f>COUNTIF(Vertices[In-Degree], "&gt;= " &amp; F25) - COUNTIF(Vertices[In-Degree], "&gt;=" &amp; F26)</f>
        <v>1</v>
      </c>
      <c r="H25" s="41">
        <f t="shared" si="3"/>
        <v>5.8837209302325615</v>
      </c>
      <c r="I25" s="42">
        <f>COUNTIF(Vertices[Out-Degree], "&gt;= " &amp; H25) - COUNTIF(Vertices[Out-Degree], "&gt;=" &amp; H26)</f>
        <v>5</v>
      </c>
      <c r="J25" s="41">
        <f t="shared" si="4"/>
        <v>3537.8135410697691</v>
      </c>
      <c r="K25" s="42">
        <f>COUNTIF(Vertices[Betweenness Centrality], "&gt;= " &amp; J25) - COUNTIF(Vertices[Betweenness Centrality], "&gt;=" &amp; J26)</f>
        <v>0</v>
      </c>
      <c r="L25" s="41">
        <f t="shared" si="5"/>
        <v>0.53515906976744188</v>
      </c>
      <c r="M25" s="42">
        <f>COUNTIF(Vertices[Closeness Centrality], "&gt;= " &amp; L25) - COUNTIF(Vertices[Closeness Centrality], "&gt;=" &amp; L26)</f>
        <v>0</v>
      </c>
      <c r="N25" s="41">
        <f t="shared" si="6"/>
        <v>1.4016627906976746E-2</v>
      </c>
      <c r="O25" s="42">
        <f>COUNTIF(Vertices[Eigenvector Centrality], "&gt;= " &amp; N25) - COUNTIF(Vertices[Eigenvector Centrality], "&gt;=" &amp; N26)</f>
        <v>1</v>
      </c>
      <c r="P25" s="41">
        <f t="shared" si="7"/>
        <v>5.0912718604651159</v>
      </c>
      <c r="Q25" s="42">
        <f>COUNTIF(Vertices[PageRank], "&gt;= " &amp; P25) - COUNTIF(Vertices[PageRank], "&gt;=" &amp; P26)</f>
        <v>1</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444</v>
      </c>
      <c r="B26" s="36" t="s">
        <v>446</v>
      </c>
      <c r="D26" s="34">
        <f t="shared" si="1"/>
        <v>17.744186046511626</v>
      </c>
      <c r="E26" s="3">
        <f>COUNTIF(Vertices[Degree], "&gt;= " &amp; D26) - COUNTIF(Vertices[Degree], "&gt;=" &amp; D27)</f>
        <v>0</v>
      </c>
      <c r="F26" s="39">
        <f t="shared" si="2"/>
        <v>17.30232558139534</v>
      </c>
      <c r="G26" s="40">
        <f>COUNTIF(Vertices[In-Degree], "&gt;= " &amp; F26) - COUNTIF(Vertices[In-Degree], "&gt;=" &amp; F27)</f>
        <v>0</v>
      </c>
      <c r="H26" s="39">
        <f t="shared" si="3"/>
        <v>6.139534883720934</v>
      </c>
      <c r="I26" s="40">
        <f>COUNTIF(Vertices[Out-Degree], "&gt;= " &amp; H26) - COUNTIF(Vertices[Out-Degree], "&gt;=" &amp; H27)</f>
        <v>0</v>
      </c>
      <c r="J26" s="39">
        <f t="shared" si="4"/>
        <v>3691.631521116281</v>
      </c>
      <c r="K26" s="40">
        <f>COUNTIF(Vertices[Betweenness Centrality], "&gt;= " &amp; J26) - COUNTIF(Vertices[Betweenness Centrality], "&gt;=" &amp; J27)</f>
        <v>0</v>
      </c>
      <c r="L26" s="39">
        <f t="shared" si="5"/>
        <v>0.55840111627906974</v>
      </c>
      <c r="M26" s="40">
        <f>COUNTIF(Vertices[Closeness Centrality], "&gt;= " &amp; L26) - COUNTIF(Vertices[Closeness Centrality], "&gt;=" &amp; L27)</f>
        <v>0</v>
      </c>
      <c r="N26" s="39">
        <f t="shared" si="6"/>
        <v>1.4626046511627909E-2</v>
      </c>
      <c r="O26" s="40">
        <f>COUNTIF(Vertices[Eigenvector Centrality], "&gt;= " &amp; N26) - COUNTIF(Vertices[Eigenvector Centrality], "&gt;=" &amp; N27)</f>
        <v>0</v>
      </c>
      <c r="P26" s="39">
        <f t="shared" si="7"/>
        <v>5.2957877674418601</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18.441860465116278</v>
      </c>
      <c r="E27" s="3">
        <f>COUNTIF(Vertices[Degree], "&gt;= " &amp; D27) - COUNTIF(Vertices[Degree], "&gt;=" &amp; D28)</f>
        <v>0</v>
      </c>
      <c r="F27" s="41">
        <f t="shared" si="2"/>
        <v>18.02325581395348</v>
      </c>
      <c r="G27" s="42">
        <f>COUNTIF(Vertices[In-Degree], "&gt;= " &amp; F27) - COUNTIF(Vertices[In-Degree], "&gt;=" &amp; F28)</f>
        <v>0</v>
      </c>
      <c r="H27" s="41">
        <f t="shared" si="3"/>
        <v>6.3953488372093066</v>
      </c>
      <c r="I27" s="42">
        <f>COUNTIF(Vertices[Out-Degree], "&gt;= " &amp; H27) - COUNTIF(Vertices[Out-Degree], "&gt;=" &amp; H28)</f>
        <v>0</v>
      </c>
      <c r="J27" s="41">
        <f t="shared" si="4"/>
        <v>3845.4495011627928</v>
      </c>
      <c r="K27" s="42">
        <f>COUNTIF(Vertices[Betweenness Centrality], "&gt;= " &amp; J27) - COUNTIF(Vertices[Betweenness Centrality], "&gt;=" &amp; J28)</f>
        <v>1</v>
      </c>
      <c r="L27" s="41">
        <f t="shared" si="5"/>
        <v>0.58164316279069761</v>
      </c>
      <c r="M27" s="42">
        <f>COUNTIF(Vertices[Closeness Centrality], "&gt;= " &amp; L27) - COUNTIF(Vertices[Closeness Centrality], "&gt;=" &amp; L28)</f>
        <v>0</v>
      </c>
      <c r="N27" s="41">
        <f t="shared" si="6"/>
        <v>1.5235465116279072E-2</v>
      </c>
      <c r="O27" s="42">
        <f>COUNTIF(Vertices[Eigenvector Centrality], "&gt;= " &amp; N27) - COUNTIF(Vertices[Eigenvector Centrality], "&gt;=" &amp; N28)</f>
        <v>2</v>
      </c>
      <c r="P27" s="41">
        <f t="shared" si="7"/>
        <v>5.5003036744186042</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19.13953488372093</v>
      </c>
      <c r="E28" s="3">
        <f>COUNTIF(Vertices[Degree], "&gt;= " &amp; D28) - COUNTIF(Vertices[Degree], "&gt;=" &amp; D29)</f>
        <v>0</v>
      </c>
      <c r="F28" s="39">
        <f t="shared" si="2"/>
        <v>18.744186046511619</v>
      </c>
      <c r="G28" s="40">
        <f>COUNTIF(Vertices[In-Degree], "&gt;= " &amp; F28) - COUNTIF(Vertices[In-Degree], "&gt;=" &amp; F29)</f>
        <v>0</v>
      </c>
      <c r="H28" s="39">
        <f t="shared" si="3"/>
        <v>6.6511627906976791</v>
      </c>
      <c r="I28" s="40">
        <f>COUNTIF(Vertices[Out-Degree], "&gt;= " &amp; H28) - COUNTIF(Vertices[Out-Degree], "&gt;=" &amp; H29)</f>
        <v>0</v>
      </c>
      <c r="J28" s="39">
        <f t="shared" si="4"/>
        <v>3999.2674812093046</v>
      </c>
      <c r="K28" s="40">
        <f>COUNTIF(Vertices[Betweenness Centrality], "&gt;= " &amp; J28) - COUNTIF(Vertices[Betweenness Centrality], "&gt;=" &amp; J29)</f>
        <v>0</v>
      </c>
      <c r="L28" s="39">
        <f t="shared" si="5"/>
        <v>0.60488520930232548</v>
      </c>
      <c r="M28" s="40">
        <f>COUNTIF(Vertices[Closeness Centrality], "&gt;= " &amp; L28) - COUNTIF(Vertices[Closeness Centrality], "&gt;=" &amp; L29)</f>
        <v>0</v>
      </c>
      <c r="N28" s="39">
        <f t="shared" si="6"/>
        <v>1.5844883720930233E-2</v>
      </c>
      <c r="O28" s="40">
        <f>COUNTIF(Vertices[Eigenvector Centrality], "&gt;= " &amp; N28) - COUNTIF(Vertices[Eigenvector Centrality], "&gt;=" &amp; N29)</f>
        <v>1</v>
      </c>
      <c r="P28" s="39">
        <f t="shared" si="7"/>
        <v>5.7048195813953484</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19.837209302325583</v>
      </c>
      <c r="E29" s="3">
        <f>COUNTIF(Vertices[Degree], "&gt;= " &amp; D29) - COUNTIF(Vertices[Degree], "&gt;=" &amp; D30)</f>
        <v>0</v>
      </c>
      <c r="F29" s="41">
        <f t="shared" si="2"/>
        <v>19.465116279069758</v>
      </c>
      <c r="G29" s="42">
        <f>COUNTIF(Vertices[In-Degree], "&gt;= " &amp; F29) - COUNTIF(Vertices[In-Degree], "&gt;=" &amp; F30)</f>
        <v>0</v>
      </c>
      <c r="H29" s="41">
        <f t="shared" si="3"/>
        <v>6.9069767441860517</v>
      </c>
      <c r="I29" s="42">
        <f>COUNTIF(Vertices[Out-Degree], "&gt;= " &amp; H29) - COUNTIF(Vertices[Out-Degree], "&gt;=" &amp; H30)</f>
        <v>1</v>
      </c>
      <c r="J29" s="41">
        <f t="shared" si="4"/>
        <v>4153.085461255816</v>
      </c>
      <c r="K29" s="42">
        <f>COUNTIF(Vertices[Betweenness Centrality], "&gt;= " &amp; J29) - COUNTIF(Vertices[Betweenness Centrality], "&gt;=" &amp; J30)</f>
        <v>2</v>
      </c>
      <c r="L29" s="41">
        <f t="shared" si="5"/>
        <v>0.62812725581395334</v>
      </c>
      <c r="M29" s="42">
        <f>COUNTIF(Vertices[Closeness Centrality], "&gt;= " &amp; L29) - COUNTIF(Vertices[Closeness Centrality], "&gt;=" &amp; L30)</f>
        <v>0</v>
      </c>
      <c r="N29" s="41">
        <f t="shared" si="6"/>
        <v>1.6454302325581396E-2</v>
      </c>
      <c r="O29" s="42">
        <f>COUNTIF(Vertices[Eigenvector Centrality], "&gt;= " &amp; N29) - COUNTIF(Vertices[Eigenvector Centrality], "&gt;=" &amp; N30)</f>
        <v>1</v>
      </c>
      <c r="P29" s="41">
        <f t="shared" si="7"/>
        <v>5.9093354883720925</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20.534883720930235</v>
      </c>
      <c r="E30" s="3">
        <f>COUNTIF(Vertices[Degree], "&gt;= " &amp; D30) - COUNTIF(Vertices[Degree], "&gt;=" &amp; D31)</f>
        <v>0</v>
      </c>
      <c r="F30" s="39">
        <f t="shared" si="2"/>
        <v>20.186046511627897</v>
      </c>
      <c r="G30" s="40">
        <f>COUNTIF(Vertices[In-Degree], "&gt;= " &amp; F30) - COUNTIF(Vertices[In-Degree], "&gt;=" &amp; F31)</f>
        <v>0</v>
      </c>
      <c r="H30" s="39">
        <f t="shared" si="3"/>
        <v>7.1627906976744242</v>
      </c>
      <c r="I30" s="40">
        <f>COUNTIF(Vertices[Out-Degree], "&gt;= " &amp; H30) - COUNTIF(Vertices[Out-Degree], "&gt;=" &amp; H31)</f>
        <v>0</v>
      </c>
      <c r="J30" s="39">
        <f t="shared" si="4"/>
        <v>4306.9034413023273</v>
      </c>
      <c r="K30" s="40">
        <f>COUNTIF(Vertices[Betweenness Centrality], "&gt;= " &amp; J30) - COUNTIF(Vertices[Betweenness Centrality], "&gt;=" &amp; J31)</f>
        <v>0</v>
      </c>
      <c r="L30" s="39">
        <f t="shared" si="5"/>
        <v>0.65136930232558121</v>
      </c>
      <c r="M30" s="40">
        <f>COUNTIF(Vertices[Closeness Centrality], "&gt;= " &amp; L30) - COUNTIF(Vertices[Closeness Centrality], "&gt;=" &amp; L31)</f>
        <v>0</v>
      </c>
      <c r="N30" s="39">
        <f t="shared" si="6"/>
        <v>1.7063720930232559E-2</v>
      </c>
      <c r="O30" s="40">
        <f>COUNTIF(Vertices[Eigenvector Centrality], "&gt;= " &amp; N30) - COUNTIF(Vertices[Eigenvector Centrality], "&gt;=" &amp; N31)</f>
        <v>0</v>
      </c>
      <c r="P30" s="39">
        <f t="shared" si="7"/>
        <v>6.1138513953488367</v>
      </c>
      <c r="Q30" s="40">
        <f>COUNTIF(Vertices[PageRank], "&gt;= " &amp; P30) - COUNTIF(Vertices[PageRank], "&gt;=" &amp; P31)</f>
        <v>1</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21.232558139534888</v>
      </c>
      <c r="E31" s="3">
        <f>COUNTIF(Vertices[Degree], "&gt;= " &amp; D31) - COUNTIF(Vertices[Degree], "&gt;=" &amp; D32)</f>
        <v>0</v>
      </c>
      <c r="F31" s="41">
        <f t="shared" si="2"/>
        <v>20.906976744186036</v>
      </c>
      <c r="G31" s="42">
        <f>COUNTIF(Vertices[In-Degree], "&gt;= " &amp; F31) - COUNTIF(Vertices[In-Degree], "&gt;=" &amp; F32)</f>
        <v>0</v>
      </c>
      <c r="H31" s="41">
        <f t="shared" si="3"/>
        <v>7.4186046511627968</v>
      </c>
      <c r="I31" s="42">
        <f>COUNTIF(Vertices[Out-Degree], "&gt;= " &amp; H31) - COUNTIF(Vertices[Out-Degree], "&gt;=" &amp; H32)</f>
        <v>0</v>
      </c>
      <c r="J31" s="41">
        <f t="shared" si="4"/>
        <v>4460.7214213488387</v>
      </c>
      <c r="K31" s="42">
        <f>COUNTIF(Vertices[Betweenness Centrality], "&gt;= " &amp; J31) - COUNTIF(Vertices[Betweenness Centrality], "&gt;=" &amp; J32)</f>
        <v>0</v>
      </c>
      <c r="L31" s="41">
        <f t="shared" si="5"/>
        <v>0.67461134883720908</v>
      </c>
      <c r="M31" s="42">
        <f>COUNTIF(Vertices[Closeness Centrality], "&gt;= " &amp; L31) - COUNTIF(Vertices[Closeness Centrality], "&gt;=" &amp; L32)</f>
        <v>0</v>
      </c>
      <c r="N31" s="41">
        <f t="shared" si="6"/>
        <v>1.7673139534883722E-2</v>
      </c>
      <c r="O31" s="42">
        <f>COUNTIF(Vertices[Eigenvector Centrality], "&gt;= " &amp; N31) - COUNTIF(Vertices[Eigenvector Centrality], "&gt;=" &amp; N32)</f>
        <v>1</v>
      </c>
      <c r="P31" s="41">
        <f t="shared" si="7"/>
        <v>6.3183673023255809</v>
      </c>
      <c r="Q31" s="42">
        <f>COUNTIF(Vertices[PageRank], "&gt;= " &amp; P31) - COUNTIF(Vertices[PageRank], "&gt;=" &amp; P32)</f>
        <v>1</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21.93023255813954</v>
      </c>
      <c r="E32" s="3">
        <f>COUNTIF(Vertices[Degree], "&gt;= " &amp; D32) - COUNTIF(Vertices[Degree], "&gt;=" &amp; D33)</f>
        <v>1</v>
      </c>
      <c r="F32" s="39">
        <f t="shared" si="2"/>
        <v>21.627906976744175</v>
      </c>
      <c r="G32" s="40">
        <f>COUNTIF(Vertices[In-Degree], "&gt;= " &amp; F32) - COUNTIF(Vertices[In-Degree], "&gt;=" &amp; F33)</f>
        <v>1</v>
      </c>
      <c r="H32" s="39">
        <f t="shared" si="3"/>
        <v>7.6744186046511693</v>
      </c>
      <c r="I32" s="40">
        <f>COUNTIF(Vertices[Out-Degree], "&gt;= " &amp; H32) - COUNTIF(Vertices[Out-Degree], "&gt;=" &amp; H33)</f>
        <v>0</v>
      </c>
      <c r="J32" s="39">
        <f t="shared" si="4"/>
        <v>4614.5394013953501</v>
      </c>
      <c r="K32" s="40">
        <f>COUNTIF(Vertices[Betweenness Centrality], "&gt;= " &amp; J32) - COUNTIF(Vertices[Betweenness Centrality], "&gt;=" &amp; J33)</f>
        <v>0</v>
      </c>
      <c r="L32" s="39">
        <f t="shared" si="5"/>
        <v>0.69785339534883695</v>
      </c>
      <c r="M32" s="40">
        <f>COUNTIF(Vertices[Closeness Centrality], "&gt;= " &amp; L32) - COUNTIF(Vertices[Closeness Centrality], "&gt;=" &amp; L33)</f>
        <v>0</v>
      </c>
      <c r="N32" s="39">
        <f t="shared" si="6"/>
        <v>1.8282558139534884E-2</v>
      </c>
      <c r="O32" s="40">
        <f>COUNTIF(Vertices[Eigenvector Centrality], "&gt;= " &amp; N32) - COUNTIF(Vertices[Eigenvector Centrality], "&gt;=" &amp; N33)</f>
        <v>2</v>
      </c>
      <c r="P32" s="39">
        <f t="shared" si="7"/>
        <v>6.522883209302325</v>
      </c>
      <c r="Q32" s="40">
        <f>COUNTIF(Vertices[PageRank], "&gt;= " &amp; P32) - COUNTIF(Vertices[PageRank], "&gt;=" &amp; P33)</f>
        <v>1</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22.627906976744192</v>
      </c>
      <c r="E33" s="3">
        <f>COUNTIF(Vertices[Degree], "&gt;= " &amp; D33) - COUNTIF(Vertices[Degree], "&gt;=" &amp; D34)</f>
        <v>1</v>
      </c>
      <c r="F33" s="41">
        <f t="shared" si="2"/>
        <v>22.348837209302314</v>
      </c>
      <c r="G33" s="42">
        <f>COUNTIF(Vertices[In-Degree], "&gt;= " &amp; F33) - COUNTIF(Vertices[In-Degree], "&gt;=" &amp; F34)</f>
        <v>1</v>
      </c>
      <c r="H33" s="41">
        <f t="shared" si="3"/>
        <v>7.9302325581395419</v>
      </c>
      <c r="I33" s="42">
        <f>COUNTIF(Vertices[Out-Degree], "&gt;= " &amp; H33) - COUNTIF(Vertices[Out-Degree], "&gt;=" &amp; H34)</f>
        <v>0</v>
      </c>
      <c r="J33" s="41">
        <f t="shared" si="4"/>
        <v>4768.3573814418614</v>
      </c>
      <c r="K33" s="42">
        <f>COUNTIF(Vertices[Betweenness Centrality], "&gt;= " &amp; J33) - COUNTIF(Vertices[Betweenness Centrality], "&gt;=" &amp; J34)</f>
        <v>0</v>
      </c>
      <c r="L33" s="41">
        <f t="shared" si="5"/>
        <v>0.72109544186046481</v>
      </c>
      <c r="M33" s="42">
        <f>COUNTIF(Vertices[Closeness Centrality], "&gt;= " &amp; L33) - COUNTIF(Vertices[Closeness Centrality], "&gt;=" &amp; L34)</f>
        <v>0</v>
      </c>
      <c r="N33" s="41">
        <f t="shared" si="6"/>
        <v>1.8891976744186047E-2</v>
      </c>
      <c r="O33" s="42">
        <f>COUNTIF(Vertices[Eigenvector Centrality], "&gt;= " &amp; N33) - COUNTIF(Vertices[Eigenvector Centrality], "&gt;=" &amp; N34)</f>
        <v>0</v>
      </c>
      <c r="P33" s="41">
        <f t="shared" si="7"/>
        <v>6.7273991162790692</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23.325581395348845</v>
      </c>
      <c r="E34" s="3">
        <f>COUNTIF(Vertices[Degree], "&gt;= " &amp; D34) - COUNTIF(Vertices[Degree], "&gt;=" &amp; D35)</f>
        <v>1</v>
      </c>
      <c r="F34" s="39">
        <f t="shared" si="2"/>
        <v>23.069767441860453</v>
      </c>
      <c r="G34" s="40">
        <f>COUNTIF(Vertices[In-Degree], "&gt;= " &amp; F34) - COUNTIF(Vertices[In-Degree], "&gt;=" &amp; F35)</f>
        <v>0</v>
      </c>
      <c r="H34" s="39">
        <f t="shared" si="3"/>
        <v>8.1860465116279144</v>
      </c>
      <c r="I34" s="40">
        <f>COUNTIF(Vertices[Out-Degree], "&gt;= " &amp; H34) - COUNTIF(Vertices[Out-Degree], "&gt;=" &amp; H35)</f>
        <v>0</v>
      </c>
      <c r="J34" s="39">
        <f t="shared" si="4"/>
        <v>4922.1753614883728</v>
      </c>
      <c r="K34" s="40">
        <f>COUNTIF(Vertices[Betweenness Centrality], "&gt;= " &amp; J34) - COUNTIF(Vertices[Betweenness Centrality], "&gt;=" &amp; J35)</f>
        <v>0</v>
      </c>
      <c r="L34" s="39">
        <f t="shared" si="5"/>
        <v>0.74433748837209268</v>
      </c>
      <c r="M34" s="40">
        <f>COUNTIF(Vertices[Closeness Centrality], "&gt;= " &amp; L34) - COUNTIF(Vertices[Closeness Centrality], "&gt;=" &amp; L35)</f>
        <v>0</v>
      </c>
      <c r="N34" s="39">
        <f t="shared" si="6"/>
        <v>1.950139534883721E-2</v>
      </c>
      <c r="O34" s="40">
        <f>COUNTIF(Vertices[Eigenvector Centrality], "&gt;= " &amp; N34) - COUNTIF(Vertices[Eigenvector Centrality], "&gt;=" &amp; N35)</f>
        <v>1</v>
      </c>
      <c r="P34" s="39">
        <f t="shared" si="7"/>
        <v>6.9319150232558133</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24.023255813953497</v>
      </c>
      <c r="E35" s="3">
        <f>COUNTIF(Vertices[Degree], "&gt;= " &amp; D35) - COUNTIF(Vertices[Degree], "&gt;=" &amp; D36)</f>
        <v>0</v>
      </c>
      <c r="F35" s="41">
        <f t="shared" si="2"/>
        <v>23.790697674418592</v>
      </c>
      <c r="G35" s="42">
        <f>COUNTIF(Vertices[In-Degree], "&gt;= " &amp; F35) - COUNTIF(Vertices[In-Degree], "&gt;=" &amp; F36)</f>
        <v>1</v>
      </c>
      <c r="H35" s="41">
        <f t="shared" si="3"/>
        <v>8.441860465116287</v>
      </c>
      <c r="I35" s="42">
        <f>COUNTIF(Vertices[Out-Degree], "&gt;= " &amp; H35) - COUNTIF(Vertices[Out-Degree], "&gt;=" &amp; H36)</f>
        <v>0</v>
      </c>
      <c r="J35" s="41">
        <f t="shared" si="4"/>
        <v>5075.9933415348842</v>
      </c>
      <c r="K35" s="42">
        <f>COUNTIF(Vertices[Betweenness Centrality], "&gt;= " &amp; J35) - COUNTIF(Vertices[Betweenness Centrality], "&gt;=" &amp; J36)</f>
        <v>0</v>
      </c>
      <c r="L35" s="41">
        <f t="shared" si="5"/>
        <v>0.76757953488372055</v>
      </c>
      <c r="M35" s="42">
        <f>COUNTIF(Vertices[Closeness Centrality], "&gt;= " &amp; L35) - COUNTIF(Vertices[Closeness Centrality], "&gt;=" &amp; L36)</f>
        <v>0</v>
      </c>
      <c r="N35" s="41">
        <f t="shared" si="6"/>
        <v>2.0110813953488373E-2</v>
      </c>
      <c r="O35" s="42">
        <f>COUNTIF(Vertices[Eigenvector Centrality], "&gt;= " &amp; N35) - COUNTIF(Vertices[Eigenvector Centrality], "&gt;=" &amp; N36)</f>
        <v>0</v>
      </c>
      <c r="P35" s="41">
        <f t="shared" si="7"/>
        <v>7.1364309302325575</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24.72093023255815</v>
      </c>
      <c r="E36" s="3">
        <f>COUNTIF(Vertices[Degree], "&gt;= " &amp; D36) - COUNTIF(Vertices[Degree], "&gt;=" &amp; D37)</f>
        <v>0</v>
      </c>
      <c r="F36" s="39">
        <f t="shared" si="2"/>
        <v>24.511627906976731</v>
      </c>
      <c r="G36" s="40">
        <f>COUNTIF(Vertices[In-Degree], "&gt;= " &amp; F36) - COUNTIF(Vertices[In-Degree], "&gt;=" &amp; F37)</f>
        <v>0</v>
      </c>
      <c r="H36" s="39">
        <f t="shared" si="3"/>
        <v>8.6976744186046595</v>
      </c>
      <c r="I36" s="40">
        <f>COUNTIF(Vertices[Out-Degree], "&gt;= " &amp; H36) - COUNTIF(Vertices[Out-Degree], "&gt;=" &amp; H37)</f>
        <v>0</v>
      </c>
      <c r="J36" s="39">
        <f t="shared" si="4"/>
        <v>5229.8113215813955</v>
      </c>
      <c r="K36" s="40">
        <f>COUNTIF(Vertices[Betweenness Centrality], "&gt;= " &amp; J36) - COUNTIF(Vertices[Betweenness Centrality], "&gt;=" &amp; J37)</f>
        <v>1</v>
      </c>
      <c r="L36" s="39">
        <f t="shared" si="5"/>
        <v>0.79082158139534842</v>
      </c>
      <c r="M36" s="40">
        <f>COUNTIF(Vertices[Closeness Centrality], "&gt;= " &amp; L36) - COUNTIF(Vertices[Closeness Centrality], "&gt;=" &amp; L37)</f>
        <v>0</v>
      </c>
      <c r="N36" s="39">
        <f t="shared" si="6"/>
        <v>2.0720232558139536E-2</v>
      </c>
      <c r="O36" s="40">
        <f>COUNTIF(Vertices[Eigenvector Centrality], "&gt;= " &amp; N36) - COUNTIF(Vertices[Eigenvector Centrality], "&gt;=" &amp; N37)</f>
        <v>0</v>
      </c>
      <c r="P36" s="39">
        <f t="shared" si="7"/>
        <v>7.3409468372093016</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25.418604651162802</v>
      </c>
      <c r="E37" s="3">
        <f>COUNTIF(Vertices[Degree], "&gt;= " &amp; D37) - COUNTIF(Vertices[Degree], "&gt;=" &amp; D38)</f>
        <v>0</v>
      </c>
      <c r="F37" s="41">
        <f t="shared" si="2"/>
        <v>25.23255813953487</v>
      </c>
      <c r="G37" s="42">
        <f>COUNTIF(Vertices[In-Degree], "&gt;= " &amp; F37) - COUNTIF(Vertices[In-Degree], "&gt;=" &amp; F38)</f>
        <v>0</v>
      </c>
      <c r="H37" s="41">
        <f t="shared" si="3"/>
        <v>8.9534883720930321</v>
      </c>
      <c r="I37" s="42">
        <f>COUNTIF(Vertices[Out-Degree], "&gt;= " &amp; H37) - COUNTIF(Vertices[Out-Degree], "&gt;=" &amp; H38)</f>
        <v>0</v>
      </c>
      <c r="J37" s="41">
        <f t="shared" si="4"/>
        <v>5383.6293016279069</v>
      </c>
      <c r="K37" s="42">
        <f>COUNTIF(Vertices[Betweenness Centrality], "&gt;= " &amp; J37) - COUNTIF(Vertices[Betweenness Centrality], "&gt;=" &amp; J38)</f>
        <v>0</v>
      </c>
      <c r="L37" s="41">
        <f t="shared" si="5"/>
        <v>0.81406362790697628</v>
      </c>
      <c r="M37" s="42">
        <f>COUNTIF(Vertices[Closeness Centrality], "&gt;= " &amp; L37) - COUNTIF(Vertices[Closeness Centrality], "&gt;=" &amp; L38)</f>
        <v>0</v>
      </c>
      <c r="N37" s="41">
        <f t="shared" si="6"/>
        <v>2.1329651162790699E-2</v>
      </c>
      <c r="O37" s="42">
        <f>COUNTIF(Vertices[Eigenvector Centrality], "&gt;= " &amp; N37) - COUNTIF(Vertices[Eigenvector Centrality], "&gt;=" &amp; N38)</f>
        <v>0</v>
      </c>
      <c r="P37" s="41">
        <f t="shared" si="7"/>
        <v>7.5454627441860458</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26.116279069767455</v>
      </c>
      <c r="E38" s="3">
        <f>COUNTIF(Vertices[Degree], "&gt;= " &amp; D38) - COUNTIF(Vertices[Degree], "&gt;=" &amp; D39)</f>
        <v>0</v>
      </c>
      <c r="F38" s="39">
        <f t="shared" si="2"/>
        <v>25.953488372093009</v>
      </c>
      <c r="G38" s="40">
        <f>COUNTIF(Vertices[In-Degree], "&gt;= " &amp; F38) - COUNTIF(Vertices[In-Degree], "&gt;=" &amp; F39)</f>
        <v>0</v>
      </c>
      <c r="H38" s="39">
        <f t="shared" si="3"/>
        <v>9.2093023255814046</v>
      </c>
      <c r="I38" s="40">
        <f>COUNTIF(Vertices[Out-Degree], "&gt;= " &amp; H38) - COUNTIF(Vertices[Out-Degree], "&gt;=" &amp; H39)</f>
        <v>0</v>
      </c>
      <c r="J38" s="39">
        <f t="shared" si="4"/>
        <v>5537.4472816744183</v>
      </c>
      <c r="K38" s="40">
        <f>COUNTIF(Vertices[Betweenness Centrality], "&gt;= " &amp; J38) - COUNTIF(Vertices[Betweenness Centrality], "&gt;=" &amp; J39)</f>
        <v>1</v>
      </c>
      <c r="L38" s="39">
        <f t="shared" si="5"/>
        <v>0.83730567441860415</v>
      </c>
      <c r="M38" s="40">
        <f>COUNTIF(Vertices[Closeness Centrality], "&gt;= " &amp; L38) - COUNTIF(Vertices[Closeness Centrality], "&gt;=" &amp; L39)</f>
        <v>0</v>
      </c>
      <c r="N38" s="39">
        <f t="shared" si="6"/>
        <v>2.1939069767441862E-2</v>
      </c>
      <c r="O38" s="40">
        <f>COUNTIF(Vertices[Eigenvector Centrality], "&gt;= " &amp; N38) - COUNTIF(Vertices[Eigenvector Centrality], "&gt;=" &amp; N39)</f>
        <v>0</v>
      </c>
      <c r="P38" s="39">
        <f t="shared" si="7"/>
        <v>7.7499786511627899</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26.813953488372107</v>
      </c>
      <c r="E39" s="3">
        <f>COUNTIF(Vertices[Degree], "&gt;= " &amp; D39) - COUNTIF(Vertices[Degree], "&gt;=" &amp; D40)</f>
        <v>0</v>
      </c>
      <c r="F39" s="41">
        <f t="shared" si="2"/>
        <v>26.674418604651148</v>
      </c>
      <c r="G39" s="42">
        <f>COUNTIF(Vertices[In-Degree], "&gt;= " &amp; F39) - COUNTIF(Vertices[In-Degree], "&gt;=" &amp; F40)</f>
        <v>0</v>
      </c>
      <c r="H39" s="41">
        <f t="shared" si="3"/>
        <v>9.4651162790697771</v>
      </c>
      <c r="I39" s="42">
        <f>COUNTIF(Vertices[Out-Degree], "&gt;= " &amp; H39) - COUNTIF(Vertices[Out-Degree], "&gt;=" &amp; H40)</f>
        <v>0</v>
      </c>
      <c r="J39" s="41">
        <f t="shared" si="4"/>
        <v>5691.2652617209296</v>
      </c>
      <c r="K39" s="42">
        <f>COUNTIF(Vertices[Betweenness Centrality], "&gt;= " &amp; J39) - COUNTIF(Vertices[Betweenness Centrality], "&gt;=" &amp; J40)</f>
        <v>0</v>
      </c>
      <c r="L39" s="41">
        <f t="shared" si="5"/>
        <v>0.86054772093023202</v>
      </c>
      <c r="M39" s="42">
        <f>COUNTIF(Vertices[Closeness Centrality], "&gt;= " &amp; L39) - COUNTIF(Vertices[Closeness Centrality], "&gt;=" &amp; L40)</f>
        <v>0</v>
      </c>
      <c r="N39" s="41">
        <f t="shared" si="6"/>
        <v>2.2548488372093025E-2</v>
      </c>
      <c r="O39" s="42">
        <f>COUNTIF(Vertices[Eigenvector Centrality], "&gt;= " &amp; N39) - COUNTIF(Vertices[Eigenvector Centrality], "&gt;=" &amp; N40)</f>
        <v>1</v>
      </c>
      <c r="P39" s="41">
        <f t="shared" si="7"/>
        <v>7.9544945581395341</v>
      </c>
      <c r="Q39" s="42">
        <f>COUNTIF(Vertices[PageRank], "&gt;= " &amp; P39) - COUNTIF(Vertices[PageRank], "&gt;=" &amp; P40)</f>
        <v>1</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27.511627906976759</v>
      </c>
      <c r="E40" s="3">
        <f>COUNTIF(Vertices[Degree], "&gt;= " &amp; D40) - COUNTIF(Vertices[Degree], "&gt;=" &amp; D41)</f>
        <v>0</v>
      </c>
      <c r="F40" s="39">
        <f t="shared" si="2"/>
        <v>27.395348837209287</v>
      </c>
      <c r="G40" s="40">
        <f>COUNTIF(Vertices[In-Degree], "&gt;= " &amp; F40) - COUNTIF(Vertices[In-Degree], "&gt;=" &amp; F41)</f>
        <v>0</v>
      </c>
      <c r="H40" s="39">
        <f t="shared" si="3"/>
        <v>9.7209302325581497</v>
      </c>
      <c r="I40" s="40">
        <f>COUNTIF(Vertices[Out-Degree], "&gt;= " &amp; H40) - COUNTIF(Vertices[Out-Degree], "&gt;=" &amp; H41)</f>
        <v>0</v>
      </c>
      <c r="J40" s="39">
        <f t="shared" si="4"/>
        <v>5845.083241767441</v>
      </c>
      <c r="K40" s="40">
        <f>COUNTIF(Vertices[Betweenness Centrality], "&gt;= " &amp; J40) - COUNTIF(Vertices[Betweenness Centrality], "&gt;=" &amp; J41)</f>
        <v>0</v>
      </c>
      <c r="L40" s="39">
        <f t="shared" si="5"/>
        <v>0.88378976744185989</v>
      </c>
      <c r="M40" s="40">
        <f>COUNTIF(Vertices[Closeness Centrality], "&gt;= " &amp; L40) - COUNTIF(Vertices[Closeness Centrality], "&gt;=" &amp; L41)</f>
        <v>0</v>
      </c>
      <c r="N40" s="39">
        <f t="shared" si="6"/>
        <v>2.3157906976744188E-2</v>
      </c>
      <c r="O40" s="40">
        <f>COUNTIF(Vertices[Eigenvector Centrality], "&gt;= " &amp; N40) - COUNTIF(Vertices[Eigenvector Centrality], "&gt;=" &amp; N41)</f>
        <v>0</v>
      </c>
      <c r="P40" s="39">
        <f t="shared" si="7"/>
        <v>8.1590104651162783</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28.209302325581412</v>
      </c>
      <c r="E41" s="3">
        <f>COUNTIF(Vertices[Degree], "&gt;= " &amp; D41) - COUNTIF(Vertices[Degree], "&gt;=" &amp; D42)</f>
        <v>0</v>
      </c>
      <c r="F41" s="41">
        <f t="shared" si="2"/>
        <v>28.116279069767426</v>
      </c>
      <c r="G41" s="42">
        <f>COUNTIF(Vertices[In-Degree], "&gt;= " &amp; F41) - COUNTIF(Vertices[In-Degree], "&gt;=" &amp; F42)</f>
        <v>0</v>
      </c>
      <c r="H41" s="41">
        <f t="shared" si="3"/>
        <v>9.9767441860465222</v>
      </c>
      <c r="I41" s="42">
        <f>COUNTIF(Vertices[Out-Degree], "&gt;= " &amp; H41) - COUNTIF(Vertices[Out-Degree], "&gt;=" &amp; H42)</f>
        <v>0</v>
      </c>
      <c r="J41" s="41">
        <f t="shared" si="4"/>
        <v>5998.9012218139524</v>
      </c>
      <c r="K41" s="42">
        <f>COUNTIF(Vertices[Betweenness Centrality], "&gt;= " &amp; J41) - COUNTIF(Vertices[Betweenness Centrality], "&gt;=" &amp; J42)</f>
        <v>0</v>
      </c>
      <c r="L41" s="41">
        <f t="shared" si="5"/>
        <v>0.90703181395348775</v>
      </c>
      <c r="M41" s="42">
        <f>COUNTIF(Vertices[Closeness Centrality], "&gt;= " &amp; L41) - COUNTIF(Vertices[Closeness Centrality], "&gt;=" &amp; L42)</f>
        <v>0</v>
      </c>
      <c r="N41" s="41">
        <f t="shared" si="6"/>
        <v>2.3767325581395351E-2</v>
      </c>
      <c r="O41" s="42">
        <f>COUNTIF(Vertices[Eigenvector Centrality], "&gt;= " &amp; N41) - COUNTIF(Vertices[Eigenvector Centrality], "&gt;=" &amp; N42)</f>
        <v>0</v>
      </c>
      <c r="P41" s="41">
        <f t="shared" si="7"/>
        <v>8.3635263720930233</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28.906976744186064</v>
      </c>
      <c r="E42" s="3">
        <f>COUNTIF(Vertices[Degree], "&gt;= " &amp; D42) - COUNTIF(Vertices[Degree], "&gt;=" &amp; D43)</f>
        <v>0</v>
      </c>
      <c r="F42" s="39">
        <f t="shared" si="2"/>
        <v>28.837209302325565</v>
      </c>
      <c r="G42" s="40">
        <f>COUNTIF(Vertices[In-Degree], "&gt;= " &amp; F42) - COUNTIF(Vertices[In-Degree], "&gt;=" &amp; F43)</f>
        <v>0</v>
      </c>
      <c r="H42" s="39">
        <f t="shared" si="3"/>
        <v>10.232558139534895</v>
      </c>
      <c r="I42" s="40">
        <f>COUNTIF(Vertices[Out-Degree], "&gt;= " &amp; H42) - COUNTIF(Vertices[Out-Degree], "&gt;=" &amp; H43)</f>
        <v>0</v>
      </c>
      <c r="J42" s="39">
        <f t="shared" si="4"/>
        <v>6152.7192018604637</v>
      </c>
      <c r="K42" s="40">
        <f>COUNTIF(Vertices[Betweenness Centrality], "&gt;= " &amp; J42) - COUNTIF(Vertices[Betweenness Centrality], "&gt;=" &amp; J43)</f>
        <v>0</v>
      </c>
      <c r="L42" s="39">
        <f t="shared" si="5"/>
        <v>0.93027386046511562</v>
      </c>
      <c r="M42" s="40">
        <f>COUNTIF(Vertices[Closeness Centrality], "&gt;= " &amp; L42) - COUNTIF(Vertices[Closeness Centrality], "&gt;=" &amp; L43)</f>
        <v>0</v>
      </c>
      <c r="N42" s="39">
        <f t="shared" si="6"/>
        <v>2.4376744186046514E-2</v>
      </c>
      <c r="O42" s="40">
        <f>COUNTIF(Vertices[Eigenvector Centrality], "&gt;= " &amp; N42) - COUNTIF(Vertices[Eigenvector Centrality], "&gt;=" &amp; N43)</f>
        <v>0</v>
      </c>
      <c r="P42" s="39">
        <f t="shared" si="7"/>
        <v>8.5680422790697683</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f>IF(COUNT(Vertices[Degree])&gt;0, D2, NoMetricMessage)</f>
        <v>1</v>
      </c>
      <c r="D43" s="34">
        <f t="shared" si="1"/>
        <v>29.604651162790717</v>
      </c>
      <c r="E43" s="3">
        <f>COUNTIF(Vertices[Degree], "&gt;= " &amp; D43) - COUNTIF(Vertices[Degree], "&gt;=" &amp; D44)</f>
        <v>1</v>
      </c>
      <c r="F43" s="41">
        <f t="shared" si="2"/>
        <v>29.558139534883704</v>
      </c>
      <c r="G43" s="42">
        <f>COUNTIF(Vertices[In-Degree], "&gt;= " &amp; F43) - COUNTIF(Vertices[In-Degree], "&gt;=" &amp; F44)</f>
        <v>1</v>
      </c>
      <c r="H43" s="41">
        <f t="shared" si="3"/>
        <v>10.488372093023267</v>
      </c>
      <c r="I43" s="42">
        <f>COUNTIF(Vertices[Out-Degree], "&gt;= " &amp; H43) - COUNTIF(Vertices[Out-Degree], "&gt;=" &amp; H44)</f>
        <v>0</v>
      </c>
      <c r="J43" s="41">
        <f t="shared" si="4"/>
        <v>6306.5371819069751</v>
      </c>
      <c r="K43" s="42">
        <f>COUNTIF(Vertices[Betweenness Centrality], "&gt;= " &amp; J43) - COUNTIF(Vertices[Betweenness Centrality], "&gt;=" &amp; J44)</f>
        <v>0</v>
      </c>
      <c r="L43" s="41">
        <f t="shared" si="5"/>
        <v>0.95351590697674349</v>
      </c>
      <c r="M43" s="42">
        <f>COUNTIF(Vertices[Closeness Centrality], "&gt;= " &amp; L43) - COUNTIF(Vertices[Closeness Centrality], "&gt;=" &amp; L44)</f>
        <v>0</v>
      </c>
      <c r="N43" s="41">
        <f t="shared" si="6"/>
        <v>2.4986162790697677E-2</v>
      </c>
      <c r="O43" s="42">
        <f>COUNTIF(Vertices[Eigenvector Centrality], "&gt;= " &amp; N43) - COUNTIF(Vertices[Eigenvector Centrality], "&gt;=" &amp; N44)</f>
        <v>0</v>
      </c>
      <c r="P43" s="41">
        <f t="shared" si="7"/>
        <v>8.7725581860465134</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f>IF(COUNT(Vertices[Degree])&gt;0, D45, NoMetricMessage)</f>
        <v>31</v>
      </c>
      <c r="D44" s="34">
        <f t="shared" si="1"/>
        <v>30.302325581395369</v>
      </c>
      <c r="E44" s="3">
        <f>COUNTIF(Vertices[Degree], "&gt;= " &amp; D44) - COUNTIF(Vertices[Degree], "&gt;=" &amp; D45)</f>
        <v>0</v>
      </c>
      <c r="F44" s="39">
        <f t="shared" si="2"/>
        <v>30.279069767441843</v>
      </c>
      <c r="G44" s="40">
        <f>COUNTIF(Vertices[In-Degree], "&gt;= " &amp; F44) - COUNTIF(Vertices[In-Degree], "&gt;=" &amp; F45)</f>
        <v>0</v>
      </c>
      <c r="H44" s="39">
        <f t="shared" si="3"/>
        <v>10.74418604651164</v>
      </c>
      <c r="I44" s="40">
        <f>COUNTIF(Vertices[Out-Degree], "&gt;= " &amp; H44) - COUNTIF(Vertices[Out-Degree], "&gt;=" &amp; H45)</f>
        <v>0</v>
      </c>
      <c r="J44" s="39">
        <f t="shared" si="4"/>
        <v>6460.3551619534865</v>
      </c>
      <c r="K44" s="40">
        <f>COUNTIF(Vertices[Betweenness Centrality], "&gt;= " &amp; J44) - COUNTIF(Vertices[Betweenness Centrality], "&gt;=" &amp; J45)</f>
        <v>0</v>
      </c>
      <c r="L44" s="39">
        <f t="shared" si="5"/>
        <v>0.97675795348837136</v>
      </c>
      <c r="M44" s="40">
        <f>COUNTIF(Vertices[Closeness Centrality], "&gt;= " &amp; L44) - COUNTIF(Vertices[Closeness Centrality], "&gt;=" &amp; L45)</f>
        <v>0</v>
      </c>
      <c r="N44" s="39">
        <f t="shared" si="6"/>
        <v>2.559558139534884E-2</v>
      </c>
      <c r="O44" s="40">
        <f>COUNTIF(Vertices[Eigenvector Centrality], "&gt;= " &amp; N44) - COUNTIF(Vertices[Eigenvector Centrality], "&gt;=" &amp; N45)</f>
        <v>1</v>
      </c>
      <c r="P44" s="39">
        <f t="shared" si="7"/>
        <v>8.9770740930232584</v>
      </c>
      <c r="Q44" s="40">
        <f>COUNTIF(Vertices[PageRank], "&gt;= " &amp; P44) - COUNTIF(Vertices[PageRank], "&gt;=" &amp; P45)</f>
        <v>1</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f>IFERROR(AVERAGE(Vertices[Degree]),NoMetricMessage)</f>
        <v>2.8171206225680936</v>
      </c>
      <c r="D45" s="34">
        <f>MAX(Vertices[Degree])</f>
        <v>31</v>
      </c>
      <c r="E45" s="3">
        <f>COUNTIF(Vertices[Degree], "&gt;= " &amp; D45) - COUNTIF(Vertices[Degree], "&gt;=" &amp; D46)</f>
        <v>1</v>
      </c>
      <c r="F45" s="43">
        <f>MAX(Vertices[In-Degree])</f>
        <v>31</v>
      </c>
      <c r="G45" s="44">
        <f>COUNTIF(Vertices[In-Degree], "&gt;= " &amp; F45) - COUNTIF(Vertices[In-Degree], "&gt;=" &amp; F46)</f>
        <v>1</v>
      </c>
      <c r="H45" s="43">
        <f>MAX(Vertices[Out-Degree])</f>
        <v>11</v>
      </c>
      <c r="I45" s="44">
        <f>COUNTIF(Vertices[Out-Degree], "&gt;= " &amp; H45) - COUNTIF(Vertices[Out-Degree], "&gt;=" &amp; H46)</f>
        <v>1</v>
      </c>
      <c r="J45" s="43">
        <f>MAX(Vertices[Betweenness Centrality])</f>
        <v>6614.1731419999996</v>
      </c>
      <c r="K45" s="44">
        <f>COUNTIF(Vertices[Betweenness Centrality], "&gt;= " &amp; J45) - COUNTIF(Vertices[Betweenness Centrality], "&gt;=" &amp; J46)</f>
        <v>1</v>
      </c>
      <c r="L45" s="43">
        <f>MAX(Vertices[Closeness Centrality])</f>
        <v>1</v>
      </c>
      <c r="M45" s="44">
        <f>COUNTIF(Vertices[Closeness Centrality], "&gt;= " &amp; L45) - COUNTIF(Vertices[Closeness Centrality], "&gt;=" &amp; L46)</f>
        <v>2</v>
      </c>
      <c r="N45" s="43">
        <f>MAX(Vertices[Eigenvector Centrality])</f>
        <v>2.6204999999999999E-2</v>
      </c>
      <c r="O45" s="44">
        <f>COUNTIF(Vertices[Eigenvector Centrality], "&gt;= " &amp; N45) - COUNTIF(Vertices[Eigenvector Centrality], "&gt;=" &amp; N46)</f>
        <v>1</v>
      </c>
      <c r="P45" s="43">
        <f>MAX(Vertices[PageRank])</f>
        <v>9.1815899999999999</v>
      </c>
      <c r="Q45" s="44">
        <f>COUNTIF(Vertices[PageRank], "&gt;= " &amp; P45) - COUNTIF(Vertices[PageRank], "&gt;=" &amp; P46)</f>
        <v>1</v>
      </c>
      <c r="R45" s="43">
        <f>MAX(Vertices[Clustering Coefficient])</f>
        <v>0</v>
      </c>
      <c r="S45" s="47">
        <f>COUNTIF(Vertices[Clustering Coefficient], "&gt;= " &amp; R45) - COUNTIF(Vertices[Clustering Coefficient], "&gt;=" &amp; R46)</f>
        <v>257</v>
      </c>
      <c r="T45" s="43" t="e">
        <f ca="1">MAX(INDIRECT(DynamicFilterSourceColumnRange))</f>
        <v>#REF!</v>
      </c>
      <c r="U45" s="44" t="e">
        <f t="shared" ca="1" si="0"/>
        <v>#REF!</v>
      </c>
    </row>
    <row r="46" spans="1:21" x14ac:dyDescent="0.35">
      <c r="A46" s="35" t="s">
        <v>84</v>
      </c>
      <c r="B46" s="49">
        <f>IFERROR(MEDIAN(Vertices[Degree]),NoMetricMessage)</f>
        <v>1</v>
      </c>
    </row>
    <row r="57" spans="1:2" x14ac:dyDescent="0.35">
      <c r="A57" s="35" t="s">
        <v>88</v>
      </c>
      <c r="B57" s="48">
        <f>IF(COUNT(Vertices[In-Degree])&gt;0, F2, NoMetricMessage)</f>
        <v>0</v>
      </c>
    </row>
    <row r="58" spans="1:2" x14ac:dyDescent="0.35">
      <c r="A58" s="35" t="s">
        <v>89</v>
      </c>
      <c r="B58" s="48">
        <f>IF(COUNT(Vertices[In-Degree])&gt;0, F45, NoMetricMessage)</f>
        <v>31</v>
      </c>
    </row>
    <row r="59" spans="1:2" x14ac:dyDescent="0.35">
      <c r="A59" s="35" t="s">
        <v>90</v>
      </c>
      <c r="B59" s="49">
        <f>IFERROR(AVERAGE(Vertices[In-Degree]),NoMetricMessage)</f>
        <v>1.4085603112840468</v>
      </c>
    </row>
    <row r="60" spans="1:2" x14ac:dyDescent="0.35">
      <c r="A60" s="35" t="s">
        <v>91</v>
      </c>
      <c r="B60" s="49">
        <f>IFERROR(MEDIAN(Vertices[In-Degree]),NoMetricMessage)</f>
        <v>0</v>
      </c>
    </row>
    <row r="71" spans="1:2" x14ac:dyDescent="0.35">
      <c r="A71" s="35" t="s">
        <v>94</v>
      </c>
      <c r="B71" s="48">
        <f>IF(COUNT(Vertices[Out-Degree])&gt;0, H2, NoMetricMessage)</f>
        <v>0</v>
      </c>
    </row>
    <row r="72" spans="1:2" x14ac:dyDescent="0.35">
      <c r="A72" s="35" t="s">
        <v>95</v>
      </c>
      <c r="B72" s="48">
        <f>IF(COUNT(Vertices[Out-Degree])&gt;0, H45, NoMetricMessage)</f>
        <v>11</v>
      </c>
    </row>
    <row r="73" spans="1:2" x14ac:dyDescent="0.35">
      <c r="A73" s="35" t="s">
        <v>96</v>
      </c>
      <c r="B73" s="49">
        <f>IFERROR(AVERAGE(Vertices[Out-Degree]),NoMetricMessage)</f>
        <v>1.4085603112840468</v>
      </c>
    </row>
    <row r="74" spans="1:2" x14ac:dyDescent="0.35">
      <c r="A74" s="35" t="s">
        <v>97</v>
      </c>
      <c r="B74" s="49">
        <f>IFERROR(MEDIAN(Vertices[Out-Degree]),NoMetricMessage)</f>
        <v>1</v>
      </c>
    </row>
    <row r="85" spans="1:2" x14ac:dyDescent="0.35">
      <c r="A85" s="35" t="s">
        <v>100</v>
      </c>
      <c r="B85" s="49">
        <f>IF(COUNT(Vertices[Betweenness Centrality])&gt;0, J2, NoMetricMessage)</f>
        <v>0</v>
      </c>
    </row>
    <row r="86" spans="1:2" x14ac:dyDescent="0.35">
      <c r="A86" s="35" t="s">
        <v>101</v>
      </c>
      <c r="B86" s="49">
        <f>IF(COUNT(Vertices[Betweenness Centrality])&gt;0, J45, NoMetricMessage)</f>
        <v>6614.1731419999996</v>
      </c>
    </row>
    <row r="87" spans="1:2" x14ac:dyDescent="0.35">
      <c r="A87" s="35" t="s">
        <v>102</v>
      </c>
      <c r="B87" s="49">
        <f>IFERROR(AVERAGE(Vertices[Betweenness Centrality]),NoMetricMessage)</f>
        <v>419.09727627626455</v>
      </c>
    </row>
    <row r="88" spans="1:2" x14ac:dyDescent="0.35">
      <c r="A88" s="35" t="s">
        <v>103</v>
      </c>
      <c r="B88" s="49">
        <f>IFERROR(MEDIAN(Vertices[Betweenness Centrality]),NoMetricMessage)</f>
        <v>0</v>
      </c>
    </row>
    <row r="99" spans="1:2" x14ac:dyDescent="0.35">
      <c r="A99" s="35" t="s">
        <v>106</v>
      </c>
      <c r="B99" s="49">
        <f>IF(COUNT(Vertices[Closeness Centrality])&gt;0, L2, NoMetricMessage)</f>
        <v>5.9199999999999997E-4</v>
      </c>
    </row>
    <row r="100" spans="1:2" x14ac:dyDescent="0.35">
      <c r="A100" s="35" t="s">
        <v>107</v>
      </c>
      <c r="B100" s="49">
        <f>IF(COUNT(Vertices[Closeness Centrality])&gt;0, L45, NoMetricMessage)</f>
        <v>1</v>
      </c>
    </row>
    <row r="101" spans="1:2" x14ac:dyDescent="0.35">
      <c r="A101" s="35" t="s">
        <v>108</v>
      </c>
      <c r="B101" s="49">
        <f>IFERROR(AVERAGE(Vertices[Closeness Centrality]),NoMetricMessage)</f>
        <v>1.187811284046693E-2</v>
      </c>
    </row>
    <row r="102" spans="1:2" x14ac:dyDescent="0.35">
      <c r="A102" s="35" t="s">
        <v>109</v>
      </c>
      <c r="B102" s="49">
        <f>IFERROR(MEDIAN(Vertices[Closeness Centrality]),NoMetricMessage)</f>
        <v>9.3899999999999995E-4</v>
      </c>
    </row>
    <row r="113" spans="1:2" x14ac:dyDescent="0.35">
      <c r="A113" s="35" t="s">
        <v>112</v>
      </c>
      <c r="B113" s="49">
        <f>IF(COUNT(Vertices[Eigenvector Centrality])&gt;0, N2, NoMetricMessage)</f>
        <v>0</v>
      </c>
    </row>
    <row r="114" spans="1:2" x14ac:dyDescent="0.35">
      <c r="A114" s="35" t="s">
        <v>113</v>
      </c>
      <c r="B114" s="49">
        <f>IF(COUNT(Vertices[Eigenvector Centrality])&gt;0, N45, NoMetricMessage)</f>
        <v>2.6204999999999999E-2</v>
      </c>
    </row>
    <row r="115" spans="1:2" x14ac:dyDescent="0.35">
      <c r="A115" s="35" t="s">
        <v>114</v>
      </c>
      <c r="B115" s="49">
        <f>IFERROR(AVERAGE(Vertices[Eigenvector Centrality]),NoMetricMessage)</f>
        <v>3.8911011673151744E-3</v>
      </c>
    </row>
    <row r="116" spans="1:2" x14ac:dyDescent="0.35">
      <c r="A116" s="35" t="s">
        <v>115</v>
      </c>
      <c r="B116" s="49">
        <f>IFERROR(MEDIAN(Vertices[Eigenvector Centrality]),NoMetricMessage)</f>
        <v>2.258E-3</v>
      </c>
    </row>
    <row r="127" spans="1:2" x14ac:dyDescent="0.35">
      <c r="A127" s="35" t="s">
        <v>140</v>
      </c>
      <c r="B127" s="49">
        <f>IF(COUNT(Vertices[PageRank])&gt;0, P2, NoMetricMessage)</f>
        <v>0.38740599999999997</v>
      </c>
    </row>
    <row r="128" spans="1:2" x14ac:dyDescent="0.35">
      <c r="A128" s="35" t="s">
        <v>141</v>
      </c>
      <c r="B128" s="49">
        <f>IF(COUNT(Vertices[PageRank])&gt;0, P45, NoMetricMessage)</f>
        <v>9.1815899999999999</v>
      </c>
    </row>
    <row r="129" spans="1:2" x14ac:dyDescent="0.35">
      <c r="A129" s="35" t="s">
        <v>142</v>
      </c>
      <c r="B129" s="49">
        <f>IFERROR(AVERAGE(Vertices[PageRank]),NoMetricMessage)</f>
        <v>0.99999808560311343</v>
      </c>
    </row>
    <row r="130" spans="1:2" x14ac:dyDescent="0.35">
      <c r="A130" s="35" t="s">
        <v>143</v>
      </c>
      <c r="B130" s="49">
        <f>IFERROR(MEDIAN(Vertices[PageRank]),NoMetricMessage)</f>
        <v>0.48421999999999998</v>
      </c>
    </row>
    <row r="141" spans="1:2" x14ac:dyDescent="0.35">
      <c r="A141" s="35" t="s">
        <v>118</v>
      </c>
      <c r="B141" s="49">
        <f>IF(COUNT(Vertices[Clustering Coefficient])&gt;0, R2, NoMetricMessage)</f>
        <v>0</v>
      </c>
    </row>
    <row r="142" spans="1:2" x14ac:dyDescent="0.35">
      <c r="A142" s="35" t="s">
        <v>119</v>
      </c>
      <c r="B142" s="49">
        <f>IF(COUNT(Vertices[Clustering Coefficient])&gt;0, R45, NoMetricMessage)</f>
        <v>0</v>
      </c>
    </row>
    <row r="143" spans="1:2" x14ac:dyDescent="0.35">
      <c r="A143" s="35" t="s">
        <v>120</v>
      </c>
      <c r="B143" s="49">
        <f>IFERROR(AVERAGE(Vertices[Clustering Coefficient]),NoMetricMessage)</f>
        <v>0</v>
      </c>
    </row>
    <row r="144" spans="1:2" x14ac:dyDescent="0.35">
      <c r="A144" s="35" t="s">
        <v>121</v>
      </c>
      <c r="B144"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104</v>
      </c>
    </row>
    <row r="3" spans="1:18" x14ac:dyDescent="0.35">
      <c r="A3" s="1" t="s">
        <v>52</v>
      </c>
      <c r="B3" s="1" t="s">
        <v>133</v>
      </c>
      <c r="C3" t="s">
        <v>52</v>
      </c>
      <c r="D3" t="s">
        <v>56</v>
      </c>
      <c r="E3" t="s">
        <v>56</v>
      </c>
      <c r="F3" s="1" t="s">
        <v>52</v>
      </c>
      <c r="G3" t="s">
        <v>66</v>
      </c>
      <c r="H3" t="s">
        <v>68</v>
      </c>
      <c r="J3" t="s">
        <v>30</v>
      </c>
      <c r="K3" t="s">
        <v>480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488</v>
      </c>
    </row>
    <row r="6" spans="1:18" ht="409.5" x14ac:dyDescent="0.35">
      <c r="A6">
        <v>0</v>
      </c>
      <c r="B6" s="1" t="s">
        <v>136</v>
      </c>
      <c r="C6">
        <v>1</v>
      </c>
      <c r="D6" t="s">
        <v>59</v>
      </c>
      <c r="E6" t="s">
        <v>59</v>
      </c>
      <c r="F6">
        <v>0</v>
      </c>
      <c r="H6" t="s">
        <v>71</v>
      </c>
      <c r="J6" t="s">
        <v>173</v>
      </c>
      <c r="K6" s="13" t="s">
        <v>486</v>
      </c>
      <c r="R6" t="s">
        <v>129</v>
      </c>
    </row>
    <row r="7" spans="1:18" ht="409.5" x14ac:dyDescent="0.35">
      <c r="A7">
        <v>2</v>
      </c>
      <c r="B7">
        <v>1</v>
      </c>
      <c r="C7">
        <v>0</v>
      </c>
      <c r="D7" t="s">
        <v>60</v>
      </c>
      <c r="E7" t="s">
        <v>60</v>
      </c>
      <c r="F7">
        <v>2</v>
      </c>
      <c r="H7" t="s">
        <v>72</v>
      </c>
      <c r="J7" t="s">
        <v>174</v>
      </c>
      <c r="K7" s="13" t="s">
        <v>487</v>
      </c>
    </row>
    <row r="8" spans="1:18" x14ac:dyDescent="0.35">
      <c r="A8"/>
      <c r="B8">
        <v>2</v>
      </c>
      <c r="C8">
        <v>2</v>
      </c>
      <c r="D8" t="s">
        <v>61</v>
      </c>
      <c r="E8" t="s">
        <v>61</v>
      </c>
      <c r="H8" t="s">
        <v>73</v>
      </c>
      <c r="J8" t="s">
        <v>175</v>
      </c>
      <c r="K8">
        <v>3</v>
      </c>
    </row>
    <row r="9" spans="1:18" x14ac:dyDescent="0.35">
      <c r="A9"/>
      <c r="B9">
        <v>3</v>
      </c>
      <c r="C9">
        <v>4</v>
      </c>
      <c r="D9" t="s">
        <v>62</v>
      </c>
      <c r="E9" t="s">
        <v>62</v>
      </c>
      <c r="H9" t="s">
        <v>74</v>
      </c>
      <c r="J9" t="s">
        <v>441</v>
      </c>
      <c r="K9" t="s">
        <v>481</v>
      </c>
    </row>
    <row r="10" spans="1:18" x14ac:dyDescent="0.35">
      <c r="A10"/>
      <c r="B10">
        <v>4</v>
      </c>
      <c r="D10" t="s">
        <v>63</v>
      </c>
      <c r="E10" t="s">
        <v>63</v>
      </c>
      <c r="H10" t="s">
        <v>75</v>
      </c>
      <c r="J10" t="s">
        <v>482</v>
      </c>
      <c r="K10" t="s">
        <v>483</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447</v>
      </c>
      <c r="B1" s="13" t="s">
        <v>448</v>
      </c>
    </row>
    <row r="2" spans="1:2" x14ac:dyDescent="0.35">
      <c r="A2" s="98"/>
      <c r="B2" s="98"/>
    </row>
    <row r="4" spans="1:2" ht="14.5" customHeight="1" x14ac:dyDescent="0.35">
      <c r="A4" s="13" t="s">
        <v>450</v>
      </c>
      <c r="B4" s="13" t="s">
        <v>448</v>
      </c>
    </row>
    <row r="5" spans="1:2" x14ac:dyDescent="0.35">
      <c r="A5" s="98"/>
      <c r="B5" s="98"/>
    </row>
    <row r="7" spans="1:2" ht="14.5" customHeight="1" x14ac:dyDescent="0.35">
      <c r="A7" s="13" t="s">
        <v>452</v>
      </c>
      <c r="B7" s="13" t="s">
        <v>448</v>
      </c>
    </row>
    <row r="8" spans="1:2" x14ac:dyDescent="0.35">
      <c r="A8" s="98"/>
      <c r="B8" s="98"/>
    </row>
    <row r="10" spans="1:2" ht="14.5" customHeight="1" x14ac:dyDescent="0.35">
      <c r="A10" s="13" t="s">
        <v>454</v>
      </c>
      <c r="B10" s="13" t="s">
        <v>448</v>
      </c>
    </row>
    <row r="11" spans="1:2" x14ac:dyDescent="0.35">
      <c r="A11" s="100" t="s">
        <v>455</v>
      </c>
      <c r="B11" s="100">
        <v>0</v>
      </c>
    </row>
    <row r="12" spans="1:2" x14ac:dyDescent="0.35">
      <c r="A12" s="100" t="s">
        <v>456</v>
      </c>
      <c r="B12" s="100">
        <v>0</v>
      </c>
    </row>
    <row r="13" spans="1:2" x14ac:dyDescent="0.35">
      <c r="A13" s="100" t="s">
        <v>457</v>
      </c>
      <c r="B13" s="100">
        <v>0</v>
      </c>
    </row>
    <row r="14" spans="1:2" x14ac:dyDescent="0.35">
      <c r="A14" s="100" t="s">
        <v>458</v>
      </c>
      <c r="B14" s="100">
        <v>0</v>
      </c>
    </row>
    <row r="15" spans="1:2" x14ac:dyDescent="0.35">
      <c r="A15" s="100" t="s">
        <v>459</v>
      </c>
      <c r="B15" s="100">
        <v>0</v>
      </c>
    </row>
    <row r="18" spans="1:2" ht="14.5" customHeight="1" x14ac:dyDescent="0.35">
      <c r="A18" s="13" t="s">
        <v>461</v>
      </c>
      <c r="B18" s="13" t="s">
        <v>448</v>
      </c>
    </row>
    <row r="19" spans="1:2" x14ac:dyDescent="0.35">
      <c r="A19" s="98"/>
      <c r="B19" s="98"/>
    </row>
    <row r="21" spans="1:2" ht="14.5" customHeight="1" x14ac:dyDescent="0.35">
      <c r="A21" s="13" t="s">
        <v>463</v>
      </c>
      <c r="B21" s="13" t="s">
        <v>448</v>
      </c>
    </row>
    <row r="22" spans="1:2" x14ac:dyDescent="0.35">
      <c r="A22" s="98"/>
      <c r="B22" s="98"/>
    </row>
    <row r="24" spans="1:2" ht="14.5" customHeight="1" x14ac:dyDescent="0.35">
      <c r="A24" s="13" t="s">
        <v>464</v>
      </c>
      <c r="B24" s="13" t="s">
        <v>448</v>
      </c>
    </row>
    <row r="25" spans="1:2" x14ac:dyDescent="0.35">
      <c r="A25" s="98"/>
      <c r="B25" s="98"/>
    </row>
    <row r="27" spans="1:2" ht="14.5" customHeight="1" x14ac:dyDescent="0.35">
      <c r="A27" s="13" t="s">
        <v>467</v>
      </c>
      <c r="B27" s="13" t="s">
        <v>448</v>
      </c>
    </row>
    <row r="28" spans="1:2" x14ac:dyDescent="0.35">
      <c r="A28" s="98"/>
      <c r="B28" s="98"/>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Aswathi</cp:lastModifiedBy>
  <dcterms:created xsi:type="dcterms:W3CDTF">2008-01-30T00:41:58Z</dcterms:created>
  <dcterms:modified xsi:type="dcterms:W3CDTF">2018-02-22T02:16:32Z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