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1\"/>
    </mc:Choice>
  </mc:AlternateContent>
  <bookViews>
    <workbookView xWindow="0" yWindow="0" windowWidth="20490" windowHeight="7905" activeTab="1"/>
  </bookViews>
  <sheets>
    <sheet name="w1ga2_ZaragozaAutoSupply_Data" sheetId="1" r:id="rId1"/>
    <sheet name="GA 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1" i="2" l="1"/>
  <c r="J30" i="1" l="1"/>
  <c r="J28" i="1"/>
  <c r="J26" i="1"/>
  <c r="J40" i="1"/>
  <c r="J49" i="1"/>
  <c r="J47" i="1"/>
  <c r="J5" i="1"/>
  <c r="J41" i="1"/>
  <c r="J42" i="1"/>
  <c r="J24" i="1"/>
  <c r="J33" i="1"/>
  <c r="J14" i="1"/>
  <c r="J11" i="1"/>
  <c r="J48" i="1"/>
  <c r="J51" i="1"/>
  <c r="J46" i="1"/>
  <c r="J8" i="1"/>
  <c r="J22" i="1"/>
  <c r="J10" i="1"/>
  <c r="J2" i="1"/>
  <c r="J4" i="1"/>
  <c r="J17" i="1"/>
  <c r="J37" i="1"/>
  <c r="J27" i="1"/>
  <c r="J31" i="1"/>
  <c r="J19" i="1"/>
  <c r="J12" i="1"/>
  <c r="J20" i="1"/>
  <c r="J39" i="1"/>
  <c r="J23" i="1"/>
  <c r="J9" i="1"/>
  <c r="J34" i="1"/>
  <c r="J50" i="1"/>
  <c r="J36" i="1"/>
  <c r="J6" i="1"/>
  <c r="J45" i="1"/>
  <c r="J18" i="1"/>
  <c r="J13" i="1"/>
  <c r="J29" i="1"/>
  <c r="J3" i="1"/>
  <c r="J16" i="1"/>
  <c r="J43" i="1"/>
  <c r="J32" i="1"/>
  <c r="J38" i="1"/>
  <c r="J21" i="1"/>
  <c r="J44" i="1"/>
  <c r="J35" i="1"/>
  <c r="J15" i="1"/>
  <c r="J25" i="1"/>
  <c r="J7" i="1"/>
  <c r="G30" i="1"/>
  <c r="G28" i="1"/>
  <c r="G26" i="1"/>
  <c r="G40" i="1"/>
  <c r="G49" i="1"/>
  <c r="G47" i="1"/>
  <c r="G5" i="1"/>
  <c r="G41" i="1"/>
  <c r="G42" i="1"/>
  <c r="G24" i="1"/>
  <c r="G33" i="1"/>
  <c r="G14" i="1"/>
  <c r="G11" i="1"/>
  <c r="G48" i="1"/>
  <c r="G51" i="1"/>
  <c r="G46" i="1"/>
  <c r="G8" i="1"/>
  <c r="G22" i="1"/>
  <c r="G10" i="1"/>
  <c r="G2" i="1"/>
  <c r="G4" i="1"/>
  <c r="G17" i="1"/>
  <c r="G37" i="1"/>
  <c r="G27" i="1"/>
  <c r="G31" i="1"/>
  <c r="G19" i="1"/>
  <c r="G12" i="1"/>
  <c r="G20" i="1"/>
  <c r="G39" i="1"/>
  <c r="G23" i="1"/>
  <c r="G9" i="1"/>
  <c r="G34" i="1"/>
  <c r="G50" i="1"/>
  <c r="G36" i="1"/>
  <c r="G6" i="1"/>
  <c r="G45" i="1"/>
  <c r="G18" i="1"/>
  <c r="G13" i="1"/>
  <c r="G29" i="1"/>
  <c r="G3" i="1"/>
  <c r="G16" i="1"/>
  <c r="G43" i="1"/>
  <c r="G32" i="1"/>
  <c r="G38" i="1"/>
  <c r="G21" i="1"/>
  <c r="G44" i="1"/>
  <c r="G35" i="1"/>
  <c r="G15" i="1"/>
  <c r="G25" i="1"/>
  <c r="G7" i="1"/>
  <c r="F30" i="1"/>
  <c r="F28" i="1"/>
  <c r="F26" i="1"/>
  <c r="F40" i="1"/>
  <c r="F49" i="1"/>
  <c r="F47" i="1"/>
  <c r="F5" i="1"/>
  <c r="F41" i="1"/>
  <c r="F42" i="1"/>
  <c r="F24" i="1"/>
  <c r="F33" i="1"/>
  <c r="F14" i="1"/>
  <c r="F11" i="1"/>
  <c r="F48" i="1"/>
  <c r="F51" i="1"/>
  <c r="F46" i="1"/>
  <c r="F8" i="1"/>
  <c r="F22" i="1"/>
  <c r="F10" i="1"/>
  <c r="F2" i="1"/>
  <c r="F4" i="1"/>
  <c r="F17" i="1"/>
  <c r="F37" i="1"/>
  <c r="F27" i="1"/>
  <c r="F31" i="1"/>
  <c r="F19" i="1"/>
  <c r="F12" i="1"/>
  <c r="F20" i="1"/>
  <c r="F39" i="1"/>
  <c r="F23" i="1"/>
  <c r="F9" i="1"/>
  <c r="F34" i="1"/>
  <c r="F50" i="1"/>
  <c r="F36" i="1"/>
  <c r="F6" i="1"/>
  <c r="F45" i="1"/>
  <c r="F18" i="1"/>
  <c r="F13" i="1"/>
  <c r="F29" i="1"/>
  <c r="F3" i="1"/>
  <c r="F16" i="1"/>
  <c r="F43" i="1"/>
  <c r="F32" i="1"/>
  <c r="F38" i="1"/>
  <c r="F21" i="1"/>
  <c r="F44" i="1"/>
  <c r="F35" i="1"/>
  <c r="F15" i="1"/>
  <c r="F25" i="1"/>
  <c r="F7" i="1"/>
  <c r="O15" i="1" l="1"/>
  <c r="P15" i="1"/>
  <c r="O38" i="1"/>
  <c r="P38" i="1"/>
  <c r="O3" i="1"/>
  <c r="P3" i="1"/>
  <c r="O45" i="1"/>
  <c r="P45" i="1"/>
  <c r="O34" i="1"/>
  <c r="P34" i="1"/>
  <c r="O20" i="1"/>
  <c r="P20" i="1"/>
  <c r="O27" i="1"/>
  <c r="P27" i="1"/>
  <c r="O2" i="1"/>
  <c r="P2" i="1"/>
  <c r="O46" i="1"/>
  <c r="P46" i="1"/>
  <c r="O14" i="1"/>
  <c r="P14" i="1"/>
  <c r="O41" i="1"/>
  <c r="P41" i="1"/>
  <c r="O40" i="1"/>
  <c r="P40" i="1"/>
  <c r="O35" i="1"/>
  <c r="P35" i="1"/>
  <c r="O32" i="1"/>
  <c r="P32" i="1"/>
  <c r="O29" i="1"/>
  <c r="P29" i="1"/>
  <c r="O6" i="1"/>
  <c r="P6" i="1"/>
  <c r="O9" i="1"/>
  <c r="P9" i="1"/>
  <c r="O12" i="1"/>
  <c r="P12" i="1"/>
  <c r="O37" i="1"/>
  <c r="P37" i="1"/>
  <c r="O10" i="1"/>
  <c r="P10" i="1"/>
  <c r="O51" i="1"/>
  <c r="P51" i="1"/>
  <c r="O33" i="1"/>
  <c r="P33" i="1"/>
  <c r="O5" i="1"/>
  <c r="P5" i="1"/>
  <c r="O26" i="1"/>
  <c r="P26" i="1"/>
  <c r="O7" i="1"/>
  <c r="P7" i="1"/>
  <c r="O44" i="1"/>
  <c r="P44" i="1"/>
  <c r="O43" i="1"/>
  <c r="P43" i="1"/>
  <c r="O13" i="1"/>
  <c r="P13" i="1"/>
  <c r="O36" i="1"/>
  <c r="P36" i="1"/>
  <c r="O23" i="1"/>
  <c r="P23" i="1"/>
  <c r="O19" i="1"/>
  <c r="P19" i="1"/>
  <c r="O17" i="1"/>
  <c r="P17" i="1"/>
  <c r="O22" i="1"/>
  <c r="P22" i="1"/>
  <c r="O48" i="1"/>
  <c r="P48" i="1"/>
  <c r="O24" i="1"/>
  <c r="P24" i="1"/>
  <c r="O47" i="1"/>
  <c r="P47" i="1"/>
  <c r="O28" i="1"/>
  <c r="P28" i="1"/>
  <c r="O25" i="1"/>
  <c r="P25" i="1"/>
  <c r="O21" i="1"/>
  <c r="P21" i="1"/>
  <c r="O16" i="1"/>
  <c r="P16" i="1"/>
  <c r="O18" i="1"/>
  <c r="P18" i="1"/>
  <c r="O50" i="1"/>
  <c r="P50" i="1"/>
  <c r="O39" i="1"/>
  <c r="P39" i="1"/>
  <c r="O31" i="1"/>
  <c r="P31" i="1"/>
  <c r="O4" i="1"/>
  <c r="P4" i="1"/>
  <c r="O8" i="1"/>
  <c r="P8" i="1"/>
  <c r="O11" i="1"/>
  <c r="P11" i="1"/>
  <c r="O42" i="1"/>
  <c r="P42" i="1"/>
  <c r="O49" i="1"/>
  <c r="P49" i="1"/>
  <c r="O30" i="1"/>
  <c r="P30" i="1"/>
  <c r="H35" i="1"/>
  <c r="K35" i="1"/>
  <c r="K32" i="1"/>
  <c r="H29" i="1"/>
  <c r="K29" i="1"/>
  <c r="K6" i="1"/>
  <c r="H9" i="1"/>
  <c r="K9" i="1"/>
  <c r="K12" i="1"/>
  <c r="H37" i="1"/>
  <c r="K37" i="1"/>
  <c r="K10" i="1"/>
  <c r="H51" i="1"/>
  <c r="K51" i="1"/>
  <c r="K33" i="1"/>
  <c r="H5" i="1"/>
  <c r="K5" i="1"/>
  <c r="K26" i="1"/>
  <c r="K7" i="1"/>
  <c r="K44" i="1"/>
  <c r="K43" i="1"/>
  <c r="K13" i="1"/>
  <c r="K36" i="1"/>
  <c r="K23" i="1"/>
  <c r="K19" i="1"/>
  <c r="K17" i="1"/>
  <c r="K22" i="1"/>
  <c r="K48" i="1"/>
  <c r="K24" i="1"/>
  <c r="K47" i="1"/>
  <c r="K28" i="1"/>
  <c r="K25" i="1"/>
  <c r="K21" i="1"/>
  <c r="K16" i="1"/>
  <c r="K18" i="1"/>
  <c r="K50" i="1"/>
  <c r="K39" i="1"/>
  <c r="K31" i="1"/>
  <c r="K4" i="1"/>
  <c r="K8" i="1"/>
  <c r="K11" i="1"/>
  <c r="K42" i="1"/>
  <c r="K49" i="1"/>
  <c r="K30" i="1"/>
  <c r="K15" i="1"/>
  <c r="K38" i="1"/>
  <c r="K3" i="1"/>
  <c r="K45" i="1"/>
  <c r="K34" i="1"/>
  <c r="K20" i="1"/>
  <c r="K27" i="1"/>
  <c r="K2" i="1"/>
  <c r="K46" i="1"/>
  <c r="K14" i="1"/>
  <c r="K41" i="1"/>
  <c r="K40" i="1"/>
  <c r="H7" i="1"/>
  <c r="H44" i="1"/>
  <c r="H43" i="1"/>
  <c r="H13" i="1"/>
  <c r="H36" i="1"/>
  <c r="H23" i="1"/>
  <c r="H19" i="1"/>
  <c r="H17" i="1"/>
  <c r="H22" i="1"/>
  <c r="H48" i="1"/>
  <c r="H24" i="1"/>
  <c r="H47" i="1"/>
  <c r="H28" i="1"/>
  <c r="H32" i="1"/>
  <c r="H6" i="1"/>
  <c r="H12" i="1"/>
  <c r="H10" i="1"/>
  <c r="H33" i="1"/>
  <c r="H26" i="1"/>
  <c r="H15" i="1"/>
  <c r="H38" i="1"/>
  <c r="H3" i="1"/>
  <c r="H45" i="1"/>
  <c r="H34" i="1"/>
  <c r="H20" i="1"/>
  <c r="H27" i="1"/>
  <c r="H2" i="1"/>
  <c r="H46" i="1"/>
  <c r="H14" i="1"/>
  <c r="H41" i="1"/>
  <c r="H40" i="1"/>
  <c r="H25" i="1"/>
  <c r="H16" i="1"/>
  <c r="H18" i="1"/>
  <c r="H50" i="1"/>
  <c r="H39" i="1"/>
  <c r="H31" i="1"/>
  <c r="H4" i="1"/>
  <c r="H8" i="1"/>
  <c r="H11" i="1"/>
  <c r="H42" i="1"/>
  <c r="H49" i="1"/>
  <c r="H30" i="1"/>
  <c r="H21" i="1"/>
  <c r="A2" i="2"/>
  <c r="A10" i="2"/>
  <c r="A4" i="2"/>
  <c r="I21" i="1" l="1"/>
  <c r="M21" i="1"/>
  <c r="I11" i="1"/>
  <c r="M11" i="1"/>
  <c r="I39" i="1"/>
  <c r="M39" i="1"/>
  <c r="I25" i="1"/>
  <c r="M25" i="1"/>
  <c r="I46" i="1"/>
  <c r="M46" i="1"/>
  <c r="I34" i="1"/>
  <c r="M34" i="1"/>
  <c r="I15" i="1"/>
  <c r="M15" i="1"/>
  <c r="I12" i="1"/>
  <c r="M12" i="1"/>
  <c r="I47" i="1"/>
  <c r="M47" i="1"/>
  <c r="I17" i="1"/>
  <c r="M17" i="1"/>
  <c r="I13" i="1"/>
  <c r="M13" i="1"/>
  <c r="I5" i="1"/>
  <c r="M5" i="1"/>
  <c r="I29" i="1"/>
  <c r="M29" i="1"/>
  <c r="I30" i="1"/>
  <c r="M30" i="1"/>
  <c r="I8" i="1"/>
  <c r="M8" i="1"/>
  <c r="I50" i="1"/>
  <c r="M50" i="1"/>
  <c r="I40" i="1"/>
  <c r="M40" i="1"/>
  <c r="I2" i="1"/>
  <c r="M2" i="1"/>
  <c r="I45" i="1"/>
  <c r="M45" i="1"/>
  <c r="I26" i="1"/>
  <c r="M26" i="1"/>
  <c r="I6" i="1"/>
  <c r="M6" i="1"/>
  <c r="I24" i="1"/>
  <c r="M24" i="1"/>
  <c r="I19" i="1"/>
  <c r="M19" i="1"/>
  <c r="I43" i="1"/>
  <c r="M43" i="1"/>
  <c r="I9" i="1"/>
  <c r="M9" i="1"/>
  <c r="I49" i="1"/>
  <c r="M49" i="1"/>
  <c r="I4" i="1"/>
  <c r="M4" i="1"/>
  <c r="I18" i="1"/>
  <c r="M18" i="1"/>
  <c r="I41" i="1"/>
  <c r="M41" i="1"/>
  <c r="I27" i="1"/>
  <c r="M27" i="1"/>
  <c r="I3" i="1"/>
  <c r="M3" i="1"/>
  <c r="I33" i="1"/>
  <c r="M33" i="1"/>
  <c r="I32" i="1"/>
  <c r="M32" i="1"/>
  <c r="I48" i="1"/>
  <c r="M48" i="1"/>
  <c r="I23" i="1"/>
  <c r="M23" i="1"/>
  <c r="I44" i="1"/>
  <c r="M44" i="1"/>
  <c r="I37" i="1"/>
  <c r="M37" i="1"/>
  <c r="I42" i="1"/>
  <c r="M42" i="1"/>
  <c r="I31" i="1"/>
  <c r="M31" i="1"/>
  <c r="I16" i="1"/>
  <c r="M16" i="1"/>
  <c r="I14" i="1"/>
  <c r="M14" i="1"/>
  <c r="I20" i="1"/>
  <c r="M20" i="1"/>
  <c r="I38" i="1"/>
  <c r="M38" i="1"/>
  <c r="I10" i="1"/>
  <c r="M10" i="1"/>
  <c r="I28" i="1"/>
  <c r="M28" i="1"/>
  <c r="I22" i="1"/>
  <c r="M22" i="1"/>
  <c r="I36" i="1"/>
  <c r="M36" i="1"/>
  <c r="I7" i="1"/>
  <c r="M7" i="1"/>
  <c r="I51" i="1"/>
  <c r="M51" i="1"/>
  <c r="I35" i="1"/>
  <c r="M35" i="1"/>
  <c r="L7" i="1"/>
  <c r="L24" i="1"/>
  <c r="L28" i="1"/>
  <c r="L29" i="1"/>
  <c r="L10" i="1"/>
  <c r="L51" i="1"/>
  <c r="L13" i="1"/>
  <c r="L37" i="1"/>
  <c r="L17" i="1"/>
  <c r="L15" i="1"/>
  <c r="L50" i="1"/>
  <c r="L21" i="1"/>
  <c r="L8" i="1"/>
  <c r="L4" i="1"/>
  <c r="L27" i="1"/>
  <c r="L16" i="1"/>
  <c r="L41" i="1"/>
  <c r="L33" i="1"/>
  <c r="L34" i="1"/>
  <c r="L39" i="1"/>
  <c r="L18" i="1"/>
  <c r="L46" i="1"/>
  <c r="L20" i="1"/>
  <c r="L22" i="1"/>
  <c r="L2" i="1"/>
  <c r="L3" i="1"/>
  <c r="L26" i="1"/>
  <c r="L5" i="1"/>
  <c r="L38" i="1"/>
  <c r="L32" i="1"/>
  <c r="L36" i="1"/>
  <c r="L43" i="1"/>
  <c r="L40" i="1"/>
  <c r="L42" i="1"/>
  <c r="L19" i="1"/>
  <c r="L45" i="1"/>
  <c r="L48" i="1"/>
  <c r="L25" i="1"/>
  <c r="L6" i="1"/>
  <c r="L30" i="1"/>
  <c r="L11" i="1"/>
  <c r="L9" i="1"/>
  <c r="L31" i="1"/>
  <c r="L35" i="1"/>
  <c r="L12" i="1"/>
  <c r="L44" i="1"/>
  <c r="L49" i="1"/>
  <c r="L47" i="1"/>
  <c r="L14" i="1"/>
  <c r="L23" i="1"/>
  <c r="A8" i="2"/>
  <c r="A6" i="2"/>
  <c r="A12" i="2" l="1"/>
  <c r="N7" i="1"/>
  <c r="N24" i="1"/>
  <c r="N28" i="1"/>
  <c r="N29" i="1"/>
  <c r="N10" i="1"/>
  <c r="N51" i="1"/>
  <c r="N13" i="1"/>
  <c r="N37" i="1"/>
  <c r="N17" i="1"/>
  <c r="N15" i="1"/>
  <c r="N50" i="1"/>
  <c r="N21" i="1"/>
  <c r="N8" i="1"/>
  <c r="N4" i="1"/>
  <c r="N27" i="1"/>
  <c r="N16" i="1"/>
  <c r="N41" i="1"/>
  <c r="N33" i="1"/>
  <c r="N34" i="1"/>
  <c r="N39" i="1"/>
  <c r="N18" i="1"/>
  <c r="N46" i="1"/>
  <c r="N20" i="1"/>
  <c r="N22" i="1"/>
  <c r="N2" i="1"/>
  <c r="N3" i="1"/>
  <c r="N26" i="1"/>
  <c r="N5" i="1"/>
  <c r="N38" i="1"/>
  <c r="N32" i="1"/>
  <c r="N36" i="1"/>
  <c r="N43" i="1"/>
  <c r="N40" i="1"/>
  <c r="N42" i="1"/>
  <c r="N19" i="1"/>
  <c r="N45" i="1"/>
  <c r="N48" i="1"/>
  <c r="N25" i="1"/>
  <c r="N6" i="1"/>
  <c r="N30" i="1"/>
  <c r="N11" i="1"/>
  <c r="N9" i="1"/>
  <c r="N31" i="1"/>
  <c r="N35" i="1"/>
  <c r="N12" i="1"/>
  <c r="N14" i="1"/>
  <c r="N44" i="1"/>
  <c r="N49" i="1"/>
  <c r="N47" i="1"/>
  <c r="N23" i="1"/>
  <c r="A14" i="2"/>
  <c r="A16" i="2" l="1"/>
  <c r="A18" i="2"/>
</calcChain>
</file>

<file path=xl/sharedStrings.xml><?xml version="1.0" encoding="utf-8"?>
<sst xmlns="http://purl.oclc.org/ooxml/spreadsheetml/main" count="79" uniqueCount="79">
  <si>
    <t>SKU_ID</t>
  </si>
  <si>
    <t>AverageWeeklySales</t>
  </si>
  <si>
    <t xml:space="preserve"> StandardDeviationWeeklySales </t>
  </si>
  <si>
    <t xml:space="preserve"> UnitCost </t>
  </si>
  <si>
    <t xml:space="preserve"> UnitSalesPrice </t>
  </si>
  <si>
    <t>A48</t>
  </si>
  <si>
    <t>AA872</t>
  </si>
  <si>
    <t>B842</t>
  </si>
  <si>
    <t>BB806</t>
  </si>
  <si>
    <t>C161</t>
  </si>
  <si>
    <t>CC443</t>
  </si>
  <si>
    <t>D368</t>
  </si>
  <si>
    <t>DD914</t>
  </si>
  <si>
    <t>E191</t>
  </si>
  <si>
    <t>EE398</t>
  </si>
  <si>
    <t>F948</t>
  </si>
  <si>
    <t>FF436</t>
  </si>
  <si>
    <t>G88</t>
  </si>
  <si>
    <t>GG689</t>
  </si>
  <si>
    <t>H416</t>
  </si>
  <si>
    <t>HH863</t>
  </si>
  <si>
    <t>I715</t>
  </si>
  <si>
    <t>II762</t>
  </si>
  <si>
    <t>J343</t>
  </si>
  <si>
    <t>JJ756</t>
  </si>
  <si>
    <t>K261</t>
  </si>
  <si>
    <t>KK558</t>
  </si>
  <si>
    <t>L977</t>
  </si>
  <si>
    <t>LL835</t>
  </si>
  <si>
    <t>M336</t>
  </si>
  <si>
    <t>MM36</t>
  </si>
  <si>
    <t>N298</t>
  </si>
  <si>
    <t>NN985</t>
  </si>
  <si>
    <t>O21</t>
  </si>
  <si>
    <t>OO677</t>
  </si>
  <si>
    <t>P556</t>
  </si>
  <si>
    <t>PP549</t>
  </si>
  <si>
    <t>Q61</t>
  </si>
  <si>
    <t>QQ180</t>
  </si>
  <si>
    <t>R516</t>
  </si>
  <si>
    <t>RR621</t>
  </si>
  <si>
    <t>SS793</t>
  </si>
  <si>
    <t>ST591</t>
  </si>
  <si>
    <t>TT874</t>
  </si>
  <si>
    <t>U675</t>
  </si>
  <si>
    <t>UU885</t>
  </si>
  <si>
    <t>V826</t>
  </si>
  <si>
    <t>VV563</t>
  </si>
  <si>
    <t>W736</t>
  </si>
  <si>
    <t>WW49</t>
  </si>
  <si>
    <t>X416</t>
  </si>
  <si>
    <t>XX098</t>
  </si>
  <si>
    <t>Y712</t>
  </si>
  <si>
    <t>YY774</t>
  </si>
  <si>
    <t>Z719</t>
  </si>
  <si>
    <t>Q1 Which SKU has the highest average weekly cost?</t>
    <phoneticPr fontId="18" type="noConversion"/>
  </si>
  <si>
    <t>AverageWeeklyCosts</t>
    <phoneticPr fontId="18" type="noConversion"/>
  </si>
  <si>
    <t>AverageWeeklyRevenue</t>
    <phoneticPr fontId="18" type="noConversion"/>
  </si>
  <si>
    <t>Q2 Which SKU has the highest average weekly revenue?</t>
    <phoneticPr fontId="18" type="noConversion"/>
  </si>
  <si>
    <t>Q3 Which SKU has the highest percent profit margin (profit/cost) per unit?</t>
    <phoneticPr fontId="18" type="noConversion"/>
  </si>
  <si>
    <t>Q4 Which SKU has the highest average weekly profit?</t>
    <phoneticPr fontId="18" type="noConversion"/>
  </si>
  <si>
    <t>AverageWeeklyProfit</t>
    <phoneticPr fontId="18" type="noConversion"/>
  </si>
  <si>
    <t>AverageWeeklyProfitMargin</t>
    <phoneticPr fontId="18" type="noConversion"/>
  </si>
  <si>
    <r>
      <t>Q5 Which SKU has the most volatile demand in terms of coefficient of variation? The coefficient of variation is defined as C</t>
    </r>
    <r>
      <rPr>
        <sz val="6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2"/>
        <charset val="134"/>
        <scheme val="minor"/>
      </rPr>
      <t>=σ/μ.</t>
    </r>
    <phoneticPr fontId="18" type="noConversion"/>
  </si>
  <si>
    <t>coefficient of variation</t>
  </si>
  <si>
    <t>CumulatedRevenuePercent</t>
    <phoneticPr fontId="18" type="noConversion"/>
  </si>
  <si>
    <t>TotalRevenuePercent</t>
    <phoneticPr fontId="18" type="noConversion"/>
  </si>
  <si>
    <t xml:space="preserve">Q6 What percentage of the total revenue is contributed by the top 20% of the SKUs? </t>
    <phoneticPr fontId="18" type="noConversion"/>
  </si>
  <si>
    <t>Q6-2 What percentage of the total revenue is contributed by the bottom 50% of the SKUs?</t>
    <phoneticPr fontId="18" type="noConversion"/>
  </si>
  <si>
    <t>TotalProfitPercent</t>
    <phoneticPr fontId="18" type="noConversion"/>
  </si>
  <si>
    <t>CumulatedProfitPercent</t>
    <phoneticPr fontId="18" type="noConversion"/>
  </si>
  <si>
    <t>Q7 What percentage of the total profit is contributed by the top 20% of the SKUs?</t>
    <phoneticPr fontId="18" type="noConversion"/>
  </si>
  <si>
    <t>Q7-2 What percentage of the total profit is contributed by the bottom 50% of the SKUs, by profitability?</t>
    <phoneticPr fontId="18" type="noConversion"/>
  </si>
  <si>
    <t>SortColumnK!</t>
    <phoneticPr fontId="18" type="noConversion"/>
  </si>
  <si>
    <t>SortColumnM!</t>
    <phoneticPr fontId="18" type="noConversion"/>
  </si>
  <si>
    <t>Fast Moving or Highly Volatile?</t>
    <phoneticPr fontId="18" type="noConversion"/>
  </si>
  <si>
    <t xml:space="preserve">Q8 What percentage of the total profit is contributed by these Fast Moving, Highly Volatile SKUs? </t>
    <phoneticPr fontId="18" type="noConversion"/>
  </si>
  <si>
    <t>criteria for fast moving to be selling 50 or more units per week and the criteria for highly volatile as having a CV greater than or equal to 0.50.</t>
  </si>
  <si>
    <t>Fast Moving and Highly Volatile?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</si>
</sst>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sz val="12"/>
      <color rgb="FF3C3C3C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id="1" name="Table1" displayName="Table1" ref="A1:P51" totalsRowShown="0">
  <autoFilter ref="A1:P51"/>
  <sortState ref="A2:P51">
    <sortCondition descending="1" ref="P1:P51"/>
  </sortState>
  <tableColumns count="16">
    <tableColumn id="1" name="SKU_ID"/>
    <tableColumn id="2" name="AverageWeeklySales"/>
    <tableColumn id="3" name=" StandardDeviationWeeklySales "/>
    <tableColumn id="4" name=" UnitCost "/>
    <tableColumn id="5" name=" UnitSalesPrice "/>
    <tableColumn id="6" name="AverageWeeklyCosts">
      <calculatedColumnFormula>B2*D2</calculatedColumnFormula>
    </tableColumn>
    <tableColumn id="7" name="AverageWeeklyRevenue">
      <calculatedColumnFormula>B2*E2</calculatedColumnFormula>
    </tableColumn>
    <tableColumn id="8" name="AverageWeeklyProfit">
      <calculatedColumnFormula>G2-F2</calculatedColumnFormula>
    </tableColumn>
    <tableColumn id="9" name="AverageWeeklyProfitMargin">
      <calculatedColumnFormula>H2/F2</calculatedColumnFormula>
    </tableColumn>
    <tableColumn id="10" name="coefficient of variation">
      <calculatedColumnFormula>C2/B2</calculatedColumnFormula>
    </tableColumn>
    <tableColumn id="11" name="TotalRevenuePercent" dataDxfId="5">
      <calculatedColumnFormula>G2/SUM(G:G)</calculatedColumnFormula>
    </tableColumn>
    <tableColumn id="12" name="CumulatedRevenuePercent" dataDxfId="4">
      <calculatedColumnFormula>SUM($K$2:K2)</calculatedColumnFormula>
    </tableColumn>
    <tableColumn id="13" name="TotalProfitPercent" dataDxfId="3">
      <calculatedColumnFormula>H2/SUM(H:H)</calculatedColumnFormula>
    </tableColumn>
    <tableColumn id="14" name="CumulatedProfitPercent" dataDxfId="2">
      <calculatedColumnFormula>SUM($M$2:M2)</calculatedColumnFormula>
    </tableColumn>
    <tableColumn id="15" name="Fast Moving or Highly Volatile?" dataDxfId="1">
      <calculatedColumnFormula>IF(OR(B2&gt;=50,J2&gt;=0.5),1,0)</calculatedColumnFormula>
    </tableColumn>
    <tableColumn id="16" name="Fast Moving and Highly Volatile?" dataDxfId="0">
      <calculatedColumnFormula>IF(AND(B2&gt;=50,J2&gt;=0.5),1,0)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1"/>
  <sheetViews>
    <sheetView topLeftCell="N1" workbookViewId="0">
      <selection activeCell="N5" sqref="N5"/>
    </sheetView>
  </sheetViews>
  <sheetFormatPr defaultRowHeight="13.5" x14ac:dyDescent="0.15"/>
  <cols>
    <col min="1" max="1" width="9.5" customWidth="1"/>
    <col min="2" max="2" width="23" customWidth="1"/>
    <col min="3" max="3" width="36.5" customWidth="1"/>
    <col min="4" max="4" width="14" customWidth="1"/>
    <col min="5" max="5" width="20.75" customWidth="1"/>
    <col min="6" max="6" width="23" customWidth="1"/>
    <col min="7" max="7" width="25.25" customWidth="1"/>
    <col min="8" max="8" width="24.125" customWidth="1"/>
    <col min="9" max="9" width="30.875" customWidth="1"/>
    <col min="10" max="10" width="29.75" customWidth="1"/>
    <col min="11" max="11" width="22.25" customWidth="1"/>
    <col min="12" max="12" width="27.375" customWidth="1"/>
    <col min="13" max="13" width="21.5" customWidth="1"/>
    <col min="14" max="14" width="23.875" customWidth="1"/>
    <col min="15" max="15" width="33.5" customWidth="1"/>
    <col min="16" max="16" width="45.1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57</v>
      </c>
      <c r="H1" t="s">
        <v>61</v>
      </c>
      <c r="I1" t="s">
        <v>62</v>
      </c>
      <c r="J1" t="s">
        <v>64</v>
      </c>
      <c r="K1" t="s">
        <v>66</v>
      </c>
      <c r="L1" t="s">
        <v>65</v>
      </c>
      <c r="M1" t="s">
        <v>69</v>
      </c>
      <c r="N1" t="s">
        <v>70</v>
      </c>
      <c r="O1" t="s">
        <v>75</v>
      </c>
      <c r="P1" t="s">
        <v>78</v>
      </c>
    </row>
    <row r="2" spans="1:16" x14ac:dyDescent="0.15">
      <c r="A2" t="s">
        <v>25</v>
      </c>
      <c r="B2">
        <v>212</v>
      </c>
      <c r="C2">
        <v>113.95</v>
      </c>
      <c r="D2">
        <v>23.76</v>
      </c>
      <c r="E2">
        <v>40.11</v>
      </c>
      <c r="F2">
        <f>B2*D2</f>
        <v>5037.12</v>
      </c>
      <c r="G2">
        <f>B2*E2</f>
        <v>8503.32</v>
      </c>
      <c r="H2">
        <f>G2-F2</f>
        <v>3466.2</v>
      </c>
      <c r="I2">
        <f>H2/F2</f>
        <v>0.68813131313131315</v>
      </c>
      <c r="J2">
        <f>C2/B2</f>
        <v>0.53749999999999998</v>
      </c>
      <c r="K2">
        <f>G2/SUM(G:G)</f>
        <v>0.11442132077576432</v>
      </c>
      <c r="L2">
        <f>SUM($K$2:K2)</f>
        <v>0.11442132077576432</v>
      </c>
      <c r="M2">
        <f>H2/SUM(H:H)</f>
        <v>0.16602220622446762</v>
      </c>
      <c r="N2" s="2">
        <f>SUM($M$2:M2)</f>
        <v>0.16602220622446762</v>
      </c>
      <c r="O2" s="2">
        <f>IF(OR(B2&gt;=50,J2&gt;=0.5),1,0)</f>
        <v>1</v>
      </c>
      <c r="P2" s="2">
        <f>IF(AND(B2&gt;=50,J2&gt;=0.5),1,0)</f>
        <v>1</v>
      </c>
    </row>
    <row r="3" spans="1:16" x14ac:dyDescent="0.15">
      <c r="A3" t="s">
        <v>45</v>
      </c>
      <c r="B3">
        <v>60</v>
      </c>
      <c r="C3">
        <v>65</v>
      </c>
      <c r="D3">
        <v>57.98</v>
      </c>
      <c r="E3">
        <v>88.96</v>
      </c>
      <c r="F3">
        <f>B3*D3</f>
        <v>3478.7999999999997</v>
      </c>
      <c r="G3">
        <f>B3*E3</f>
        <v>5337.5999999999995</v>
      </c>
      <c r="H3">
        <f>G3-F3</f>
        <v>1858.7999999999997</v>
      </c>
      <c r="I3">
        <f>H3/F3</f>
        <v>0.53432218006209031</v>
      </c>
      <c r="J3">
        <f>C3/B3</f>
        <v>1.0833333333333333</v>
      </c>
      <c r="K3">
        <f>G3/SUM(G:G)</f>
        <v>7.1823151636386681E-2</v>
      </c>
      <c r="L3">
        <f>SUM($K$2:K3)</f>
        <v>0.186244472412151</v>
      </c>
      <c r="M3">
        <f>H3/SUM(H:H)</f>
        <v>8.9031814935676065E-2</v>
      </c>
      <c r="N3" s="2">
        <f>SUM($M$2:M3)</f>
        <v>0.2550540211601437</v>
      </c>
      <c r="O3" s="2">
        <f>IF(OR(B3&gt;=50,J3&gt;=0.5),1,0)</f>
        <v>1</v>
      </c>
      <c r="P3" s="2">
        <f>IF(AND(B3&gt;=50,J3&gt;=0.5),1,0)</f>
        <v>1</v>
      </c>
    </row>
    <row r="4" spans="1:16" x14ac:dyDescent="0.15">
      <c r="A4" t="s">
        <v>26</v>
      </c>
      <c r="B4">
        <v>94</v>
      </c>
      <c r="C4">
        <v>86</v>
      </c>
      <c r="D4">
        <v>31.24</v>
      </c>
      <c r="E4">
        <v>44.06</v>
      </c>
      <c r="F4">
        <f>B4*D4</f>
        <v>2936.56</v>
      </c>
      <c r="G4">
        <f>B4*E4</f>
        <v>4141.6400000000003</v>
      </c>
      <c r="H4">
        <f>G4-F4</f>
        <v>1205.0800000000004</v>
      </c>
      <c r="I4">
        <f>H4/F4</f>
        <v>0.41037131882202321</v>
      </c>
      <c r="J4">
        <f>C4/B4</f>
        <v>0.91489361702127658</v>
      </c>
      <c r="K4">
        <f>G4/SUM(G:G)</f>
        <v>5.5730222898554518E-2</v>
      </c>
      <c r="L4">
        <f>SUM($K$2:K4)</f>
        <v>0.24197469531070553</v>
      </c>
      <c r="M4">
        <f>H4/SUM(H:H)</f>
        <v>5.7720281656275317E-2</v>
      </c>
      <c r="N4" s="2">
        <f>SUM($M$2:M4)</f>
        <v>0.31277430281641899</v>
      </c>
      <c r="O4" s="2">
        <f>IF(OR(B4&gt;=50,J4&gt;=0.5),1,0)</f>
        <v>1</v>
      </c>
      <c r="P4" s="2">
        <f>IF(AND(B4&gt;=50,J4&gt;=0.5),1,0)</f>
        <v>1</v>
      </c>
    </row>
    <row r="5" spans="1:16" x14ac:dyDescent="0.15">
      <c r="A5" t="s">
        <v>12</v>
      </c>
      <c r="B5">
        <v>210</v>
      </c>
      <c r="C5">
        <v>105.07</v>
      </c>
      <c r="D5">
        <v>5.12</v>
      </c>
      <c r="E5">
        <v>6.56</v>
      </c>
      <c r="F5">
        <f>B5*D5</f>
        <v>1075.2</v>
      </c>
      <c r="G5">
        <f>B5*E5</f>
        <v>1377.6</v>
      </c>
      <c r="H5">
        <f>G5-F5</f>
        <v>302.39999999999986</v>
      </c>
      <c r="I5">
        <f>H5/F5</f>
        <v>0.28124999999999989</v>
      </c>
      <c r="J5">
        <f>C5/B5</f>
        <v>0.5003333333333333</v>
      </c>
      <c r="K5">
        <f>G5/SUM(G:G)</f>
        <v>1.8537090395362391E-2</v>
      </c>
      <c r="L5">
        <f>SUM($K$2:K5)</f>
        <v>0.26051178570606792</v>
      </c>
      <c r="M5">
        <f>H5/SUM(H:H)</f>
        <v>1.4484194553770407E-2</v>
      </c>
      <c r="N5" s="2">
        <f>SUM($M$2:M5)</f>
        <v>0.32725849737018942</v>
      </c>
      <c r="O5" s="2">
        <f>IF(OR(B5&gt;=50,J5&gt;=0.5),1,0)</f>
        <v>1</v>
      </c>
      <c r="P5" s="2">
        <f>IF(AND(B5&gt;=50,J5&gt;=0.5),1,0)</f>
        <v>1</v>
      </c>
    </row>
    <row r="6" spans="1:16" x14ac:dyDescent="0.15">
      <c r="A6" t="s">
        <v>40</v>
      </c>
      <c r="B6">
        <v>100</v>
      </c>
      <c r="C6">
        <v>33.380000000000003</v>
      </c>
      <c r="D6">
        <v>28.2</v>
      </c>
      <c r="E6">
        <v>47.59</v>
      </c>
      <c r="F6">
        <f>B6*D6</f>
        <v>2820</v>
      </c>
      <c r="G6">
        <f>B6*E6</f>
        <v>4759</v>
      </c>
      <c r="H6">
        <f>G6-F6</f>
        <v>1939</v>
      </c>
      <c r="I6">
        <f>H6/F6</f>
        <v>0.68758865248226952</v>
      </c>
      <c r="J6">
        <f>C6/B6</f>
        <v>0.33380000000000004</v>
      </c>
      <c r="K6">
        <f>G6/SUM(G:G)</f>
        <v>6.4037466021725914E-2</v>
      </c>
      <c r="L6">
        <f>SUM($K$2:K6)</f>
        <v>0.32454925172779381</v>
      </c>
      <c r="M6">
        <f>H6/SUM(H:H)</f>
        <v>9.2873191930426036E-2</v>
      </c>
      <c r="N6" s="2">
        <f>SUM($M$2:M6)</f>
        <v>0.42013168930061545</v>
      </c>
      <c r="O6" s="2">
        <f>IF(OR(B6&gt;=50,J6&gt;=0.5),1,0)</f>
        <v>1</v>
      </c>
      <c r="P6" s="2">
        <f>IF(AND(B6&gt;=50,J6&gt;=0.5),1,0)</f>
        <v>0</v>
      </c>
    </row>
    <row r="7" spans="1:16" x14ac:dyDescent="0.15">
      <c r="A7" t="s">
        <v>5</v>
      </c>
      <c r="B7">
        <v>172</v>
      </c>
      <c r="C7">
        <v>41.29</v>
      </c>
      <c r="D7">
        <v>27.73</v>
      </c>
      <c r="E7">
        <v>38.35</v>
      </c>
      <c r="F7">
        <f>B7*D7</f>
        <v>4769.5600000000004</v>
      </c>
      <c r="G7">
        <f>B7*E7</f>
        <v>6596.2</v>
      </c>
      <c r="H7">
        <f>G7-F7</f>
        <v>1826.6399999999994</v>
      </c>
      <c r="I7">
        <f>H7/F7</f>
        <v>0.38297872340425515</v>
      </c>
      <c r="J7">
        <f>C7/B7</f>
        <v>0.24005813953488372</v>
      </c>
      <c r="K7">
        <f>G7/SUM(G:G)</f>
        <v>8.8758968979304159E-2</v>
      </c>
      <c r="L7">
        <f>SUM($K$2:K7)</f>
        <v>0.41330822070709794</v>
      </c>
      <c r="M7">
        <f>H7/SUM(H:H)</f>
        <v>8.7491432340275066E-2</v>
      </c>
      <c r="N7" s="2">
        <f>SUM($M$2:M7)</f>
        <v>0.50762312164089052</v>
      </c>
      <c r="O7" s="2">
        <f>IF(OR(B7&gt;=50,J7&gt;=0.5),1,0)</f>
        <v>1</v>
      </c>
      <c r="P7" s="2">
        <f>IF(AND(B7&gt;=50,J7&gt;=0.5),1,0)</f>
        <v>0</v>
      </c>
    </row>
    <row r="8" spans="1:16" x14ac:dyDescent="0.15">
      <c r="A8" t="s">
        <v>22</v>
      </c>
      <c r="B8">
        <v>117</v>
      </c>
      <c r="C8">
        <v>4.0599999999999996</v>
      </c>
      <c r="D8">
        <v>49.92</v>
      </c>
      <c r="E8">
        <v>52.53</v>
      </c>
      <c r="F8">
        <f>B8*D8</f>
        <v>5840.64</v>
      </c>
      <c r="G8">
        <f>B8*E8</f>
        <v>6146.01</v>
      </c>
      <c r="H8">
        <f>G8-F8</f>
        <v>305.36999999999989</v>
      </c>
      <c r="I8">
        <f>H8/F8</f>
        <v>5.2283653846153827E-2</v>
      </c>
      <c r="J8">
        <f>C8/B8</f>
        <v>3.4700854700854697E-2</v>
      </c>
      <c r="K8">
        <f>G8/SUM(G:G)</f>
        <v>8.2701178092916092E-2</v>
      </c>
      <c r="L8">
        <f>SUM($K$2:K8)</f>
        <v>0.49600939880001405</v>
      </c>
      <c r="M8">
        <f>H8/SUM(H:H)</f>
        <v>1.4626450035994941E-2</v>
      </c>
      <c r="N8" s="2">
        <f>SUM($M$2:M8)</f>
        <v>0.52224957167688546</v>
      </c>
      <c r="O8" s="2">
        <f>IF(OR(B8&gt;=50,J8&gt;=0.5),1,0)</f>
        <v>1</v>
      </c>
      <c r="P8" s="2">
        <f>IF(AND(B8&gt;=50,J8&gt;=0.5),1,0)</f>
        <v>0</v>
      </c>
    </row>
    <row r="9" spans="1:16" x14ac:dyDescent="0.15">
      <c r="A9" t="s">
        <v>36</v>
      </c>
      <c r="B9">
        <v>12</v>
      </c>
      <c r="C9">
        <v>6.92</v>
      </c>
      <c r="D9">
        <v>49.5</v>
      </c>
      <c r="E9">
        <v>73.89</v>
      </c>
      <c r="F9">
        <f>B9*D9</f>
        <v>594</v>
      </c>
      <c r="G9">
        <f>B9*E9</f>
        <v>886.68000000000006</v>
      </c>
      <c r="H9">
        <f>G9-F9</f>
        <v>292.68000000000006</v>
      </c>
      <c r="I9">
        <f>H9/F9</f>
        <v>0.49272727272727285</v>
      </c>
      <c r="J9">
        <f>C9/B9</f>
        <v>0.57666666666666666</v>
      </c>
      <c r="K9">
        <f>G9/SUM(G:G)</f>
        <v>1.1931233530603895E-2</v>
      </c>
      <c r="L9">
        <f>SUM($K$2:K9)</f>
        <v>0.50794063233061792</v>
      </c>
      <c r="M9">
        <f>H9/SUM(H:H)</f>
        <v>1.4018631157399226E-2</v>
      </c>
      <c r="N9" s="2">
        <f>SUM($M$2:M9)</f>
        <v>0.53626820283428467</v>
      </c>
      <c r="O9" s="2">
        <f>IF(OR(B9&gt;=50,J9&gt;=0.5),1,0)</f>
        <v>1</v>
      </c>
      <c r="P9" s="2">
        <f>IF(AND(B9&gt;=50,J9&gt;=0.5),1,0)</f>
        <v>0</v>
      </c>
    </row>
    <row r="10" spans="1:16" x14ac:dyDescent="0.15">
      <c r="A10" t="s">
        <v>24</v>
      </c>
      <c r="B10">
        <v>12</v>
      </c>
      <c r="C10">
        <v>6.44</v>
      </c>
      <c r="D10">
        <v>47.5</v>
      </c>
      <c r="E10">
        <v>70.900000000000006</v>
      </c>
      <c r="F10">
        <f>B10*D10</f>
        <v>570</v>
      </c>
      <c r="G10">
        <f>B10*E10</f>
        <v>850.80000000000007</v>
      </c>
      <c r="H10">
        <f>G10-F10</f>
        <v>280.80000000000007</v>
      </c>
      <c r="I10">
        <f>H10/F10</f>
        <v>0.49263157894736853</v>
      </c>
      <c r="J10">
        <f>C10/B10</f>
        <v>0.53666666666666674</v>
      </c>
      <c r="K10">
        <f>G10/SUM(G:G)</f>
        <v>1.1448429521177646E-2</v>
      </c>
      <c r="L10">
        <f>SUM($K$2:K10)</f>
        <v>0.51938906185179556</v>
      </c>
      <c r="M10">
        <f>H10/SUM(H:H)</f>
        <v>1.3449609228501103E-2</v>
      </c>
      <c r="N10" s="2">
        <f>SUM($M$2:M10)</f>
        <v>0.5497178120627858</v>
      </c>
      <c r="O10" s="2">
        <f>IF(OR(B10&gt;=50,J10&gt;=0.5),1,0)</f>
        <v>1</v>
      </c>
      <c r="P10" s="2">
        <f>IF(AND(B10&gt;=50,J10&gt;=0.5),1,0)</f>
        <v>0</v>
      </c>
    </row>
    <row r="11" spans="1:16" x14ac:dyDescent="0.15">
      <c r="A11" t="s">
        <v>18</v>
      </c>
      <c r="B11">
        <v>12</v>
      </c>
      <c r="C11">
        <v>15.3</v>
      </c>
      <c r="D11">
        <v>86.5</v>
      </c>
      <c r="E11">
        <v>106.01</v>
      </c>
      <c r="F11">
        <f>B11*D11</f>
        <v>1038</v>
      </c>
      <c r="G11">
        <f>B11*E11</f>
        <v>1272.1200000000001</v>
      </c>
      <c r="H11">
        <f>G11-F11</f>
        <v>234.12000000000012</v>
      </c>
      <c r="I11">
        <f>H11/F11</f>
        <v>0.22554913294797699</v>
      </c>
      <c r="J11">
        <f>C11/B11</f>
        <v>1.2750000000000001</v>
      </c>
      <c r="K11">
        <f>G11/SUM(G:G)</f>
        <v>1.7117743491396928E-2</v>
      </c>
      <c r="L11">
        <f>SUM($K$2:K11)</f>
        <v>0.53650680534319251</v>
      </c>
      <c r="M11">
        <f>H11/SUM(H:H)</f>
        <v>1.1213755386669085E-2</v>
      </c>
      <c r="N11" s="2">
        <f>SUM($M$2:M11)</f>
        <v>0.56093156744945494</v>
      </c>
      <c r="O11" s="2">
        <f>IF(OR(B11&gt;=50,J11&gt;=0.5),1,0)</f>
        <v>1</v>
      </c>
      <c r="P11" s="2">
        <f>IF(AND(B11&gt;=50,J11&gt;=0.5),1,0)</f>
        <v>0</v>
      </c>
    </row>
    <row r="12" spans="1:16" x14ac:dyDescent="0.15">
      <c r="A12" t="s">
        <v>32</v>
      </c>
      <c r="B12">
        <v>6</v>
      </c>
      <c r="C12">
        <v>4.5999999999999996</v>
      </c>
      <c r="D12">
        <v>51.68</v>
      </c>
      <c r="E12">
        <v>89.96</v>
      </c>
      <c r="F12">
        <f>B12*D12</f>
        <v>310.08</v>
      </c>
      <c r="G12">
        <f>B12*E12</f>
        <v>539.76</v>
      </c>
      <c r="H12">
        <f>G12-F12</f>
        <v>229.68</v>
      </c>
      <c r="I12">
        <f>H12/F12</f>
        <v>0.74071207430340569</v>
      </c>
      <c r="J12">
        <f>C12/B12</f>
        <v>0.76666666666666661</v>
      </c>
      <c r="K12">
        <f>G12/SUM(G:G)</f>
        <v>7.2630516200644629E-3</v>
      </c>
      <c r="L12">
        <f>SUM($K$2:K12)</f>
        <v>0.54376985696325697</v>
      </c>
      <c r="M12">
        <f>H12/SUM(H:H)</f>
        <v>1.1001090625363719E-2</v>
      </c>
      <c r="N12" s="2">
        <f>SUM($M$2:M12)</f>
        <v>0.57193265807481863</v>
      </c>
      <c r="O12" s="2">
        <f>IF(OR(B12&gt;=50,J12&gt;=0.5),1,0)</f>
        <v>1</v>
      </c>
      <c r="P12" s="2">
        <f>IF(AND(B12&gt;=50,J12&gt;=0.5),1,0)</f>
        <v>0</v>
      </c>
    </row>
    <row r="13" spans="1:16" x14ac:dyDescent="0.15">
      <c r="A13" t="s">
        <v>43</v>
      </c>
      <c r="B13">
        <v>5</v>
      </c>
      <c r="C13">
        <v>2.82</v>
      </c>
      <c r="D13">
        <v>86.5</v>
      </c>
      <c r="E13">
        <v>112.81</v>
      </c>
      <c r="F13">
        <f>B13*D13</f>
        <v>432.5</v>
      </c>
      <c r="G13">
        <f>B13*E13</f>
        <v>564.04999999999995</v>
      </c>
      <c r="H13">
        <f>G13-F13</f>
        <v>131.54999999999995</v>
      </c>
      <c r="I13">
        <f>H13/F13</f>
        <v>0.30416184971098253</v>
      </c>
      <c r="J13">
        <f>C13/B13</f>
        <v>0.56399999999999995</v>
      </c>
      <c r="K13">
        <f>G13/SUM(G:G)</f>
        <v>7.5898997078282203E-3</v>
      </c>
      <c r="L13">
        <f>SUM($K$2:K13)</f>
        <v>0.55135975667108517</v>
      </c>
      <c r="M13">
        <f>H13/SUM(H:H)</f>
        <v>6.3009120157027027E-3</v>
      </c>
      <c r="N13" s="2">
        <f>SUM($M$2:M13)</f>
        <v>0.57823357009052134</v>
      </c>
      <c r="O13" s="2">
        <f>IF(OR(B13&gt;=50,J13&gt;=0.5),1,0)</f>
        <v>1</v>
      </c>
      <c r="P13" s="2">
        <f>IF(AND(B13&gt;=50,J13&gt;=0.5),1,0)</f>
        <v>0</v>
      </c>
    </row>
    <row r="14" spans="1:16" x14ac:dyDescent="0.15">
      <c r="A14" t="s">
        <v>17</v>
      </c>
      <c r="B14">
        <v>4</v>
      </c>
      <c r="C14">
        <v>2.0099999999999998</v>
      </c>
      <c r="D14">
        <v>49.48</v>
      </c>
      <c r="E14">
        <v>73.91</v>
      </c>
      <c r="F14">
        <f>B14*D14</f>
        <v>197.92</v>
      </c>
      <c r="G14">
        <f>B14*E14</f>
        <v>295.64</v>
      </c>
      <c r="H14">
        <f>G14-F14</f>
        <v>97.72</v>
      </c>
      <c r="I14">
        <f>H14/F14</f>
        <v>0.49373484236054976</v>
      </c>
      <c r="J14">
        <f>C14/B14</f>
        <v>0.50249999999999995</v>
      </c>
      <c r="K14">
        <f>G14/SUM(G:G)</f>
        <v>3.9781543296203087E-3</v>
      </c>
      <c r="L14">
        <f>SUM($K$2:K14)</f>
        <v>0.55533791100070551</v>
      </c>
      <c r="M14">
        <f>H14/SUM(H:H)</f>
        <v>4.6805406474684022E-3</v>
      </c>
      <c r="N14" s="2">
        <f>SUM($M$2:M14)</f>
        <v>0.58291411073798971</v>
      </c>
      <c r="O14" s="2">
        <f>IF(OR(B14&gt;=50,J14&gt;=0.5),1,0)</f>
        <v>1</v>
      </c>
      <c r="P14" s="2">
        <f>IF(AND(B14&gt;=50,J14&gt;=0.5),1,0)</f>
        <v>0</v>
      </c>
    </row>
    <row r="15" spans="1:16" x14ac:dyDescent="0.15">
      <c r="A15" t="s">
        <v>53</v>
      </c>
      <c r="B15">
        <v>9</v>
      </c>
      <c r="C15">
        <v>5.3</v>
      </c>
      <c r="D15">
        <v>15.37</v>
      </c>
      <c r="E15">
        <v>25.11</v>
      </c>
      <c r="F15">
        <f>B15*D15</f>
        <v>138.32999999999998</v>
      </c>
      <c r="G15">
        <f>B15*E15</f>
        <v>225.99</v>
      </c>
      <c r="H15">
        <f>G15-F15</f>
        <v>87.660000000000025</v>
      </c>
      <c r="I15">
        <f>H15/F15</f>
        <v>0.63370201691607053</v>
      </c>
      <c r="J15">
        <f>C15/B15</f>
        <v>0.58888888888888891</v>
      </c>
      <c r="K15">
        <f>G15/SUM(G:G)</f>
        <v>3.0409386312775458E-3</v>
      </c>
      <c r="L15">
        <f>SUM($K$2:K15)</f>
        <v>0.55837884963198303</v>
      </c>
      <c r="M15">
        <f>H15/SUM(H:H)</f>
        <v>4.1986921117179721E-3</v>
      </c>
      <c r="N15" s="2">
        <f>SUM($M$2:M15)</f>
        <v>0.58711280284970768</v>
      </c>
      <c r="O15" s="2">
        <f>IF(OR(B15&gt;=50,J15&gt;=0.5),1,0)</f>
        <v>1</v>
      </c>
      <c r="P15" s="2">
        <f>IF(AND(B15&gt;=50,J15&gt;=0.5),1,0)</f>
        <v>0</v>
      </c>
    </row>
    <row r="16" spans="1:16" x14ac:dyDescent="0.15">
      <c r="A16" t="s">
        <v>46</v>
      </c>
      <c r="B16">
        <v>50</v>
      </c>
      <c r="C16">
        <v>4.68</v>
      </c>
      <c r="D16">
        <v>20.87</v>
      </c>
      <c r="E16">
        <v>22.55</v>
      </c>
      <c r="F16">
        <f>B16*D16</f>
        <v>1043.5</v>
      </c>
      <c r="G16">
        <f>B16*E16</f>
        <v>1127.5</v>
      </c>
      <c r="H16">
        <f>G16-F16</f>
        <v>84</v>
      </c>
      <c r="I16">
        <f>H16/F16</f>
        <v>8.0498322951605181E-2</v>
      </c>
      <c r="J16">
        <f>C16/B16</f>
        <v>9.3599999999999989E-2</v>
      </c>
      <c r="K16">
        <f>G16/SUM(G:G)</f>
        <v>1.5171725770013862E-2</v>
      </c>
      <c r="L16">
        <f>SUM($K$2:K16)</f>
        <v>0.57355057540199694</v>
      </c>
      <c r="M16">
        <f>H16/SUM(H:H)</f>
        <v>4.0233873760473372E-3</v>
      </c>
      <c r="N16" s="2">
        <f>SUM($M$2:M16)</f>
        <v>0.59113619022575503</v>
      </c>
      <c r="O16" s="2">
        <f>IF(OR(B16&gt;=50,J16&gt;=0.5),1,0)</f>
        <v>1</v>
      </c>
      <c r="P16" s="2">
        <f>IF(AND(B16&gt;=50,J16&gt;=0.5),1,0)</f>
        <v>0</v>
      </c>
    </row>
    <row r="17" spans="1:16" x14ac:dyDescent="0.15">
      <c r="A17" t="s">
        <v>27</v>
      </c>
      <c r="B17">
        <v>4</v>
      </c>
      <c r="C17">
        <v>7.23</v>
      </c>
      <c r="D17">
        <v>53.02</v>
      </c>
      <c r="E17">
        <v>72.319999999999993</v>
      </c>
      <c r="F17">
        <f>B17*D17</f>
        <v>212.08</v>
      </c>
      <c r="G17">
        <f>B17*E17</f>
        <v>289.27999999999997</v>
      </c>
      <c r="H17">
        <f>G17-F17</f>
        <v>77.19999999999996</v>
      </c>
      <c r="I17">
        <f>H17/F17</f>
        <v>0.3640135797812144</v>
      </c>
      <c r="J17">
        <f>C17/B17</f>
        <v>1.8075000000000001</v>
      </c>
      <c r="K17">
        <f>G17/SUM(G:G)</f>
        <v>3.8925736858089663E-3</v>
      </c>
      <c r="L17">
        <f>SUM($K$2:K17)</f>
        <v>0.57744314908780592</v>
      </c>
      <c r="M17">
        <f>H17/SUM(H:H)</f>
        <v>3.697684588462551E-3</v>
      </c>
      <c r="N17" s="2">
        <f>SUM($M$2:M17)</f>
        <v>0.59483387481421757</v>
      </c>
      <c r="O17" s="2">
        <f>IF(OR(B17&gt;=50,J17&gt;=0.5),1,0)</f>
        <v>1</v>
      </c>
      <c r="P17" s="2">
        <f>IF(AND(B17&gt;=50,J17&gt;=0.5),1,0)</f>
        <v>0</v>
      </c>
    </row>
    <row r="18" spans="1:16" x14ac:dyDescent="0.15">
      <c r="A18" t="s">
        <v>42</v>
      </c>
      <c r="B18">
        <v>3</v>
      </c>
      <c r="C18">
        <v>1.6</v>
      </c>
      <c r="D18">
        <v>72</v>
      </c>
      <c r="E18">
        <v>96.39</v>
      </c>
      <c r="F18">
        <f>B18*D18</f>
        <v>216</v>
      </c>
      <c r="G18">
        <f>B18*E18</f>
        <v>289.17</v>
      </c>
      <c r="H18">
        <f>G18-F18</f>
        <v>73.170000000000016</v>
      </c>
      <c r="I18">
        <f>H18/F18</f>
        <v>0.33875000000000005</v>
      </c>
      <c r="J18">
        <f>C18/B18</f>
        <v>0.53333333333333333</v>
      </c>
      <c r="K18">
        <f>G18/SUM(G:G)</f>
        <v>3.8910935174411606E-3</v>
      </c>
      <c r="L18">
        <f>SUM($K$2:K18)</f>
        <v>0.58133424260524713</v>
      </c>
      <c r="M18">
        <f>H18/SUM(H:H)</f>
        <v>3.5046577893498064E-3</v>
      </c>
      <c r="N18" s="2">
        <f>SUM($M$2:M18)</f>
        <v>0.5983385326035674</v>
      </c>
      <c r="O18" s="2">
        <f>IF(OR(B18&gt;=50,J18&gt;=0.5),1,0)</f>
        <v>1</v>
      </c>
      <c r="P18" s="2">
        <f>IF(AND(B18&gt;=50,J18&gt;=0.5),1,0)</f>
        <v>0</v>
      </c>
    </row>
    <row r="19" spans="1:16" x14ac:dyDescent="0.15">
      <c r="A19" t="s">
        <v>31</v>
      </c>
      <c r="B19">
        <v>2</v>
      </c>
      <c r="C19">
        <v>1.17</v>
      </c>
      <c r="D19">
        <v>67.400000000000006</v>
      </c>
      <c r="E19">
        <v>91.1</v>
      </c>
      <c r="F19">
        <f>B19*D19</f>
        <v>134.80000000000001</v>
      </c>
      <c r="G19">
        <f>B19*E19</f>
        <v>182.2</v>
      </c>
      <c r="H19">
        <f>G19-F19</f>
        <v>47.399999999999977</v>
      </c>
      <c r="I19">
        <f>H19/F19</f>
        <v>0.35163204747774462</v>
      </c>
      <c r="J19">
        <f>C19/B19</f>
        <v>0.58499999999999996</v>
      </c>
      <c r="K19">
        <f>G19/SUM(G:G)</f>
        <v>2.4516970601299562E-3</v>
      </c>
      <c r="L19">
        <f>SUM($K$2:K19)</f>
        <v>0.58378593966537706</v>
      </c>
      <c r="M19">
        <f>H19/SUM(H:H)</f>
        <v>2.2703400193409963E-3</v>
      </c>
      <c r="N19" s="2">
        <f>SUM($M$2:M19)</f>
        <v>0.60060887262290841</v>
      </c>
      <c r="O19" s="2">
        <f>IF(OR(B19&gt;=50,J19&gt;=0.5),1,0)</f>
        <v>1</v>
      </c>
      <c r="P19" s="2">
        <f>IF(AND(B19&gt;=50,J19&gt;=0.5),1,0)</f>
        <v>0</v>
      </c>
    </row>
    <row r="20" spans="1:16" x14ac:dyDescent="0.15">
      <c r="A20" t="s">
        <v>33</v>
      </c>
      <c r="B20">
        <v>2</v>
      </c>
      <c r="C20">
        <v>1.18</v>
      </c>
      <c r="D20">
        <v>37.700000000000003</v>
      </c>
      <c r="E20">
        <v>60.25</v>
      </c>
      <c r="F20">
        <f>B20*D20</f>
        <v>75.400000000000006</v>
      </c>
      <c r="G20">
        <f>B20*E20</f>
        <v>120.5</v>
      </c>
      <c r="H20">
        <f>G20-F20</f>
        <v>45.099999999999994</v>
      </c>
      <c r="I20">
        <f>H20/F20</f>
        <v>0.59814323607427045</v>
      </c>
      <c r="J20">
        <f>C20/B20</f>
        <v>0.59</v>
      </c>
      <c r="K20">
        <f>G20/SUM(G:G)</f>
        <v>1.6214571665513705E-3</v>
      </c>
      <c r="L20">
        <f>SUM($K$2:K20)</f>
        <v>0.58540739683192844</v>
      </c>
      <c r="M20">
        <f>H20/SUM(H:H)</f>
        <v>2.1601758411873202E-3</v>
      </c>
      <c r="N20" s="2">
        <f>SUM($M$2:M20)</f>
        <v>0.60276904846409574</v>
      </c>
      <c r="O20" s="2">
        <f>IF(OR(B20&gt;=50,J20&gt;=0.5),1,0)</f>
        <v>1</v>
      </c>
      <c r="P20" s="2">
        <f>IF(AND(B20&gt;=50,J20&gt;=0.5),1,0)</f>
        <v>0</v>
      </c>
    </row>
    <row r="21" spans="1:16" x14ac:dyDescent="0.15">
      <c r="A21" t="s">
        <v>50</v>
      </c>
      <c r="B21">
        <v>1</v>
      </c>
      <c r="C21">
        <v>0.55000000000000004</v>
      </c>
      <c r="D21">
        <v>48.3</v>
      </c>
      <c r="E21">
        <v>62.62</v>
      </c>
      <c r="F21">
        <f>B21*D21</f>
        <v>48.3</v>
      </c>
      <c r="G21">
        <f>B21*E21</f>
        <v>62.62</v>
      </c>
      <c r="H21">
        <f>G21-F21</f>
        <v>14.32</v>
      </c>
      <c r="I21">
        <f>H21/F21</f>
        <v>0.29648033126293999</v>
      </c>
      <c r="J21">
        <f>C21/B21</f>
        <v>0.55000000000000004</v>
      </c>
      <c r="K21">
        <f>G21/SUM(G:G)</f>
        <v>8.4261948356387402E-4</v>
      </c>
      <c r="L21">
        <f>SUM($K$2:K21)</f>
        <v>0.58625001631549234</v>
      </c>
      <c r="M21">
        <f>H21/SUM(H:H)</f>
        <v>6.8589175267854611E-4</v>
      </c>
      <c r="N21" s="2">
        <f>SUM($M$2:M21)</f>
        <v>0.60345494021677426</v>
      </c>
      <c r="O21" s="2">
        <f>IF(OR(B21&gt;=50,J21&gt;=0.5),1,0)</f>
        <v>1</v>
      </c>
      <c r="P21" s="2">
        <f>IF(AND(B21&gt;=50,J21&gt;=0.5),1,0)</f>
        <v>0</v>
      </c>
    </row>
    <row r="22" spans="1:16" x14ac:dyDescent="0.15">
      <c r="A22" t="s">
        <v>23</v>
      </c>
      <c r="B22">
        <v>1</v>
      </c>
      <c r="C22">
        <v>0.51</v>
      </c>
      <c r="D22">
        <v>34.4</v>
      </c>
      <c r="E22">
        <v>46.27</v>
      </c>
      <c r="F22">
        <f>B22*D22</f>
        <v>34.4</v>
      </c>
      <c r="G22">
        <f>B22*E22</f>
        <v>46.27</v>
      </c>
      <c r="H22">
        <f>G22-F22</f>
        <v>11.870000000000005</v>
      </c>
      <c r="I22">
        <f>H22/F22</f>
        <v>0.34505813953488385</v>
      </c>
      <c r="J22">
        <f>C22/B22</f>
        <v>0.51</v>
      </c>
      <c r="K22">
        <f>G22/SUM(G:G)</f>
        <v>6.2261263980358439E-4</v>
      </c>
      <c r="L22">
        <f>SUM($K$2:K22)</f>
        <v>0.58687262895529591</v>
      </c>
      <c r="M22">
        <f>H22/SUM(H:H)</f>
        <v>5.6854295421049892E-4</v>
      </c>
      <c r="N22" s="2">
        <f>SUM($M$2:M22)</f>
        <v>0.60402348317098475</v>
      </c>
      <c r="O22" s="2">
        <f>IF(OR(B22&gt;=50,J22&gt;=0.5),1,0)</f>
        <v>1</v>
      </c>
      <c r="P22" s="2">
        <f>IF(AND(B22&gt;=50,J22&gt;=0.5),1,0)</f>
        <v>0</v>
      </c>
    </row>
    <row r="23" spans="1:16" x14ac:dyDescent="0.15">
      <c r="A23" t="s">
        <v>35</v>
      </c>
      <c r="B23">
        <v>1</v>
      </c>
      <c r="C23">
        <v>0.56000000000000005</v>
      </c>
      <c r="D23">
        <v>28.8</v>
      </c>
      <c r="E23">
        <v>39.39</v>
      </c>
      <c r="F23">
        <f>B23*D23</f>
        <v>28.8</v>
      </c>
      <c r="G23">
        <f>B23*E23</f>
        <v>39.39</v>
      </c>
      <c r="H23">
        <f>G23-F23</f>
        <v>10.59</v>
      </c>
      <c r="I23">
        <f>H23/F23</f>
        <v>0.3677083333333333</v>
      </c>
      <c r="J23">
        <f>C23/B23</f>
        <v>0.56000000000000005</v>
      </c>
      <c r="K23">
        <f>G23/SUM(G:G)</f>
        <v>5.3003483643534013E-4</v>
      </c>
      <c r="L23">
        <f>SUM($K$2:K23)</f>
        <v>0.58740266379173123</v>
      </c>
      <c r="M23">
        <f>H23/SUM(H:H)</f>
        <v>5.0723419419453932E-4</v>
      </c>
      <c r="N23" s="2">
        <f>SUM($M$2:M23)</f>
        <v>0.60453071736517927</v>
      </c>
      <c r="O23" s="2">
        <f>IF(OR(B23&gt;=50,J23&gt;=0.5),1,0)</f>
        <v>1</v>
      </c>
      <c r="P23" s="2">
        <f>IF(AND(B23&gt;=50,J23&gt;=0.5),1,0)</f>
        <v>0</v>
      </c>
    </row>
    <row r="24" spans="1:16" x14ac:dyDescent="0.15">
      <c r="A24" t="s">
        <v>15</v>
      </c>
      <c r="B24">
        <v>15</v>
      </c>
      <c r="C24">
        <v>4.5199999999999996</v>
      </c>
      <c r="D24">
        <v>160.5</v>
      </c>
      <c r="E24">
        <v>283.43</v>
      </c>
      <c r="F24">
        <f>B24*D24</f>
        <v>2407.5</v>
      </c>
      <c r="G24">
        <f>B24*E24</f>
        <v>4251.45</v>
      </c>
      <c r="H24">
        <f>G24-F24</f>
        <v>1843.9499999999998</v>
      </c>
      <c r="I24">
        <f>H24/F24</f>
        <v>0.76591900311526473</v>
      </c>
      <c r="J24">
        <f>C24/B24</f>
        <v>0.30133333333333329</v>
      </c>
      <c r="K24">
        <f>G24/SUM(G:G)</f>
        <v>5.7207834611907253E-2</v>
      </c>
      <c r="L24">
        <f>SUM($K$2:K24)</f>
        <v>0.64461049840363849</v>
      </c>
      <c r="M24">
        <f>H24/SUM(H:H)</f>
        <v>8.8320537524553419E-2</v>
      </c>
      <c r="N24" s="2">
        <f>SUM($M$2:M24)</f>
        <v>0.69285125488973265</v>
      </c>
      <c r="O24" s="2">
        <f>IF(OR(B24&gt;=50,J24&gt;=0.5),1,0)</f>
        <v>0</v>
      </c>
      <c r="P24" s="2">
        <f>IF(AND(B24&gt;=50,J24&gt;=0.5),1,0)</f>
        <v>0</v>
      </c>
    </row>
    <row r="25" spans="1:16" x14ac:dyDescent="0.15">
      <c r="A25" t="s">
        <v>54</v>
      </c>
      <c r="B25">
        <v>27</v>
      </c>
      <c r="C25">
        <v>9.52</v>
      </c>
      <c r="D25">
        <v>210</v>
      </c>
      <c r="E25">
        <v>247.11</v>
      </c>
      <c r="F25">
        <f>B25*D25</f>
        <v>5670</v>
      </c>
      <c r="G25">
        <f>B25*E25</f>
        <v>6671.97</v>
      </c>
      <c r="H25">
        <f>G25-F25</f>
        <v>1001.9700000000003</v>
      </c>
      <c r="I25">
        <f>H25/F25</f>
        <v>0.17671428571428577</v>
      </c>
      <c r="J25">
        <f>C25/B25</f>
        <v>0.35259259259259257</v>
      </c>
      <c r="K25">
        <f>G25/SUM(G:G)</f>
        <v>8.9778535863201239E-2</v>
      </c>
      <c r="L25">
        <f>SUM($K$2:K25)</f>
        <v>0.73438903426683977</v>
      </c>
      <c r="M25">
        <f>H25/SUM(H:H)</f>
        <v>4.7991826775930377E-2</v>
      </c>
      <c r="N25" s="2">
        <f>SUM($M$2:M25)</f>
        <v>0.74084308166566304</v>
      </c>
      <c r="O25" s="2">
        <f>IF(OR(B25&gt;=50,J25&gt;=0.5),1,0)</f>
        <v>0</v>
      </c>
      <c r="P25" s="2">
        <f>IF(AND(B25&gt;=50,J25&gt;=0.5),1,0)</f>
        <v>0</v>
      </c>
    </row>
    <row r="26" spans="1:16" x14ac:dyDescent="0.15">
      <c r="A26" t="s">
        <v>8</v>
      </c>
      <c r="B26">
        <v>48</v>
      </c>
      <c r="C26">
        <v>4.04</v>
      </c>
      <c r="D26">
        <v>55</v>
      </c>
      <c r="E26">
        <v>75.040000000000006</v>
      </c>
      <c r="F26">
        <f>B26*D26</f>
        <v>2640</v>
      </c>
      <c r="G26">
        <f>B26*E26</f>
        <v>3601.92</v>
      </c>
      <c r="H26">
        <f>G26-F26</f>
        <v>961.92000000000007</v>
      </c>
      <c r="I26">
        <f>H26/F26</f>
        <v>0.36436363636363639</v>
      </c>
      <c r="J26">
        <f>C26/B26</f>
        <v>8.4166666666666667E-2</v>
      </c>
      <c r="K26">
        <f>G26/SUM(G:G)</f>
        <v>4.8467709521532891E-2</v>
      </c>
      <c r="L26">
        <f>SUM($K$2:K26)</f>
        <v>0.78285674378837267</v>
      </c>
      <c r="M26">
        <f>H26/SUM(H:H)</f>
        <v>4.6073533151993515E-2</v>
      </c>
      <c r="N26" s="2">
        <f>SUM($M$2:M26)</f>
        <v>0.78691661481765651</v>
      </c>
      <c r="O26" s="2">
        <f>IF(OR(B26&gt;=50,J26&gt;=0.5),1,0)</f>
        <v>0</v>
      </c>
      <c r="P26" s="2">
        <f>IF(AND(B26&gt;=50,J26&gt;=0.5),1,0)</f>
        <v>0</v>
      </c>
    </row>
    <row r="27" spans="1:16" x14ac:dyDescent="0.15">
      <c r="A27" t="s">
        <v>29</v>
      </c>
      <c r="B27">
        <v>12</v>
      </c>
      <c r="C27">
        <v>4.9000000000000004</v>
      </c>
      <c r="D27">
        <v>71.2</v>
      </c>
      <c r="E27">
        <v>122.84</v>
      </c>
      <c r="F27">
        <f>B27*D27</f>
        <v>854.40000000000009</v>
      </c>
      <c r="G27">
        <f>B27*E27</f>
        <v>1474.08</v>
      </c>
      <c r="H27">
        <f>G27-F27</f>
        <v>619.67999999999984</v>
      </c>
      <c r="I27">
        <f>H27/F27</f>
        <v>0.72528089887640423</v>
      </c>
      <c r="J27">
        <f>C27/B27</f>
        <v>0.40833333333333338</v>
      </c>
      <c r="K27">
        <f>G27/SUM(G:G)</f>
        <v>1.9835332614689165E-2</v>
      </c>
      <c r="L27">
        <f>SUM($K$2:K27)</f>
        <v>0.80269207640306184</v>
      </c>
      <c r="M27">
        <f>H27/SUM(H:H)</f>
        <v>2.9681103442726349E-2</v>
      </c>
      <c r="N27" s="2">
        <f>SUM($M$2:M27)</f>
        <v>0.81659771826038285</v>
      </c>
      <c r="O27" s="2">
        <f>IF(OR(B27&gt;=50,J27&gt;=0.5),1,0)</f>
        <v>0</v>
      </c>
      <c r="P27" s="2">
        <f>IF(AND(B27&gt;=50,J27&gt;=0.5),1,0)</f>
        <v>0</v>
      </c>
    </row>
    <row r="28" spans="1:16" x14ac:dyDescent="0.15">
      <c r="A28" t="s">
        <v>7</v>
      </c>
      <c r="B28">
        <v>8</v>
      </c>
      <c r="C28">
        <v>2.94</v>
      </c>
      <c r="D28">
        <v>110.4</v>
      </c>
      <c r="E28">
        <v>186.35</v>
      </c>
      <c r="F28">
        <f>B28*D28</f>
        <v>883.2</v>
      </c>
      <c r="G28">
        <f>B28*E28</f>
        <v>1490.8</v>
      </c>
      <c r="H28">
        <f>G28-F28</f>
        <v>607.59999999999991</v>
      </c>
      <c r="I28">
        <f>H28/F28</f>
        <v>0.6879528985507245</v>
      </c>
      <c r="J28">
        <f>C28/B28</f>
        <v>0.36749999999999999</v>
      </c>
      <c r="K28">
        <f>G28/SUM(G:G)</f>
        <v>2.0060318206595713E-2</v>
      </c>
      <c r="L28">
        <f>SUM($K$2:K28)</f>
        <v>0.82275239460965754</v>
      </c>
      <c r="M28">
        <f>H28/SUM(H:H)</f>
        <v>2.9102502020075735E-2</v>
      </c>
      <c r="N28" s="2">
        <f>SUM($M$2:M28)</f>
        <v>0.84570022028045855</v>
      </c>
      <c r="O28" s="2">
        <f>IF(OR(B28&gt;=50,J28&gt;=0.5),1,0)</f>
        <v>0</v>
      </c>
      <c r="P28" s="2">
        <f>IF(AND(B28&gt;=50,J28&gt;=0.5),1,0)</f>
        <v>0</v>
      </c>
    </row>
    <row r="29" spans="1:16" x14ac:dyDescent="0.15">
      <c r="A29" t="s">
        <v>44</v>
      </c>
      <c r="B29">
        <v>18</v>
      </c>
      <c r="C29">
        <v>7.08</v>
      </c>
      <c r="D29">
        <v>45</v>
      </c>
      <c r="E29">
        <v>66.73</v>
      </c>
      <c r="F29">
        <f>B29*D29</f>
        <v>810</v>
      </c>
      <c r="G29">
        <f>B29*E29</f>
        <v>1201.1400000000001</v>
      </c>
      <c r="H29">
        <f>G29-F29</f>
        <v>391.1400000000001</v>
      </c>
      <c r="I29">
        <f>H29/F29</f>
        <v>0.48288888888888903</v>
      </c>
      <c r="J29">
        <f>C29/B29</f>
        <v>0.39333333333333331</v>
      </c>
      <c r="K29">
        <f>G29/SUM(G:G)</f>
        <v>1.6162631211879781E-2</v>
      </c>
      <c r="L29">
        <f>SUM($K$2:K29)</f>
        <v>0.83891502582153732</v>
      </c>
      <c r="M29">
        <f>H29/SUM(H:H)</f>
        <v>1.8734615931751856E-2</v>
      </c>
      <c r="N29" s="2">
        <f>SUM($M$2:M29)</f>
        <v>0.8644348362122104</v>
      </c>
      <c r="O29" s="2">
        <f>IF(OR(B29&gt;=50,J29&gt;=0.5),1,0)</f>
        <v>0</v>
      </c>
      <c r="P29" s="2">
        <f>IF(AND(B29&gt;=50,J29&gt;=0.5),1,0)</f>
        <v>0</v>
      </c>
    </row>
    <row r="30" spans="1:16" x14ac:dyDescent="0.15">
      <c r="A30" t="s">
        <v>6</v>
      </c>
      <c r="B30">
        <v>33</v>
      </c>
      <c r="C30">
        <v>8.81</v>
      </c>
      <c r="D30">
        <v>73.44</v>
      </c>
      <c r="E30">
        <v>83.62</v>
      </c>
      <c r="F30">
        <f>B30*D30</f>
        <v>2423.52</v>
      </c>
      <c r="G30">
        <f>B30*E30</f>
        <v>2759.46</v>
      </c>
      <c r="H30">
        <f>G30-F30</f>
        <v>335.94000000000005</v>
      </c>
      <c r="I30">
        <f>H30/F30</f>
        <v>0.13861655773420481</v>
      </c>
      <c r="J30">
        <f>C30/B30</f>
        <v>0.26696969696969697</v>
      </c>
      <c r="K30">
        <f>G30/SUM(G:G)</f>
        <v>3.7131503674787097E-2</v>
      </c>
      <c r="L30">
        <f>SUM($K$2:K30)</f>
        <v>0.87604652949632444</v>
      </c>
      <c r="M30">
        <f>H30/SUM(H:H)</f>
        <v>1.6090675656063605E-2</v>
      </c>
      <c r="N30" s="2">
        <f>SUM($M$2:M30)</f>
        <v>0.88052551186827399</v>
      </c>
      <c r="O30" s="2">
        <f>IF(OR(B30&gt;=50,J30&gt;=0.5),1,0)</f>
        <v>0</v>
      </c>
      <c r="P30" s="2">
        <f>IF(AND(B30&gt;=50,J30&gt;=0.5),1,0)</f>
        <v>0</v>
      </c>
    </row>
    <row r="31" spans="1:16" x14ac:dyDescent="0.15">
      <c r="A31" t="s">
        <v>30</v>
      </c>
      <c r="B31">
        <v>7</v>
      </c>
      <c r="C31">
        <v>3.41</v>
      </c>
      <c r="D31">
        <v>65</v>
      </c>
      <c r="E31">
        <v>102.26</v>
      </c>
      <c r="F31">
        <f>B31*D31</f>
        <v>455</v>
      </c>
      <c r="G31">
        <f>B31*E31</f>
        <v>715.82</v>
      </c>
      <c r="H31">
        <f>G31-F31</f>
        <v>260.82000000000005</v>
      </c>
      <c r="I31">
        <f>H31/F31</f>
        <v>0.57323076923076932</v>
      </c>
      <c r="J31">
        <f>C31/B31</f>
        <v>0.48714285714285716</v>
      </c>
      <c r="K31">
        <f>G31/SUM(G:G)</f>
        <v>9.6321283731186907E-3</v>
      </c>
      <c r="L31">
        <f>SUM($K$2:K31)</f>
        <v>0.88567865786944311</v>
      </c>
      <c r="M31">
        <f>H31/SUM(H:H)</f>
        <v>1.2492617802626985E-2</v>
      </c>
      <c r="N31" s="2">
        <f>SUM($M$2:M31)</f>
        <v>0.893018129670901</v>
      </c>
      <c r="O31" s="2">
        <f>IF(OR(B31&gt;=50,J31&gt;=0.5),1,0)</f>
        <v>0</v>
      </c>
      <c r="P31" s="2">
        <f>IF(AND(B31&gt;=50,J31&gt;=0.5),1,0)</f>
        <v>0</v>
      </c>
    </row>
    <row r="32" spans="1:16" x14ac:dyDescent="0.15">
      <c r="A32" t="s">
        <v>48</v>
      </c>
      <c r="B32">
        <v>19</v>
      </c>
      <c r="C32">
        <v>5.98</v>
      </c>
      <c r="D32">
        <v>24.4</v>
      </c>
      <c r="E32">
        <v>37.880000000000003</v>
      </c>
      <c r="F32">
        <f>B32*D32</f>
        <v>463.59999999999997</v>
      </c>
      <c r="G32">
        <f>B32*E32</f>
        <v>719.72</v>
      </c>
      <c r="H32">
        <f>G32-F32</f>
        <v>256.12000000000006</v>
      </c>
      <c r="I32">
        <f>H32/F32</f>
        <v>0.55245901639344275</v>
      </c>
      <c r="J32">
        <f>C32/B32</f>
        <v>0.3147368421052632</v>
      </c>
      <c r="K32">
        <f>G32/SUM(G:G)</f>
        <v>9.6846070697954572E-3</v>
      </c>
      <c r="L32">
        <f>SUM($K$2:K32)</f>
        <v>0.89536326493923857</v>
      </c>
      <c r="M32">
        <f>H32/SUM(H:H)</f>
        <v>1.2267499699443385E-2</v>
      </c>
      <c r="N32" s="2">
        <f>SUM($M$2:M32)</f>
        <v>0.9052856293703444</v>
      </c>
      <c r="O32" s="2">
        <f>IF(OR(B32&gt;=50,J32&gt;=0.5),1,0)</f>
        <v>0</v>
      </c>
      <c r="P32" s="2">
        <f>IF(AND(B32&gt;=50,J32&gt;=0.5),1,0)</f>
        <v>0</v>
      </c>
    </row>
    <row r="33" spans="1:16" x14ac:dyDescent="0.15">
      <c r="A33" t="s">
        <v>16</v>
      </c>
      <c r="B33">
        <v>10</v>
      </c>
      <c r="C33">
        <v>0.94</v>
      </c>
      <c r="D33">
        <v>37.049999999999997</v>
      </c>
      <c r="E33">
        <v>62.54</v>
      </c>
      <c r="F33">
        <f>B33*D33</f>
        <v>370.5</v>
      </c>
      <c r="G33">
        <f>B33*E33</f>
        <v>625.4</v>
      </c>
      <c r="H33">
        <f>G33-F33</f>
        <v>254.89999999999998</v>
      </c>
      <c r="I33">
        <f>H33/F33</f>
        <v>0.68798920377867745</v>
      </c>
      <c r="J33">
        <f>C33/B33</f>
        <v>9.4E-2</v>
      </c>
      <c r="K33">
        <f>G33/SUM(G:G)</f>
        <v>8.4154299747819673E-3</v>
      </c>
      <c r="L33">
        <f>SUM($K$2:K33)</f>
        <v>0.90377869491402052</v>
      </c>
      <c r="M33">
        <f>H33/SUM(H:H)</f>
        <v>1.2209064787553169E-2</v>
      </c>
      <c r="N33" s="2">
        <f>SUM($M$2:M33)</f>
        <v>0.91749469415789753</v>
      </c>
      <c r="O33" s="2">
        <f>IF(OR(B33&gt;=50,J33&gt;=0.5),1,0)</f>
        <v>0</v>
      </c>
      <c r="P33" s="2">
        <f>IF(AND(B33&gt;=50,J33&gt;=0.5),1,0)</f>
        <v>0</v>
      </c>
    </row>
    <row r="34" spans="1:16" x14ac:dyDescent="0.15">
      <c r="A34" t="s">
        <v>37</v>
      </c>
      <c r="B34">
        <v>4</v>
      </c>
      <c r="C34">
        <v>1.1499999999999999</v>
      </c>
      <c r="D34">
        <v>78.400000000000006</v>
      </c>
      <c r="E34">
        <v>139.4</v>
      </c>
      <c r="F34">
        <f>B34*D34</f>
        <v>313.60000000000002</v>
      </c>
      <c r="G34">
        <f>B34*E34</f>
        <v>557.6</v>
      </c>
      <c r="H34">
        <f>G34-F34</f>
        <v>244</v>
      </c>
      <c r="I34">
        <f>H34/F34</f>
        <v>0.77806122448979587</v>
      </c>
      <c r="J34">
        <f>C34/B34</f>
        <v>0.28749999999999998</v>
      </c>
      <c r="K34">
        <f>G34/SUM(G:G)</f>
        <v>7.5031080171704921E-3</v>
      </c>
      <c r="L34">
        <f>SUM($K$2:K34)</f>
        <v>0.91128180293119099</v>
      </c>
      <c r="M34">
        <f>H34/SUM(H:H)</f>
        <v>1.1686982378042266E-2</v>
      </c>
      <c r="N34" s="2">
        <f>SUM($M$2:M34)</f>
        <v>0.92918167653593975</v>
      </c>
      <c r="O34" s="2">
        <f>IF(OR(B34&gt;=50,J34&gt;=0.5),1,0)</f>
        <v>0</v>
      </c>
      <c r="P34" s="2">
        <f>IF(AND(B34&gt;=50,J34&gt;=0.5),1,0)</f>
        <v>0</v>
      </c>
    </row>
    <row r="35" spans="1:16" x14ac:dyDescent="0.15">
      <c r="A35" t="s">
        <v>52</v>
      </c>
      <c r="B35">
        <v>10</v>
      </c>
      <c r="C35">
        <v>1.58</v>
      </c>
      <c r="D35">
        <v>33.840000000000003</v>
      </c>
      <c r="E35">
        <v>57.76</v>
      </c>
      <c r="F35">
        <f>B35*D35</f>
        <v>338.40000000000003</v>
      </c>
      <c r="G35">
        <f>B35*E35</f>
        <v>577.6</v>
      </c>
      <c r="H35">
        <f>G35-F35</f>
        <v>239.2</v>
      </c>
      <c r="I35">
        <f>H35/F35</f>
        <v>0.70685579196217485</v>
      </c>
      <c r="J35">
        <f>C35/B35</f>
        <v>0.158</v>
      </c>
      <c r="K35">
        <f>G35/SUM(G:G)</f>
        <v>7.7722295385898067E-3</v>
      </c>
      <c r="L35">
        <f>SUM($K$2:K35)</f>
        <v>0.91905403246978079</v>
      </c>
      <c r="M35">
        <f>H35/SUM(H:H)</f>
        <v>1.1457074527982418E-2</v>
      </c>
      <c r="N35" s="2">
        <f>SUM($M$2:M35)</f>
        <v>0.94063875106392214</v>
      </c>
      <c r="O35" s="2">
        <f>IF(OR(B35&gt;=50,J35&gt;=0.5),1,0)</f>
        <v>0</v>
      </c>
      <c r="P35" s="2">
        <f>IF(AND(B35&gt;=50,J35&gt;=0.5),1,0)</f>
        <v>0</v>
      </c>
    </row>
    <row r="36" spans="1:16" x14ac:dyDescent="0.15">
      <c r="A36" t="s">
        <v>39</v>
      </c>
      <c r="B36">
        <v>12</v>
      </c>
      <c r="C36">
        <v>3.58</v>
      </c>
      <c r="D36">
        <v>33.200000000000003</v>
      </c>
      <c r="E36">
        <v>52.04</v>
      </c>
      <c r="F36">
        <f>B36*D36</f>
        <v>398.40000000000003</v>
      </c>
      <c r="G36">
        <f>B36*E36</f>
        <v>624.48</v>
      </c>
      <c r="H36">
        <f>G36-F36</f>
        <v>226.07999999999998</v>
      </c>
      <c r="I36">
        <f>H36/F36</f>
        <v>0.56746987951807215</v>
      </c>
      <c r="J36">
        <f>C36/B36</f>
        <v>0.29833333333333334</v>
      </c>
      <c r="K36">
        <f>G36/SUM(G:G)</f>
        <v>8.4030503847966793E-3</v>
      </c>
      <c r="L36">
        <f>SUM($K$2:K36)</f>
        <v>0.92745708285457751</v>
      </c>
      <c r="M36">
        <f>H36/SUM(H:H)</f>
        <v>1.0828659737818833E-2</v>
      </c>
      <c r="N36" s="2">
        <f>SUM($M$2:M36)</f>
        <v>0.95146741080174102</v>
      </c>
      <c r="O36" s="2">
        <f>IF(OR(B36&gt;=50,J36&gt;=0.5),1,0)</f>
        <v>0</v>
      </c>
      <c r="P36" s="2">
        <f>IF(AND(B36&gt;=50,J36&gt;=0.5),1,0)</f>
        <v>0</v>
      </c>
    </row>
    <row r="37" spans="1:16" x14ac:dyDescent="0.15">
      <c r="A37" t="s">
        <v>28</v>
      </c>
      <c r="B37">
        <v>4</v>
      </c>
      <c r="C37">
        <v>1.1299999999999999</v>
      </c>
      <c r="D37">
        <v>84.03</v>
      </c>
      <c r="E37">
        <v>132.91999999999999</v>
      </c>
      <c r="F37">
        <f>B37*D37</f>
        <v>336.12</v>
      </c>
      <c r="G37">
        <f>B37*E37</f>
        <v>531.67999999999995</v>
      </c>
      <c r="H37">
        <f>G37-F37</f>
        <v>195.55999999999995</v>
      </c>
      <c r="I37">
        <f>H37/F37</f>
        <v>0.5818160180887777</v>
      </c>
      <c r="J37">
        <f>C37/B37</f>
        <v>0.28249999999999997</v>
      </c>
      <c r="K37">
        <f>G37/SUM(G:G)</f>
        <v>7.1543265254110592E-3</v>
      </c>
      <c r="L37">
        <f>SUM($K$2:K37)</f>
        <v>0.93461140937998854</v>
      </c>
      <c r="M37">
        <f>H37/SUM(H:H)</f>
        <v>9.3668289911882988E-3</v>
      </c>
      <c r="N37" s="2">
        <f>SUM($M$2:M37)</f>
        <v>0.96083423979292937</v>
      </c>
      <c r="O37" s="2">
        <f>IF(OR(B37&gt;=50,J37&gt;=0.5),1,0)</f>
        <v>0</v>
      </c>
      <c r="P37" s="2">
        <f>IF(AND(B37&gt;=50,J37&gt;=0.5),1,0)</f>
        <v>0</v>
      </c>
    </row>
    <row r="38" spans="1:16" x14ac:dyDescent="0.15">
      <c r="A38" t="s">
        <v>49</v>
      </c>
      <c r="B38">
        <v>32</v>
      </c>
      <c r="C38">
        <v>8</v>
      </c>
      <c r="D38">
        <v>25.65</v>
      </c>
      <c r="E38">
        <v>30</v>
      </c>
      <c r="F38">
        <f>B38*D38</f>
        <v>820.8</v>
      </c>
      <c r="G38">
        <f>B38*E38</f>
        <v>960</v>
      </c>
      <c r="H38">
        <f>G38-F38</f>
        <v>139.20000000000005</v>
      </c>
      <c r="I38">
        <f>H38/F38</f>
        <v>0.16959064327485388</v>
      </c>
      <c r="J38">
        <f>C38/B38</f>
        <v>0.25</v>
      </c>
      <c r="K38">
        <f>G38/SUM(G:G)</f>
        <v>1.2917833028127101E-2</v>
      </c>
      <c r="L38">
        <f>SUM($K$2:K38)</f>
        <v>0.94752924240811565</v>
      </c>
      <c r="M38">
        <f>H38/SUM(H:H)</f>
        <v>6.6673276517355898E-3</v>
      </c>
      <c r="N38" s="2">
        <f>SUM($M$2:M38)</f>
        <v>0.96750156744466498</v>
      </c>
      <c r="O38" s="2">
        <f>IF(OR(B38&gt;=50,J38&gt;=0.5),1,0)</f>
        <v>0</v>
      </c>
      <c r="P38" s="2">
        <f>IF(AND(B38&gt;=50,J38&gt;=0.5),1,0)</f>
        <v>0</v>
      </c>
    </row>
    <row r="39" spans="1:16" x14ac:dyDescent="0.15">
      <c r="A39" t="s">
        <v>34</v>
      </c>
      <c r="B39">
        <v>4</v>
      </c>
      <c r="C39">
        <v>0.5</v>
      </c>
      <c r="D39">
        <v>56</v>
      </c>
      <c r="E39">
        <v>88.44</v>
      </c>
      <c r="F39">
        <f>B39*D39</f>
        <v>224</v>
      </c>
      <c r="G39">
        <f>B39*E39</f>
        <v>353.76</v>
      </c>
      <c r="H39">
        <f>G39-F39</f>
        <v>129.76</v>
      </c>
      <c r="I39">
        <f>H39/F39</f>
        <v>0.57928571428571429</v>
      </c>
      <c r="J39">
        <f>C39/B39</f>
        <v>0.125</v>
      </c>
      <c r="K39">
        <f>G39/SUM(G:G)</f>
        <v>4.7602214708648369E-3</v>
      </c>
      <c r="L39">
        <f>SUM($K$2:K39)</f>
        <v>0.9522894638789805</v>
      </c>
      <c r="M39">
        <f>H39/SUM(H:H)</f>
        <v>6.2151755466178862E-3</v>
      </c>
      <c r="N39" s="2">
        <f>SUM($M$2:M39)</f>
        <v>0.97371674299128286</v>
      </c>
      <c r="O39" s="2">
        <f>IF(OR(B39&gt;=50,J39&gt;=0.5),1,0)</f>
        <v>0</v>
      </c>
      <c r="P39" s="2">
        <f>IF(AND(B39&gt;=50,J39&gt;=0.5),1,0)</f>
        <v>0</v>
      </c>
    </row>
    <row r="40" spans="1:16" x14ac:dyDescent="0.15">
      <c r="A40" t="s">
        <v>9</v>
      </c>
      <c r="B40">
        <v>3</v>
      </c>
      <c r="C40">
        <v>0.95</v>
      </c>
      <c r="D40">
        <v>60.6</v>
      </c>
      <c r="E40">
        <v>98.67</v>
      </c>
      <c r="F40">
        <f>B40*D40</f>
        <v>181.8</v>
      </c>
      <c r="G40">
        <f>B40*E40</f>
        <v>296.01</v>
      </c>
      <c r="H40">
        <f>G40-F40</f>
        <v>114.20999999999998</v>
      </c>
      <c r="I40">
        <f>H40/F40</f>
        <v>0.62821782178217811</v>
      </c>
      <c r="J40">
        <f>C40/B40</f>
        <v>0.31666666666666665</v>
      </c>
      <c r="K40">
        <f>G40/SUM(G:G)</f>
        <v>3.9831330777665664E-3</v>
      </c>
      <c r="L40">
        <f>SUM($K$2:K40)</f>
        <v>0.95627259695674705</v>
      </c>
      <c r="M40">
        <f>H40/SUM(H:H)</f>
        <v>5.4703699073615037E-3</v>
      </c>
      <c r="N40" s="2">
        <f>SUM($M$2:M40)</f>
        <v>0.97918711289864435</v>
      </c>
      <c r="O40" s="2">
        <f>IF(OR(B40&gt;=50,J40&gt;=0.5),1,0)</f>
        <v>0</v>
      </c>
      <c r="P40" s="2">
        <f>IF(AND(B40&gt;=50,J40&gt;=0.5),1,0)</f>
        <v>0</v>
      </c>
    </row>
    <row r="41" spans="1:16" x14ac:dyDescent="0.15">
      <c r="A41" t="s">
        <v>13</v>
      </c>
      <c r="B41">
        <v>5</v>
      </c>
      <c r="C41">
        <v>2.13</v>
      </c>
      <c r="D41">
        <v>134.34</v>
      </c>
      <c r="E41">
        <v>152.6</v>
      </c>
      <c r="F41">
        <f>B41*D41</f>
        <v>671.7</v>
      </c>
      <c r="G41">
        <f>B41*E41</f>
        <v>763</v>
      </c>
      <c r="H41">
        <f>G41-F41</f>
        <v>91.299999999999955</v>
      </c>
      <c r="I41">
        <f>H41/F41</f>
        <v>0.13592377549501258</v>
      </c>
      <c r="J41">
        <f>C41/B41</f>
        <v>0.42599999999999999</v>
      </c>
      <c r="K41">
        <f>G41/SUM(G:G)</f>
        <v>1.0266986042146852E-2</v>
      </c>
      <c r="L41">
        <f>SUM($K$2:K41)</f>
        <v>0.96653958299889386</v>
      </c>
      <c r="M41">
        <f>H41/SUM(H:H)</f>
        <v>4.3730388980133539E-3</v>
      </c>
      <c r="N41" s="2">
        <f>SUM($M$2:M41)</f>
        <v>0.98356015179665768</v>
      </c>
      <c r="O41" s="2">
        <f>IF(OR(B41&gt;=50,J41&gt;=0.5),1,0)</f>
        <v>0</v>
      </c>
      <c r="P41" s="2">
        <f>IF(AND(B41&gt;=50,J41&gt;=0.5),1,0)</f>
        <v>0</v>
      </c>
    </row>
    <row r="42" spans="1:16" x14ac:dyDescent="0.15">
      <c r="A42" t="s">
        <v>14</v>
      </c>
      <c r="B42">
        <v>27</v>
      </c>
      <c r="C42">
        <v>0.38</v>
      </c>
      <c r="D42">
        <v>7.07</v>
      </c>
      <c r="E42">
        <v>10.02</v>
      </c>
      <c r="F42">
        <f>B42*D42</f>
        <v>190.89000000000001</v>
      </c>
      <c r="G42">
        <f>B42*E42</f>
        <v>270.53999999999996</v>
      </c>
      <c r="H42">
        <f>G42-F42</f>
        <v>79.649999999999949</v>
      </c>
      <c r="I42">
        <f>H42/F42</f>
        <v>0.41725601131541695</v>
      </c>
      <c r="J42">
        <f>C42/B42</f>
        <v>1.4074074074074074E-2</v>
      </c>
      <c r="K42">
        <f>G42/SUM(G:G)</f>
        <v>3.6404068202390686E-3</v>
      </c>
      <c r="L42">
        <f>SUM($K$2:K42)</f>
        <v>0.97017998981913289</v>
      </c>
      <c r="M42">
        <f>H42/SUM(H:H)</f>
        <v>3.8150333869305976E-3</v>
      </c>
      <c r="N42" s="2">
        <f>SUM($M$2:M42)</f>
        <v>0.98737518518358824</v>
      </c>
      <c r="O42" s="2">
        <f>IF(OR(B42&gt;=50,J42&gt;=0.5),1,0)</f>
        <v>0</v>
      </c>
      <c r="P42" s="2">
        <f>IF(AND(B42&gt;=50,J42&gt;=0.5),1,0)</f>
        <v>0</v>
      </c>
    </row>
    <row r="43" spans="1:16" x14ac:dyDescent="0.15">
      <c r="A43" t="s">
        <v>47</v>
      </c>
      <c r="B43">
        <v>8</v>
      </c>
      <c r="C43">
        <v>2.81</v>
      </c>
      <c r="D43">
        <v>58.45</v>
      </c>
      <c r="E43">
        <v>67.739999999999995</v>
      </c>
      <c r="F43">
        <f>B43*D43</f>
        <v>467.6</v>
      </c>
      <c r="G43">
        <f>B43*E43</f>
        <v>541.91999999999996</v>
      </c>
      <c r="H43">
        <f>G43-F43</f>
        <v>74.319999999999936</v>
      </c>
      <c r="I43">
        <f>H43/F43</f>
        <v>0.15893926432848574</v>
      </c>
      <c r="J43">
        <f>C43/B43</f>
        <v>0.35125000000000001</v>
      </c>
      <c r="K43">
        <f>G43/SUM(G:G)</f>
        <v>7.2921167443777482E-3</v>
      </c>
      <c r="L43">
        <f>SUM($K$2:K43)</f>
        <v>0.97747210656351069</v>
      </c>
      <c r="M43">
        <f>H43/SUM(H:H)</f>
        <v>3.559739878426641E-3</v>
      </c>
      <c r="N43" s="2">
        <f>SUM($M$2:M43)</f>
        <v>0.99093492506201486</v>
      </c>
      <c r="O43" s="2">
        <f>IF(OR(B43&gt;=50,J43&gt;=0.5),1,0)</f>
        <v>0</v>
      </c>
      <c r="P43" s="2">
        <f>IF(AND(B43&gt;=50,J43&gt;=0.5),1,0)</f>
        <v>0</v>
      </c>
    </row>
    <row r="44" spans="1:16" x14ac:dyDescent="0.15">
      <c r="A44" t="s">
        <v>51</v>
      </c>
      <c r="B44">
        <v>5</v>
      </c>
      <c r="C44">
        <v>1.25</v>
      </c>
      <c r="D44">
        <v>36.880000000000003</v>
      </c>
      <c r="E44">
        <v>45.5</v>
      </c>
      <c r="F44">
        <f>B44*D44</f>
        <v>184.4</v>
      </c>
      <c r="G44">
        <f>B44*E44</f>
        <v>227.5</v>
      </c>
      <c r="H44">
        <f>G44-F44</f>
        <v>43.099999999999994</v>
      </c>
      <c r="I44">
        <f>H44/F44</f>
        <v>0.23373101952277653</v>
      </c>
      <c r="J44">
        <f>C44/B44</f>
        <v>0.25</v>
      </c>
      <c r="K44">
        <f>G44/SUM(G:G)</f>
        <v>3.0612573061447037E-3</v>
      </c>
      <c r="L44">
        <f>SUM($K$2:K44)</f>
        <v>0.98053336386965539</v>
      </c>
      <c r="M44">
        <f>H44/SUM(H:H)</f>
        <v>2.0643809036623834E-3</v>
      </c>
      <c r="N44" s="2">
        <f>SUM($M$2:M44)</f>
        <v>0.9929993059656772</v>
      </c>
      <c r="O44" s="2">
        <f>IF(OR(B44&gt;=50,J44&gt;=0.5),1,0)</f>
        <v>0</v>
      </c>
      <c r="P44" s="2">
        <f>IF(AND(B44&gt;=50,J44&gt;=0.5),1,0)</f>
        <v>0</v>
      </c>
    </row>
    <row r="45" spans="1:16" x14ac:dyDescent="0.15">
      <c r="A45" t="s">
        <v>41</v>
      </c>
      <c r="B45">
        <v>2</v>
      </c>
      <c r="C45">
        <v>0.28999999999999998</v>
      </c>
      <c r="D45">
        <v>29.89</v>
      </c>
      <c r="E45">
        <v>51.3</v>
      </c>
      <c r="F45">
        <f>B45*D45</f>
        <v>59.78</v>
      </c>
      <c r="G45">
        <f>B45*E45</f>
        <v>102.6</v>
      </c>
      <c r="H45">
        <f>G45-F45</f>
        <v>42.819999999999993</v>
      </c>
      <c r="I45">
        <f>H45/F45</f>
        <v>0.71629307460689184</v>
      </c>
      <c r="J45">
        <f>C45/B45</f>
        <v>0.14499999999999999</v>
      </c>
      <c r="K45">
        <f>G45/SUM(G:G)</f>
        <v>1.380593404881084E-3</v>
      </c>
      <c r="L45">
        <f>SUM($K$2:K45)</f>
        <v>0.98191395727453645</v>
      </c>
      <c r="M45">
        <f>H45/SUM(H:H)</f>
        <v>2.0509696124088924E-3</v>
      </c>
      <c r="N45" s="2">
        <f>SUM($M$2:M45)</f>
        <v>0.99505027557808612</v>
      </c>
      <c r="O45" s="2">
        <f>IF(OR(B45&gt;=50,J45&gt;=0.5),1,0)</f>
        <v>0</v>
      </c>
      <c r="P45" s="2">
        <f>IF(AND(B45&gt;=50,J45&gt;=0.5),1,0)</f>
        <v>0</v>
      </c>
    </row>
    <row r="46" spans="1:16" x14ac:dyDescent="0.15">
      <c r="A46" t="s">
        <v>21</v>
      </c>
      <c r="B46">
        <v>4</v>
      </c>
      <c r="C46">
        <v>1.96</v>
      </c>
      <c r="D46">
        <v>40.82</v>
      </c>
      <c r="E46">
        <v>50.13</v>
      </c>
      <c r="F46">
        <f>B46*D46</f>
        <v>163.28</v>
      </c>
      <c r="G46">
        <f>B46*E46</f>
        <v>200.52</v>
      </c>
      <c r="H46">
        <f>G46-F46</f>
        <v>37.240000000000009</v>
      </c>
      <c r="I46">
        <f>H46/F46</f>
        <v>0.2280744732974033</v>
      </c>
      <c r="J46">
        <f>C46/B46</f>
        <v>0.49</v>
      </c>
      <c r="K46">
        <f>G46/SUM(G:G)</f>
        <v>2.6982123737500485E-3</v>
      </c>
      <c r="L46">
        <f>SUM($K$2:K46)</f>
        <v>0.98461216964828646</v>
      </c>
      <c r="M46">
        <f>H46/SUM(H:H)</f>
        <v>1.7837017367143199E-3</v>
      </c>
      <c r="N46" s="2">
        <f>SUM($M$2:M46)</f>
        <v>0.99683397731480039</v>
      </c>
      <c r="O46" s="2">
        <f>IF(OR(B46&gt;=50,J46&gt;=0.5),1,0)</f>
        <v>0</v>
      </c>
      <c r="P46" s="2">
        <f>IF(AND(B46&gt;=50,J46&gt;=0.5),1,0)</f>
        <v>0</v>
      </c>
    </row>
    <row r="47" spans="1:16" x14ac:dyDescent="0.15">
      <c r="A47" t="s">
        <v>11</v>
      </c>
      <c r="B47">
        <v>4</v>
      </c>
      <c r="C47">
        <v>1.03</v>
      </c>
      <c r="D47">
        <v>19.8</v>
      </c>
      <c r="E47">
        <v>24.61</v>
      </c>
      <c r="F47">
        <f>B47*D47</f>
        <v>79.2</v>
      </c>
      <c r="G47">
        <f>B47*E47</f>
        <v>98.44</v>
      </c>
      <c r="H47">
        <f>G47-F47</f>
        <v>19.239999999999995</v>
      </c>
      <c r="I47">
        <f>H47/F47</f>
        <v>0.24292929292929286</v>
      </c>
      <c r="J47">
        <f>C47/B47</f>
        <v>0.25750000000000001</v>
      </c>
      <c r="K47">
        <f>G47/SUM(G:G)</f>
        <v>1.3246161284258665E-3</v>
      </c>
      <c r="L47">
        <f>SUM($K$2:K47)</f>
        <v>0.98593678577671229</v>
      </c>
      <c r="M47">
        <f>H47/SUM(H:H)</f>
        <v>9.2154729898988991E-4</v>
      </c>
      <c r="N47" s="2">
        <f>SUM($M$2:M47)</f>
        <v>0.99775552461379025</v>
      </c>
      <c r="O47" s="2">
        <f>IF(OR(B47&gt;=50,J47&gt;=0.5),1,0)</f>
        <v>0</v>
      </c>
      <c r="P47" s="2">
        <f>IF(AND(B47&gt;=50,J47&gt;=0.5),1,0)</f>
        <v>0</v>
      </c>
    </row>
    <row r="48" spans="1:16" x14ac:dyDescent="0.15">
      <c r="A48" t="s">
        <v>19</v>
      </c>
      <c r="B48">
        <v>3</v>
      </c>
      <c r="C48">
        <v>0.14000000000000001</v>
      </c>
      <c r="D48">
        <v>8.4600000000000009</v>
      </c>
      <c r="E48">
        <v>14.08</v>
      </c>
      <c r="F48">
        <f>B48*D48</f>
        <v>25.380000000000003</v>
      </c>
      <c r="G48">
        <f>B48*E48</f>
        <v>42.24</v>
      </c>
      <c r="H48">
        <f>G48-F48</f>
        <v>16.86</v>
      </c>
      <c r="I48">
        <f>H48/F48</f>
        <v>0.6643026004728132</v>
      </c>
      <c r="J48">
        <f>C48/B48</f>
        <v>4.6666666666666669E-2</v>
      </c>
      <c r="K48">
        <f>G48/SUM(G:G)</f>
        <v>5.683846532375925E-4</v>
      </c>
      <c r="L48">
        <f>SUM($K$2:K48)</f>
        <v>0.9865051704299499</v>
      </c>
      <c r="M48">
        <f>H48/SUM(H:H)</f>
        <v>8.0755132333521547E-4</v>
      </c>
      <c r="N48" s="2">
        <f>SUM($M$2:M48)</f>
        <v>0.99856307593712546</v>
      </c>
      <c r="O48" s="2">
        <f>IF(OR(B48&gt;=50,J48&gt;=0.5),1,0)</f>
        <v>0</v>
      </c>
      <c r="P48" s="2">
        <f>IF(AND(B48&gt;=50,J48&gt;=0.5),1,0)</f>
        <v>0</v>
      </c>
    </row>
    <row r="49" spans="1:16" x14ac:dyDescent="0.15">
      <c r="A49" t="s">
        <v>10</v>
      </c>
      <c r="B49">
        <v>5</v>
      </c>
      <c r="C49">
        <v>1.82</v>
      </c>
      <c r="D49">
        <v>30</v>
      </c>
      <c r="E49">
        <v>33.24</v>
      </c>
      <c r="F49">
        <f>B49*D49</f>
        <v>150</v>
      </c>
      <c r="G49">
        <f>B49*E49</f>
        <v>166.20000000000002</v>
      </c>
      <c r="H49">
        <f>G49-F49</f>
        <v>16.200000000000017</v>
      </c>
      <c r="I49">
        <f>H49/F49</f>
        <v>0.10800000000000011</v>
      </c>
      <c r="J49">
        <f>C49/B49</f>
        <v>0.36399999999999999</v>
      </c>
      <c r="K49">
        <f>G49/SUM(G:G)</f>
        <v>2.236399842994505E-3</v>
      </c>
      <c r="L49">
        <f>SUM($K$2:K49)</f>
        <v>0.9887415702729444</v>
      </c>
      <c r="M49">
        <f>H49/SUM(H:H)</f>
        <v>7.7593899395198734E-4</v>
      </c>
      <c r="N49" s="2">
        <f>SUM($M$2:M49)</f>
        <v>0.99933901493107746</v>
      </c>
      <c r="O49" s="2">
        <f>IF(OR(B49&gt;=50,J49&gt;=0.5),1,0)</f>
        <v>0</v>
      </c>
      <c r="P49" s="2">
        <f>IF(AND(B49&gt;=50,J49&gt;=0.5),1,0)</f>
        <v>0</v>
      </c>
    </row>
    <row r="50" spans="1:16" x14ac:dyDescent="0.15">
      <c r="A50" t="s">
        <v>38</v>
      </c>
      <c r="B50">
        <v>2</v>
      </c>
      <c r="C50">
        <v>0.35</v>
      </c>
      <c r="D50">
        <v>59.6</v>
      </c>
      <c r="E50">
        <v>65.540000000000006</v>
      </c>
      <c r="F50">
        <f>B50*D50</f>
        <v>119.2</v>
      </c>
      <c r="G50">
        <f>B50*E50</f>
        <v>131.08000000000001</v>
      </c>
      <c r="H50">
        <f>G50-F50</f>
        <v>11.88000000000001</v>
      </c>
      <c r="I50">
        <f>H50/F50</f>
        <v>9.9664429530201423E-2</v>
      </c>
      <c r="J50">
        <f>C50/B50</f>
        <v>0.17499999999999999</v>
      </c>
      <c r="K50">
        <f>G50/SUM(G:G)</f>
        <v>1.7638224513821883E-3</v>
      </c>
      <c r="L50">
        <f>SUM($K$2:K50)</f>
        <v>0.99050539272432658</v>
      </c>
      <c r="M50">
        <f>H50/SUM(H:H)</f>
        <v>5.6902192889812385E-4</v>
      </c>
      <c r="N50" s="2">
        <f>SUM($M$2:M50)</f>
        <v>0.99990803685997554</v>
      </c>
      <c r="O50" s="2">
        <f>IF(OR(B50&gt;=50,J50&gt;=0.5),1,0)</f>
        <v>0</v>
      </c>
      <c r="P50" s="2">
        <f>IF(AND(B50&gt;=50,J50&gt;=0.5),1,0)</f>
        <v>0</v>
      </c>
    </row>
    <row r="51" spans="1:16" x14ac:dyDescent="0.15">
      <c r="A51" t="s">
        <v>20</v>
      </c>
      <c r="B51">
        <v>48</v>
      </c>
      <c r="C51">
        <v>18.87</v>
      </c>
      <c r="D51">
        <v>14.66</v>
      </c>
      <c r="E51">
        <v>14.7</v>
      </c>
      <c r="F51">
        <f>B51*D51</f>
        <v>703.68000000000006</v>
      </c>
      <c r="G51">
        <f>B51*E51</f>
        <v>705.59999999999991</v>
      </c>
      <c r="H51">
        <f>G51-F51</f>
        <v>1.9199999999998454</v>
      </c>
      <c r="I51">
        <f>H51/F51</f>
        <v>2.7285129604363422E-3</v>
      </c>
      <c r="J51">
        <f>C51/B51</f>
        <v>0.393125</v>
      </c>
      <c r="K51">
        <f>G51/SUM(G:G)</f>
        <v>9.4946072756734185E-3</v>
      </c>
      <c r="L51">
        <f>SUM($K$2:K51)</f>
        <v>1</v>
      </c>
      <c r="M51">
        <f>H51/SUM(H:H)</f>
        <v>9.1963140023931727E-5</v>
      </c>
      <c r="N51" s="2">
        <f>SUM($M$2:M51)</f>
        <v>0.99999999999999944</v>
      </c>
      <c r="O51" s="2">
        <f>IF(OR(B51&gt;=50,J51&gt;=0.5),1,0)</f>
        <v>0</v>
      </c>
      <c r="P51" s="2">
        <f>IF(AND(B51&gt;=50,J51&gt;=0.5),1,0)</f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3.5" x14ac:dyDescent="0.15"/>
  <cols>
    <col min="1" max="1" width="146.875" customWidth="1"/>
  </cols>
  <sheetData>
    <row r="1" spans="1:2" x14ac:dyDescent="0.15">
      <c r="A1" s="1" t="s">
        <v>55</v>
      </c>
    </row>
    <row r="2" spans="1:2" x14ac:dyDescent="0.15">
      <c r="A2" t="str">
        <f>INDEX(w1ga2_ZaragozaAutoSupply_Data!A2:A51,MATCH(MAX(w1ga2_ZaragozaAutoSupply_Data!F2:F51),w1ga2_ZaragozaAutoSupply_Data!F2:F51,0))</f>
        <v>II762</v>
      </c>
    </row>
    <row r="3" spans="1:2" x14ac:dyDescent="0.15">
      <c r="A3" t="s">
        <v>58</v>
      </c>
    </row>
    <row r="4" spans="1:2" x14ac:dyDescent="0.15">
      <c r="A4" t="str">
        <f>INDEX(w1ga2_ZaragozaAutoSupply_Data!A2:A51,MATCH(MAX(w1ga2_ZaragozaAutoSupply_Data!G2:G51),w1ga2_ZaragozaAutoSupply_Data!G2:G51,0))</f>
        <v>K261</v>
      </c>
    </row>
    <row r="5" spans="1:2" x14ac:dyDescent="0.15">
      <c r="A5" t="s">
        <v>59</v>
      </c>
    </row>
    <row r="6" spans="1:2" x14ac:dyDescent="0.15">
      <c r="A6" t="str">
        <f>INDEX(w1ga2_ZaragozaAutoSupply_Data!A2:A51,MATCH(MAX(w1ga2_ZaragozaAutoSupply_Data!I2:I51),w1ga2_ZaragozaAutoSupply_Data!I2:I51,0))</f>
        <v>Q61</v>
      </c>
    </row>
    <row r="7" spans="1:2" x14ac:dyDescent="0.15">
      <c r="A7" t="s">
        <v>60</v>
      </c>
    </row>
    <row r="8" spans="1:2" x14ac:dyDescent="0.15">
      <c r="A8" t="str">
        <f>INDEX(w1ga2_ZaragozaAutoSupply_Data!A2:A51,MATCH(MAX(w1ga2_ZaragozaAutoSupply_Data!H2:H51),w1ga2_ZaragozaAutoSupply_Data!H2:H51,0))</f>
        <v>K261</v>
      </c>
    </row>
    <row r="9" spans="1:2" x14ac:dyDescent="0.15">
      <c r="A9" t="s">
        <v>63</v>
      </c>
    </row>
    <row r="10" spans="1:2" x14ac:dyDescent="0.15">
      <c r="A10" t="str">
        <f>INDEX(w1ga2_ZaragozaAutoSupply_Data!A2:A51,MATCH(MAX(w1ga2_ZaragozaAutoSupply_Data!J2:J51),w1ga2_ZaragozaAutoSupply_Data!J2:J51,0))</f>
        <v>L977</v>
      </c>
    </row>
    <row r="11" spans="1:2" x14ac:dyDescent="0.15">
      <c r="A11" t="s">
        <v>67</v>
      </c>
      <c r="B11" t="s">
        <v>73</v>
      </c>
    </row>
    <row r="12" spans="1:2" x14ac:dyDescent="0.15">
      <c r="A12">
        <f>INDEX(w1ga2_ZaragozaAutoSupply_Data!L:L,50*0.2+1)</f>
        <v>0.53650680534319251</v>
      </c>
    </row>
    <row r="13" spans="1:2" x14ac:dyDescent="0.15">
      <c r="A13" t="s">
        <v>68</v>
      </c>
    </row>
    <row r="14" spans="1:2" x14ac:dyDescent="0.15">
      <c r="A14">
        <f>1-INDEX(w1ga2_ZaragozaAutoSupply_Data!L:L,50*0.5+1)</f>
        <v>0.21714325621162733</v>
      </c>
    </row>
    <row r="15" spans="1:2" x14ac:dyDescent="0.15">
      <c r="A15" t="s">
        <v>71</v>
      </c>
      <c r="B15" t="s">
        <v>74</v>
      </c>
    </row>
    <row r="16" spans="1:2" x14ac:dyDescent="0.15">
      <c r="A16">
        <f>INDEX(w1ga2_ZaragozaAutoSupply_Data!N:N,50*0.2+1)</f>
        <v>0.56093156744945494</v>
      </c>
    </row>
    <row r="17" spans="1:1" x14ac:dyDescent="0.15">
      <c r="A17" t="s">
        <v>72</v>
      </c>
    </row>
    <row r="18" spans="1:1" x14ac:dyDescent="0.15">
      <c r="A18">
        <f>1-INDEX(w1ga2_ZaragozaAutoSupply_Data!N:N,50*0.5+1)</f>
        <v>0.21308338518234349</v>
      </c>
    </row>
    <row r="19" spans="1:1" x14ac:dyDescent="0.15">
      <c r="A19" t="s">
        <v>76</v>
      </c>
    </row>
    <row r="20" spans="1:1" ht="15" x14ac:dyDescent="0.15">
      <c r="A20" s="3" t="s">
        <v>77</v>
      </c>
    </row>
    <row r="21" spans="1:1" x14ac:dyDescent="0.15">
      <c r="A21">
        <f>SUMIF(w1ga2_ZaragozaAutoSupply_Data!P:P,1,w1ga2_ZaragozaAutoSupply_Data!M:M)</f>
        <v>0.32725849737018942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w1ga2_ZaragozaAutoSupply_Data</vt:lpstr>
      <vt:lpstr>GA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2015-05-29T02:19:14Z</dcterms:created>
  <dcterms:modified xsi:type="dcterms:W3CDTF">2015-05-29T04:58:23Z</dcterms:modified>
</cp:coreProperties>
</file>