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On Going\Supply Chain and Logistics\Week8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P5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" i="1"/>
  <c r="N55" i="1"/>
  <c r="O5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3" i="1"/>
  <c r="H55" i="1"/>
  <c r="G55" i="1"/>
  <c r="L5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K5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" i="1"/>
  <c r="J53" i="1"/>
  <c r="I53" i="1"/>
  <c r="H5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3" i="1"/>
  <c r="C22" i="1" l="1"/>
</calcChain>
</file>

<file path=xl/sharedStrings.xml><?xml version="1.0" encoding="utf-8"?>
<sst xmlns="http://schemas.openxmlformats.org/spreadsheetml/2006/main" count="73" uniqueCount="73">
  <si>
    <t>SKU ID</t>
  </si>
  <si>
    <t>Annual Sales</t>
  </si>
  <si>
    <t>Unit Cost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</si>
  <si>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</si>
  <si>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</si>
  <si>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</si>
  <si>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</si>
  <si>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</si>
  <si>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</si>
  <si>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</si>
  <si>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</si>
  <si>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</si>
  <si>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</si>
  <si>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</si>
  <si>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</si>
  <si>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</si>
  <si>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</si>
  <si>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</si>
  <si>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</si>
  <si>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</si>
  <si>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</si>
  <si>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</si>
  <si>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</si>
  <si>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</si>
  <si>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</si>
  <si>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</si>
  <si>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</si>
  <si>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</si>
  <si>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</si>
  <si>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</si>
  <si>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</si>
  <si>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</si>
  <si>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</si>
  <si>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</si>
  <si>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</si>
  <si>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</si>
  <si>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</si>
  <si>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</si>
  <si>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</si>
  <si>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</si>
  <si>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</si>
  <si>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</si>
  <si>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</si>
  <si>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</si>
  <si>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</si>
  <si>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</si>
  <si>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</si>
  <si>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</si>
  <si>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</si>
  <si>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</si>
  <si>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</si>
  <si>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</si>
  <si>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</si>
  <si>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RMSE (annual)</t>
  </si>
  <si>
    <t>Lead Time =  1 Month</t>
  </si>
  <si>
    <t>c_t = $5</t>
  </si>
  <si>
    <t>h = 20%</t>
  </si>
  <si>
    <t>Q*</t>
  </si>
  <si>
    <t>Mu_DL</t>
  </si>
  <si>
    <t>sigma_DL</t>
  </si>
  <si>
    <t>leed time = 1 month</t>
  </si>
  <si>
    <t>sigma_DL*ci</t>
  </si>
  <si>
    <t>D/Q</t>
  </si>
  <si>
    <t>D/Q*Sigma_DL*ci</t>
  </si>
  <si>
    <t>SUM</t>
  </si>
  <si>
    <t>k</t>
  </si>
  <si>
    <t>G(k)</t>
  </si>
  <si>
    <t>SS</t>
  </si>
  <si>
    <t>VIS</t>
  </si>
  <si>
    <t>newMu</t>
  </si>
  <si>
    <t>newSigma</t>
  </si>
  <si>
    <t>newSc</t>
  </si>
  <si>
    <t>newd/Qsc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</si>
</sst>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3C3C3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4" borderId="0" xfId="0" applyFont="1" applyFill="1" applyAlignment="1">
      <alignment horizontal="left" vertical="center"/>
    </xf>
    <xf numFmtId="0" fontId="3" fillId="4" borderId="0" xfId="0" applyFont="1" applyFill="1"/>
    <xf numFmtId="0" fontId="3" fillId="2" borderId="0" xfId="0" applyFont="1" applyFill="1" applyAlignment="1">
      <alignment horizontal="left"/>
    </xf>
    <xf numFmtId="165" fontId="3" fillId="3" borderId="0" xfId="0" applyNumberFormat="1" applyFont="1" applyFill="1" applyBorder="1" applyAlignment="1">
      <alignment horizontal="left"/>
    </xf>
    <xf numFmtId="0" fontId="3" fillId="0" borderId="0" xfId="0" applyFont="1"/>
    <xf numFmtId="164" fontId="2" fillId="0" borderId="1" xfId="2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164" fontId="3" fillId="0" borderId="1" xfId="2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0" xfId="0" applyNumberFormat="1" applyFont="1"/>
    <xf numFmtId="0" fontId="5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29" zoomScale="80" zoomScaleNormal="80" workbookViewId="0">
      <selection activeCell="N55" sqref="N55"/>
    </sheetView>
  </sheetViews>
  <sheetFormatPr defaultRowHeight="15.75" x14ac:dyDescent="0.25"/>
  <cols>
    <col min="1" max="1" width="22.7109375" style="5" bestFit="1" customWidth="1"/>
    <col min="2" max="2" width="13.85546875" style="5" bestFit="1" customWidth="1"/>
    <col min="3" max="3" width="10.7109375" style="5" bestFit="1" customWidth="1"/>
    <col min="4" max="4" width="9.140625" style="5" bestFit="1" customWidth="1"/>
    <col min="5" max="6" width="9.140625" style="5"/>
    <col min="7" max="7" width="21.7109375" style="5" customWidth="1"/>
    <col min="8" max="8" width="15" style="5" customWidth="1"/>
    <col min="9" max="9" width="9.140625" style="5"/>
    <col min="10" max="10" width="20.42578125" style="5" customWidth="1"/>
    <col min="11" max="16384" width="9.140625" style="5"/>
  </cols>
  <sheetData>
    <row r="1" spans="1:16" x14ac:dyDescent="0.25">
      <c r="A1" s="1" t="s">
        <v>54</v>
      </c>
      <c r="B1" s="2"/>
      <c r="C1" s="3" t="s">
        <v>55</v>
      </c>
      <c r="D1" s="4" t="s">
        <v>56</v>
      </c>
      <c r="E1" s="5">
        <v>5</v>
      </c>
      <c r="F1" s="5">
        <v>0.2</v>
      </c>
      <c r="G1" s="5" t="s">
        <v>60</v>
      </c>
      <c r="H1" s="5">
        <v>1</v>
      </c>
      <c r="K1" s="5" t="s">
        <v>65</v>
      </c>
      <c r="L1" s="5">
        <v>1.2849999999999999</v>
      </c>
      <c r="M1" s="15" t="s">
        <v>66</v>
      </c>
      <c r="N1" s="5">
        <v>4.7E-2</v>
      </c>
    </row>
    <row r="2" spans="1:16" s="7" customFormat="1" ht="31.5" x14ac:dyDescent="0.25">
      <c r="A2" s="6" t="s">
        <v>0</v>
      </c>
      <c r="B2" s="6" t="s">
        <v>1</v>
      </c>
      <c r="C2" s="6" t="s">
        <v>2</v>
      </c>
      <c r="D2" s="6" t="s">
        <v>53</v>
      </c>
      <c r="E2" s="7" t="s">
        <v>57</v>
      </c>
      <c r="F2" s="7" t="s">
        <v>58</v>
      </c>
      <c r="G2" s="7" t="s">
        <v>59</v>
      </c>
      <c r="H2" s="7" t="s">
        <v>61</v>
      </c>
      <c r="I2" s="7" t="s">
        <v>62</v>
      </c>
      <c r="J2" s="7" t="s">
        <v>63</v>
      </c>
      <c r="K2" s="7" t="s">
        <v>67</v>
      </c>
      <c r="L2" s="7" t="s">
        <v>68</v>
      </c>
      <c r="M2" s="7" t="s">
        <v>69</v>
      </c>
      <c r="N2" s="7" t="s">
        <v>70</v>
      </c>
      <c r="O2" s="7" t="s">
        <v>71</v>
      </c>
      <c r="P2" s="7" t="s">
        <v>72</v>
      </c>
    </row>
    <row r="3" spans="1:16" x14ac:dyDescent="0.25">
      <c r="A3" s="8" t="s">
        <v>3</v>
      </c>
      <c r="B3" s="9">
        <v>576</v>
      </c>
      <c r="C3" s="10">
        <v>55</v>
      </c>
      <c r="D3" s="11">
        <v>49.189223081569914</v>
      </c>
      <c r="E3" s="5">
        <f>SQRT(2*$E$1*B3/C3/$F$1)</f>
        <v>22.883102141894216</v>
      </c>
      <c r="F3" s="5">
        <f>B3/(12/$H$1)</f>
        <v>48</v>
      </c>
      <c r="G3" s="14">
        <f>D3/SQRT(12/$H$1)</f>
        <v>14.199705593686472</v>
      </c>
      <c r="H3" s="5">
        <f>G3*C3</f>
        <v>780.98380765275601</v>
      </c>
      <c r="I3" s="5">
        <f>B3/E3</f>
        <v>25.171412356083636</v>
      </c>
      <c r="J3" s="5">
        <f>H3*I3</f>
        <v>19658.465465851827</v>
      </c>
      <c r="K3" s="5">
        <f>$L$1*H3</f>
        <v>1003.5641928337914</v>
      </c>
      <c r="L3" s="5">
        <f>J3*$N$1</f>
        <v>923.94787689503585</v>
      </c>
      <c r="M3" s="5">
        <f>B3/(48/3)</f>
        <v>36</v>
      </c>
      <c r="N3" s="14">
        <f>D3/SQRT(48/3)</f>
        <v>12.297305770392478</v>
      </c>
      <c r="O3" s="5">
        <f>N3*C3</f>
        <v>676.35181737158632</v>
      </c>
      <c r="P3" s="5">
        <f>I3*O3</f>
        <v>17024.730492846771</v>
      </c>
    </row>
    <row r="4" spans="1:16" x14ac:dyDescent="0.25">
      <c r="A4" s="12" t="s">
        <v>4</v>
      </c>
      <c r="B4" s="9">
        <v>60</v>
      </c>
      <c r="C4" s="10">
        <v>30</v>
      </c>
      <c r="D4" s="11">
        <v>3.7655429925285917</v>
      </c>
      <c r="E4" s="5">
        <f t="shared" ref="E4:E52" si="0">SQRT(2*$E$1*B4/C4/$F$1)</f>
        <v>10</v>
      </c>
      <c r="F4" s="5">
        <f t="shared" ref="F4:F52" si="1">B4/(12/$H$1)</f>
        <v>5</v>
      </c>
      <c r="G4" s="14">
        <f t="shared" ref="G4:G52" si="2">D4/SQRT(12/$H$1)</f>
        <v>1.0870186301907458</v>
      </c>
      <c r="H4" s="5">
        <f t="shared" ref="H4:H52" si="3">G4*C4</f>
        <v>32.610558905722378</v>
      </c>
      <c r="I4" s="5">
        <f t="shared" ref="I4:I52" si="4">B4/E4</f>
        <v>6</v>
      </c>
      <c r="J4" s="5">
        <f t="shared" ref="J4:J53" si="5">H4*I4</f>
        <v>195.66335343433428</v>
      </c>
      <c r="K4" s="5">
        <f t="shared" ref="K4:K52" si="6">$L$1*H4</f>
        <v>41.904568193853251</v>
      </c>
      <c r="L4" s="5">
        <f t="shared" ref="L4:L52" si="7">J4*$N$1</f>
        <v>9.1961776114137113</v>
      </c>
      <c r="M4" s="5">
        <f t="shared" ref="M4:M52" si="8">B4/(48/3)</f>
        <v>3.75</v>
      </c>
      <c r="N4" s="14">
        <f t="shared" ref="N4:N52" si="9">D4/SQRT(48/3)</f>
        <v>0.94138574813214793</v>
      </c>
      <c r="O4" s="5">
        <f t="shared" ref="O4:O52" si="10">N4*C4</f>
        <v>28.241572443964436</v>
      </c>
      <c r="P4" s="5">
        <f t="shared" ref="P4:P52" si="11">I4*O4</f>
        <v>169.44943466378663</v>
      </c>
    </row>
    <row r="5" spans="1:16" x14ac:dyDescent="0.25">
      <c r="A5" s="12" t="s">
        <v>5</v>
      </c>
      <c r="B5" s="9">
        <v>2520</v>
      </c>
      <c r="C5" s="10">
        <v>5.12</v>
      </c>
      <c r="D5" s="11">
        <v>153.90482665326465</v>
      </c>
      <c r="E5" s="5">
        <f t="shared" si="0"/>
        <v>156.87375497513918</v>
      </c>
      <c r="F5" s="5">
        <f t="shared" si="1"/>
        <v>210</v>
      </c>
      <c r="G5" s="14">
        <f t="shared" si="2"/>
        <v>44.428496548922517</v>
      </c>
      <c r="H5" s="5">
        <f t="shared" si="3"/>
        <v>227.4739023304833</v>
      </c>
      <c r="I5" s="5">
        <f t="shared" si="4"/>
        <v>16.063872509454249</v>
      </c>
      <c r="J5" s="5">
        <f t="shared" si="5"/>
        <v>3654.1117662649317</v>
      </c>
      <c r="K5" s="5">
        <f t="shared" si="6"/>
        <v>292.30396449467099</v>
      </c>
      <c r="L5" s="5">
        <f t="shared" si="7"/>
        <v>171.7432530144518</v>
      </c>
      <c r="M5" s="5">
        <f t="shared" si="8"/>
        <v>157.5</v>
      </c>
      <c r="N5" s="14">
        <f t="shared" si="9"/>
        <v>38.476206663316162</v>
      </c>
      <c r="O5" s="5">
        <f t="shared" si="10"/>
        <v>196.99817811617876</v>
      </c>
      <c r="P5" s="5">
        <f t="shared" si="11"/>
        <v>3164.5536178530556</v>
      </c>
    </row>
    <row r="6" spans="1:16" x14ac:dyDescent="0.25">
      <c r="A6" s="12" t="s">
        <v>6</v>
      </c>
      <c r="B6" s="9">
        <v>324</v>
      </c>
      <c r="C6" s="10">
        <v>7.07</v>
      </c>
      <c r="D6" s="11">
        <v>35.621210533522017</v>
      </c>
      <c r="E6" s="5">
        <f t="shared" si="0"/>
        <v>47.868277536822767</v>
      </c>
      <c r="F6" s="5">
        <f t="shared" si="1"/>
        <v>27</v>
      </c>
      <c r="G6" s="14">
        <f t="shared" si="2"/>
        <v>10.282957745194635</v>
      </c>
      <c r="H6" s="5">
        <f t="shared" si="3"/>
        <v>72.700511258526063</v>
      </c>
      <c r="I6" s="5">
        <f t="shared" si="4"/>
        <v>6.7685744437067399</v>
      </c>
      <c r="J6" s="5">
        <f t="shared" si="5"/>
        <v>492.07882254887363</v>
      </c>
      <c r="K6" s="5">
        <f t="shared" si="6"/>
        <v>93.420156967205983</v>
      </c>
      <c r="L6" s="5">
        <f t="shared" si="7"/>
        <v>23.127704659797061</v>
      </c>
      <c r="M6" s="5">
        <f t="shared" si="8"/>
        <v>20.25</v>
      </c>
      <c r="N6" s="14">
        <f t="shared" si="9"/>
        <v>8.9053026333805043</v>
      </c>
      <c r="O6" s="5">
        <f t="shared" si="10"/>
        <v>62.960489618000167</v>
      </c>
      <c r="P6" s="5">
        <f t="shared" si="11"/>
        <v>426.15276099165948</v>
      </c>
    </row>
    <row r="7" spans="1:16" x14ac:dyDescent="0.25">
      <c r="A7" s="12" t="s">
        <v>7</v>
      </c>
      <c r="B7" s="9">
        <v>120</v>
      </c>
      <c r="C7" s="10">
        <v>37.049999999999997</v>
      </c>
      <c r="D7" s="11">
        <v>43.446245621681854</v>
      </c>
      <c r="E7" s="5">
        <f t="shared" si="0"/>
        <v>12.725695259515556</v>
      </c>
      <c r="F7" s="5">
        <f t="shared" si="1"/>
        <v>10</v>
      </c>
      <c r="G7" s="14">
        <f t="shared" si="2"/>
        <v>12.54185080247831</v>
      </c>
      <c r="H7" s="5">
        <f t="shared" si="3"/>
        <v>464.67557223182132</v>
      </c>
      <c r="I7" s="5">
        <f t="shared" si="4"/>
        <v>9.4297401873010269</v>
      </c>
      <c r="J7" s="5">
        <f t="shared" si="5"/>
        <v>4381.7699175315065</v>
      </c>
      <c r="K7" s="5">
        <f t="shared" si="6"/>
        <v>597.10811031789035</v>
      </c>
      <c r="L7" s="5">
        <f t="shared" si="7"/>
        <v>205.94318612398081</v>
      </c>
      <c r="M7" s="5">
        <f t="shared" si="8"/>
        <v>7.5</v>
      </c>
      <c r="N7" s="14">
        <f t="shared" si="9"/>
        <v>10.861561405420463</v>
      </c>
      <c r="O7" s="5">
        <f t="shared" si="10"/>
        <v>402.42085007082812</v>
      </c>
      <c r="P7" s="5">
        <f t="shared" si="11"/>
        <v>3794.7240621207293</v>
      </c>
    </row>
    <row r="8" spans="1:16" x14ac:dyDescent="0.25">
      <c r="A8" s="12" t="s">
        <v>8</v>
      </c>
      <c r="B8" s="9">
        <v>144</v>
      </c>
      <c r="C8" s="10">
        <v>86.5</v>
      </c>
      <c r="D8" s="11">
        <v>38.214111894333371</v>
      </c>
      <c r="E8" s="5">
        <f t="shared" si="0"/>
        <v>9.1234310552364661</v>
      </c>
      <c r="F8" s="5">
        <f t="shared" si="1"/>
        <v>12</v>
      </c>
      <c r="G8" s="14">
        <f t="shared" si="2"/>
        <v>11.031463894517927</v>
      </c>
      <c r="H8" s="5">
        <f t="shared" si="3"/>
        <v>954.22162687580067</v>
      </c>
      <c r="I8" s="5">
        <f t="shared" si="4"/>
        <v>15.783535725559087</v>
      </c>
      <c r="J8" s="5">
        <f t="shared" si="5"/>
        <v>15060.991137895313</v>
      </c>
      <c r="K8" s="5">
        <f t="shared" si="6"/>
        <v>1226.1747905354039</v>
      </c>
      <c r="L8" s="5">
        <f t="shared" si="7"/>
        <v>707.86658348107972</v>
      </c>
      <c r="M8" s="5">
        <f t="shared" si="8"/>
        <v>9</v>
      </c>
      <c r="N8" s="14">
        <f t="shared" si="9"/>
        <v>9.5535279735833427</v>
      </c>
      <c r="O8" s="5">
        <f t="shared" si="10"/>
        <v>826.38016971495915</v>
      </c>
      <c r="P8" s="5">
        <f t="shared" si="11"/>
        <v>13043.200931589639</v>
      </c>
    </row>
    <row r="9" spans="1:16" x14ac:dyDescent="0.25">
      <c r="A9" s="12" t="s">
        <v>9</v>
      </c>
      <c r="B9" s="9">
        <v>576</v>
      </c>
      <c r="C9" s="10">
        <v>14.66</v>
      </c>
      <c r="D9" s="11">
        <v>156.0962006523782</v>
      </c>
      <c r="E9" s="5">
        <f t="shared" si="0"/>
        <v>44.323011309187066</v>
      </c>
      <c r="F9" s="5">
        <f t="shared" si="1"/>
        <v>48</v>
      </c>
      <c r="G9" s="14">
        <f t="shared" si="2"/>
        <v>45.061091733064195</v>
      </c>
      <c r="H9" s="5">
        <f t="shared" si="3"/>
        <v>660.5956048067211</v>
      </c>
      <c r="I9" s="5">
        <f t="shared" si="4"/>
        <v>12.995506915853648</v>
      </c>
      <c r="J9" s="5">
        <f t="shared" si="5"/>
        <v>8584.774750848268</v>
      </c>
      <c r="K9" s="5">
        <f t="shared" si="6"/>
        <v>848.86535217663652</v>
      </c>
      <c r="L9" s="5">
        <f t="shared" si="7"/>
        <v>403.4844132898686</v>
      </c>
      <c r="M9" s="5">
        <f t="shared" si="8"/>
        <v>36</v>
      </c>
      <c r="N9" s="14">
        <f t="shared" si="9"/>
        <v>39.02405016309455</v>
      </c>
      <c r="O9" s="5">
        <f t="shared" si="10"/>
        <v>572.09257539096609</v>
      </c>
      <c r="P9" s="5">
        <f t="shared" si="11"/>
        <v>7434.6330200018247</v>
      </c>
    </row>
    <row r="10" spans="1:16" x14ac:dyDescent="0.25">
      <c r="A10" s="12" t="s">
        <v>10</v>
      </c>
      <c r="B10" s="9">
        <v>1404</v>
      </c>
      <c r="C10" s="10">
        <v>49.92</v>
      </c>
      <c r="D10" s="11">
        <v>317.51988889996875</v>
      </c>
      <c r="E10" s="5">
        <f t="shared" si="0"/>
        <v>37.5</v>
      </c>
      <c r="F10" s="5">
        <f t="shared" si="1"/>
        <v>117</v>
      </c>
      <c r="G10" s="14">
        <f t="shared" si="2"/>
        <v>91.660096664728513</v>
      </c>
      <c r="H10" s="5">
        <f t="shared" si="3"/>
        <v>4575.6720255032478</v>
      </c>
      <c r="I10" s="5">
        <f t="shared" si="4"/>
        <v>37.44</v>
      </c>
      <c r="J10" s="5">
        <f t="shared" si="5"/>
        <v>171313.1606348416</v>
      </c>
      <c r="K10" s="5">
        <f t="shared" si="6"/>
        <v>5879.7385527716733</v>
      </c>
      <c r="L10" s="5">
        <f t="shared" si="7"/>
        <v>8051.7185498375547</v>
      </c>
      <c r="M10" s="5">
        <f t="shared" si="8"/>
        <v>87.75</v>
      </c>
      <c r="N10" s="14">
        <f t="shared" si="9"/>
        <v>79.379972224992187</v>
      </c>
      <c r="O10" s="5">
        <f t="shared" si="10"/>
        <v>3962.6482134716102</v>
      </c>
      <c r="P10" s="5">
        <f t="shared" si="11"/>
        <v>148361.54911237708</v>
      </c>
    </row>
    <row r="11" spans="1:16" x14ac:dyDescent="0.25">
      <c r="A11" s="12" t="s">
        <v>11</v>
      </c>
      <c r="B11" s="9">
        <v>144</v>
      </c>
      <c r="C11" s="10">
        <v>47.5</v>
      </c>
      <c r="D11" s="11">
        <v>36.4856594595609</v>
      </c>
      <c r="E11" s="5">
        <f t="shared" si="0"/>
        <v>12.311740225021849</v>
      </c>
      <c r="F11" s="5">
        <f t="shared" si="1"/>
        <v>12</v>
      </c>
      <c r="G11" s="14">
        <f t="shared" si="2"/>
        <v>10.532502655269251</v>
      </c>
      <c r="H11" s="5">
        <f t="shared" si="3"/>
        <v>500.29387612528944</v>
      </c>
      <c r="I11" s="5">
        <f t="shared" si="4"/>
        <v>11.696153213770756</v>
      </c>
      <c r="J11" s="5">
        <f t="shared" si="5"/>
        <v>5851.5138270726329</v>
      </c>
      <c r="K11" s="5">
        <f t="shared" si="6"/>
        <v>642.87763082099684</v>
      </c>
      <c r="L11" s="5">
        <f t="shared" si="7"/>
        <v>275.02114987241373</v>
      </c>
      <c r="M11" s="5">
        <f t="shared" si="8"/>
        <v>9</v>
      </c>
      <c r="N11" s="14">
        <f t="shared" si="9"/>
        <v>9.1214148648902249</v>
      </c>
      <c r="O11" s="5">
        <f t="shared" si="10"/>
        <v>433.26720608228567</v>
      </c>
      <c r="P11" s="5">
        <f t="shared" si="11"/>
        <v>5067.5596248408019</v>
      </c>
    </row>
    <row r="12" spans="1:16" x14ac:dyDescent="0.25">
      <c r="A12" s="12" t="s">
        <v>12</v>
      </c>
      <c r="B12" s="9">
        <v>1128</v>
      </c>
      <c r="C12" s="10">
        <v>31.24</v>
      </c>
      <c r="D12" s="11">
        <v>238.35573180191727</v>
      </c>
      <c r="E12" s="5">
        <f t="shared" si="0"/>
        <v>42.489736653345815</v>
      </c>
      <c r="F12" s="5">
        <f t="shared" si="1"/>
        <v>94</v>
      </c>
      <c r="G12" s="14">
        <f t="shared" si="2"/>
        <v>68.80737295936359</v>
      </c>
      <c r="H12" s="5">
        <f t="shared" si="3"/>
        <v>2149.5423312505186</v>
      </c>
      <c r="I12" s="5">
        <f t="shared" si="4"/>
        <v>26.547587461010462</v>
      </c>
      <c r="J12" s="5">
        <f t="shared" si="5"/>
        <v>57065.163040017462</v>
      </c>
      <c r="K12" s="5">
        <f t="shared" si="6"/>
        <v>2762.1618956569164</v>
      </c>
      <c r="L12" s="5">
        <f t="shared" si="7"/>
        <v>2682.0626628808209</v>
      </c>
      <c r="M12" s="5">
        <f t="shared" si="8"/>
        <v>70.5</v>
      </c>
      <c r="N12" s="14">
        <f t="shared" si="9"/>
        <v>59.588932950479318</v>
      </c>
      <c r="O12" s="5">
        <f t="shared" si="10"/>
        <v>1861.5582653729739</v>
      </c>
      <c r="P12" s="5">
        <f t="shared" si="11"/>
        <v>49419.880863755949</v>
      </c>
    </row>
    <row r="13" spans="1:16" x14ac:dyDescent="0.25">
      <c r="A13" s="12" t="s">
        <v>13</v>
      </c>
      <c r="B13" s="9">
        <v>48</v>
      </c>
      <c r="C13" s="10">
        <v>84.03</v>
      </c>
      <c r="D13" s="11">
        <v>7.7101900772270442</v>
      </c>
      <c r="E13" s="5">
        <f t="shared" si="0"/>
        <v>5.3442705894078486</v>
      </c>
      <c r="F13" s="5">
        <f t="shared" si="1"/>
        <v>4</v>
      </c>
      <c r="G13" s="14">
        <f t="shared" si="2"/>
        <v>2.2257401582951077</v>
      </c>
      <c r="H13" s="5">
        <f t="shared" si="3"/>
        <v>187.02894550153792</v>
      </c>
      <c r="I13" s="5">
        <f t="shared" si="4"/>
        <v>8.9815811525588298</v>
      </c>
      <c r="J13" s="5">
        <f t="shared" si="5"/>
        <v>1679.8156518995654</v>
      </c>
      <c r="K13" s="5">
        <f t="shared" si="6"/>
        <v>240.33219496947621</v>
      </c>
      <c r="L13" s="5">
        <f t="shared" si="7"/>
        <v>78.951335639279577</v>
      </c>
      <c r="M13" s="5">
        <f t="shared" si="8"/>
        <v>3</v>
      </c>
      <c r="N13" s="14">
        <f t="shared" si="9"/>
        <v>1.927547519306761</v>
      </c>
      <c r="O13" s="5">
        <f t="shared" si="10"/>
        <v>161.97181804734714</v>
      </c>
      <c r="P13" s="5">
        <f t="shared" si="11"/>
        <v>1454.7630282197413</v>
      </c>
    </row>
    <row r="14" spans="1:16" x14ac:dyDescent="0.25">
      <c r="A14" s="12" t="s">
        <v>14</v>
      </c>
      <c r="B14" s="9">
        <v>84</v>
      </c>
      <c r="C14" s="10">
        <v>65</v>
      </c>
      <c r="D14" s="11">
        <v>32.27177177343922</v>
      </c>
      <c r="E14" s="5">
        <f t="shared" si="0"/>
        <v>8.0383695246850042</v>
      </c>
      <c r="F14" s="5">
        <f t="shared" si="1"/>
        <v>7</v>
      </c>
      <c r="G14" s="14">
        <f t="shared" si="2"/>
        <v>9.3160580603106506</v>
      </c>
      <c r="H14" s="5">
        <f t="shared" si="3"/>
        <v>605.54377392019228</v>
      </c>
      <c r="I14" s="5">
        <f t="shared" si="4"/>
        <v>10.449880382090505</v>
      </c>
      <c r="J14" s="5">
        <f t="shared" si="5"/>
        <v>6327.8600035856653</v>
      </c>
      <c r="K14" s="5">
        <f t="shared" si="6"/>
        <v>778.12374948744707</v>
      </c>
      <c r="L14" s="5">
        <f t="shared" si="7"/>
        <v>297.40942016852625</v>
      </c>
      <c r="M14" s="5">
        <f t="shared" si="8"/>
        <v>5.25</v>
      </c>
      <c r="N14" s="14">
        <f t="shared" si="9"/>
        <v>8.0679429433598049</v>
      </c>
      <c r="O14" s="5">
        <f t="shared" si="10"/>
        <v>524.41629131838727</v>
      </c>
      <c r="P14" s="5">
        <f t="shared" si="11"/>
        <v>5480.0875146966746</v>
      </c>
    </row>
    <row r="15" spans="1:16" x14ac:dyDescent="0.25">
      <c r="A15" s="12" t="s">
        <v>15</v>
      </c>
      <c r="B15" s="9">
        <v>24</v>
      </c>
      <c r="C15" s="10">
        <v>51.68</v>
      </c>
      <c r="D15" s="11">
        <v>6.2103842498640791</v>
      </c>
      <c r="E15" s="5">
        <f t="shared" si="0"/>
        <v>4.8186942465242666</v>
      </c>
      <c r="F15" s="5">
        <f t="shared" si="1"/>
        <v>2</v>
      </c>
      <c r="G15" s="14">
        <f t="shared" si="2"/>
        <v>1.7927835092150193</v>
      </c>
      <c r="H15" s="5">
        <f t="shared" si="3"/>
        <v>92.651051756232192</v>
      </c>
      <c r="I15" s="5">
        <f t="shared" si="4"/>
        <v>4.980602373207482</v>
      </c>
      <c r="J15" s="5">
        <f t="shared" si="5"/>
        <v>461.45804825725929</v>
      </c>
      <c r="K15" s="5">
        <f t="shared" si="6"/>
        <v>119.05660150675835</v>
      </c>
      <c r="L15" s="5">
        <f t="shared" si="7"/>
        <v>21.688528268091186</v>
      </c>
      <c r="M15" s="5">
        <f t="shared" si="8"/>
        <v>1.5</v>
      </c>
      <c r="N15" s="14">
        <f t="shared" si="9"/>
        <v>1.5525960624660198</v>
      </c>
      <c r="O15" s="5">
        <f t="shared" si="10"/>
        <v>80.238164508243898</v>
      </c>
      <c r="P15" s="5">
        <f t="shared" si="11"/>
        <v>399.63439257157194</v>
      </c>
    </row>
    <row r="16" spans="1:16" x14ac:dyDescent="0.25">
      <c r="A16" s="12" t="s">
        <v>16</v>
      </c>
      <c r="B16" s="9">
        <v>48</v>
      </c>
      <c r="C16" s="10">
        <v>56</v>
      </c>
      <c r="D16" s="11">
        <v>16.545203584988275</v>
      </c>
      <c r="E16" s="5">
        <f t="shared" si="0"/>
        <v>6.5465367070797713</v>
      </c>
      <c r="F16" s="5">
        <f t="shared" si="1"/>
        <v>4</v>
      </c>
      <c r="G16" s="14">
        <f t="shared" si="2"/>
        <v>4.7761888717950711</v>
      </c>
      <c r="H16" s="5">
        <f t="shared" si="3"/>
        <v>267.46657682052398</v>
      </c>
      <c r="I16" s="5">
        <f t="shared" si="4"/>
        <v>7.3321211119293439</v>
      </c>
      <c r="J16" s="5">
        <f t="shared" si="5"/>
        <v>1961.0973346412356</v>
      </c>
      <c r="K16" s="5">
        <f t="shared" si="6"/>
        <v>343.69455121437329</v>
      </c>
      <c r="L16" s="5">
        <f t="shared" si="7"/>
        <v>92.171574728138069</v>
      </c>
      <c r="M16" s="5">
        <f t="shared" si="8"/>
        <v>3</v>
      </c>
      <c r="N16" s="14">
        <f t="shared" si="9"/>
        <v>4.1363008962470689</v>
      </c>
      <c r="O16" s="5">
        <f t="shared" si="10"/>
        <v>231.63285018983586</v>
      </c>
      <c r="P16" s="5">
        <f t="shared" si="11"/>
        <v>1698.3601110932625</v>
      </c>
    </row>
    <row r="17" spans="1:16" x14ac:dyDescent="0.25">
      <c r="A17" s="12" t="s">
        <v>17</v>
      </c>
      <c r="B17" s="9">
        <v>144</v>
      </c>
      <c r="C17" s="10">
        <v>49.5</v>
      </c>
      <c r="D17" s="11">
        <v>43.645236327114347</v>
      </c>
      <c r="E17" s="5">
        <f t="shared" si="0"/>
        <v>12.060453783110544</v>
      </c>
      <c r="F17" s="5">
        <f t="shared" si="1"/>
        <v>12</v>
      </c>
      <c r="G17" s="14">
        <f t="shared" si="2"/>
        <v>12.599294471152151</v>
      </c>
      <c r="H17" s="5">
        <f t="shared" si="3"/>
        <v>623.6650763220315</v>
      </c>
      <c r="I17" s="5">
        <f t="shared" si="4"/>
        <v>11.93984924527944</v>
      </c>
      <c r="J17" s="5">
        <f t="shared" si="5"/>
        <v>7446.4669908307524</v>
      </c>
      <c r="K17" s="5">
        <f t="shared" si="6"/>
        <v>801.40962307381039</v>
      </c>
      <c r="L17" s="5">
        <f t="shared" si="7"/>
        <v>349.98394856904537</v>
      </c>
      <c r="M17" s="5">
        <f t="shared" si="8"/>
        <v>9</v>
      </c>
      <c r="N17" s="14">
        <f t="shared" si="9"/>
        <v>10.911309081778587</v>
      </c>
      <c r="O17" s="5">
        <f t="shared" si="10"/>
        <v>540.10979954804009</v>
      </c>
      <c r="P17" s="5">
        <f t="shared" si="11"/>
        <v>6448.8295825016958</v>
      </c>
    </row>
    <row r="18" spans="1:16" x14ac:dyDescent="0.25">
      <c r="A18" s="12" t="s">
        <v>18</v>
      </c>
      <c r="B18" s="9">
        <v>24</v>
      </c>
      <c r="C18" s="10">
        <v>59.6</v>
      </c>
      <c r="D18" s="11">
        <v>5.6939706294670875</v>
      </c>
      <c r="E18" s="5">
        <f t="shared" si="0"/>
        <v>4.4871180269655779</v>
      </c>
      <c r="F18" s="5">
        <f t="shared" si="1"/>
        <v>2</v>
      </c>
      <c r="G18" s="14">
        <f t="shared" si="2"/>
        <v>1.6437077378403231</v>
      </c>
      <c r="H18" s="5">
        <f t="shared" si="3"/>
        <v>97.964981175283256</v>
      </c>
      <c r="I18" s="5">
        <f t="shared" si="4"/>
        <v>5.3486446881429694</v>
      </c>
      <c r="J18" s="5">
        <f t="shared" si="5"/>
        <v>523.97987618720481</v>
      </c>
      <c r="K18" s="5">
        <f t="shared" si="6"/>
        <v>125.88500081023898</v>
      </c>
      <c r="L18" s="5">
        <f t="shared" si="7"/>
        <v>24.627054180798627</v>
      </c>
      <c r="M18" s="5">
        <f t="shared" si="8"/>
        <v>1.5</v>
      </c>
      <c r="N18" s="14">
        <f t="shared" si="9"/>
        <v>1.4234926573667719</v>
      </c>
      <c r="O18" s="5">
        <f t="shared" si="10"/>
        <v>84.840162379059606</v>
      </c>
      <c r="P18" s="5">
        <f t="shared" si="11"/>
        <v>453.77988384994416</v>
      </c>
    </row>
    <row r="19" spans="1:16" x14ac:dyDescent="0.25">
      <c r="A19" s="12" t="s">
        <v>19</v>
      </c>
      <c r="B19" s="9">
        <v>1200</v>
      </c>
      <c r="C19" s="10">
        <v>28.2</v>
      </c>
      <c r="D19" s="11">
        <v>309.63022916789788</v>
      </c>
      <c r="E19" s="5">
        <f t="shared" si="0"/>
        <v>46.126560401444259</v>
      </c>
      <c r="F19" s="5">
        <f t="shared" si="1"/>
        <v>100</v>
      </c>
      <c r="G19" s="14">
        <f t="shared" si="2"/>
        <v>89.382548079665682</v>
      </c>
      <c r="H19" s="5">
        <f t="shared" si="3"/>
        <v>2520.587855846572</v>
      </c>
      <c r="I19" s="5">
        <f t="shared" si="4"/>
        <v>26.015380066414558</v>
      </c>
      <c r="J19" s="5">
        <f t="shared" si="5"/>
        <v>65574.051060637517</v>
      </c>
      <c r="K19" s="5">
        <f t="shared" si="6"/>
        <v>3238.9553947628447</v>
      </c>
      <c r="L19" s="5">
        <f t="shared" si="7"/>
        <v>3081.9803998499633</v>
      </c>
      <c r="M19" s="5">
        <f t="shared" si="8"/>
        <v>75</v>
      </c>
      <c r="N19" s="14">
        <f t="shared" si="9"/>
        <v>77.40755729197447</v>
      </c>
      <c r="O19" s="5">
        <f t="shared" si="10"/>
        <v>2182.8931156336798</v>
      </c>
      <c r="P19" s="5">
        <f t="shared" si="11"/>
        <v>56788.794047570002</v>
      </c>
    </row>
    <row r="20" spans="1:16" x14ac:dyDescent="0.25">
      <c r="A20" s="12" t="s">
        <v>20</v>
      </c>
      <c r="B20" s="9">
        <v>24</v>
      </c>
      <c r="C20" s="10">
        <v>29.89</v>
      </c>
      <c r="D20" s="11">
        <v>5.5354039888248208</v>
      </c>
      <c r="E20" s="5">
        <f t="shared" si="0"/>
        <v>6.3361823224677671</v>
      </c>
      <c r="F20" s="5">
        <f t="shared" si="1"/>
        <v>2</v>
      </c>
      <c r="G20" s="14">
        <f t="shared" si="2"/>
        <v>1.5979334915106693</v>
      </c>
      <c r="H20" s="5">
        <f t="shared" si="3"/>
        <v>47.762232061253904</v>
      </c>
      <c r="I20" s="5">
        <f t="shared" si="4"/>
        <v>3.7877697923712312</v>
      </c>
      <c r="J20" s="5">
        <f t="shared" si="5"/>
        <v>180.91233981784225</v>
      </c>
      <c r="K20" s="5">
        <f t="shared" si="6"/>
        <v>61.374468198711263</v>
      </c>
      <c r="L20" s="5">
        <f t="shared" si="7"/>
        <v>8.5028799714385865</v>
      </c>
      <c r="M20" s="5">
        <f t="shared" si="8"/>
        <v>1.5</v>
      </c>
      <c r="N20" s="14">
        <f t="shared" si="9"/>
        <v>1.3838509972062052</v>
      </c>
      <c r="O20" s="5">
        <f t="shared" si="10"/>
        <v>41.363306306493477</v>
      </c>
      <c r="P20" s="5">
        <f t="shared" si="11"/>
        <v>156.67468214033443</v>
      </c>
    </row>
    <row r="21" spans="1:16" x14ac:dyDescent="0.25">
      <c r="A21" s="12" t="s">
        <v>21</v>
      </c>
      <c r="B21" s="9">
        <v>60</v>
      </c>
      <c r="C21" s="10">
        <v>86.5</v>
      </c>
      <c r="D21" s="11">
        <v>14.612450957582281</v>
      </c>
      <c r="E21" s="5">
        <f t="shared" si="0"/>
        <v>5.8891494228670656</v>
      </c>
      <c r="F21" s="5">
        <f t="shared" si="1"/>
        <v>5</v>
      </c>
      <c r="G21" s="14">
        <f t="shared" si="2"/>
        <v>4.2182512469401674</v>
      </c>
      <c r="H21" s="5">
        <f t="shared" si="3"/>
        <v>364.87873286032448</v>
      </c>
      <c r="I21" s="5">
        <f t="shared" si="4"/>
        <v>10.188228501560024</v>
      </c>
      <c r="J21" s="5">
        <f t="shared" si="5"/>
        <v>3717.4679057406638</v>
      </c>
      <c r="K21" s="5">
        <f t="shared" si="6"/>
        <v>468.86917172551694</v>
      </c>
      <c r="L21" s="5">
        <f t="shared" si="7"/>
        <v>174.72099156981119</v>
      </c>
      <c r="M21" s="5">
        <f t="shared" si="8"/>
        <v>3.75</v>
      </c>
      <c r="N21" s="14">
        <f t="shared" si="9"/>
        <v>3.6531127393955702</v>
      </c>
      <c r="O21" s="5">
        <f t="shared" si="10"/>
        <v>315.99425195771681</v>
      </c>
      <c r="P21" s="5">
        <f t="shared" si="11"/>
        <v>3219.4216441247499</v>
      </c>
    </row>
    <row r="22" spans="1:16" x14ac:dyDescent="0.25">
      <c r="A22" s="12" t="s">
        <v>22</v>
      </c>
      <c r="B22" s="9">
        <v>720</v>
      </c>
      <c r="C22" s="10">
        <f>57.98+0.9</f>
        <v>58.879999999999995</v>
      </c>
      <c r="D22" s="11">
        <v>244.89016414930822</v>
      </c>
      <c r="E22" s="5">
        <f t="shared" si="0"/>
        <v>24.726767752342013</v>
      </c>
      <c r="F22" s="5">
        <f t="shared" si="1"/>
        <v>60</v>
      </c>
      <c r="G22" s="14">
        <f t="shared" si="2"/>
        <v>70.693701096747375</v>
      </c>
      <c r="H22" s="5">
        <f t="shared" si="3"/>
        <v>4162.4451205764854</v>
      </c>
      <c r="I22" s="5">
        <f t="shared" si="4"/>
        <v>29.118241705157953</v>
      </c>
      <c r="J22" s="5">
        <f t="shared" si="5"/>
        <v>121203.08310540144</v>
      </c>
      <c r="K22" s="5">
        <f t="shared" si="6"/>
        <v>5348.7419799407835</v>
      </c>
      <c r="L22" s="5">
        <f t="shared" si="7"/>
        <v>5696.5449059538678</v>
      </c>
      <c r="M22" s="5">
        <f t="shared" si="8"/>
        <v>45</v>
      </c>
      <c r="N22" s="14">
        <f t="shared" si="9"/>
        <v>61.222541037327055</v>
      </c>
      <c r="O22" s="5">
        <f t="shared" si="10"/>
        <v>3604.7832162778168</v>
      </c>
      <c r="P22" s="5">
        <f t="shared" si="11"/>
        <v>104964.94898627415</v>
      </c>
    </row>
    <row r="23" spans="1:16" x14ac:dyDescent="0.25">
      <c r="A23" s="12" t="s">
        <v>23</v>
      </c>
      <c r="B23" s="9">
        <v>96</v>
      </c>
      <c r="C23" s="10">
        <v>58.45</v>
      </c>
      <c r="D23" s="11">
        <v>34.576228388275588</v>
      </c>
      <c r="E23" s="5">
        <f t="shared" si="0"/>
        <v>9.0620897889520062</v>
      </c>
      <c r="F23" s="5">
        <f t="shared" si="1"/>
        <v>8</v>
      </c>
      <c r="G23" s="14">
        <f t="shared" si="2"/>
        <v>9.9812973837664458</v>
      </c>
      <c r="H23" s="5">
        <f t="shared" si="3"/>
        <v>583.40683208114876</v>
      </c>
      <c r="I23" s="5">
        <f t="shared" si="4"/>
        <v>10.593582963284897</v>
      </c>
      <c r="J23" s="5">
        <f t="shared" si="5"/>
        <v>6180.3686769988699</v>
      </c>
      <c r="K23" s="5">
        <f t="shared" si="6"/>
        <v>749.67777922427615</v>
      </c>
      <c r="L23" s="5">
        <f t="shared" si="7"/>
        <v>290.47732781894689</v>
      </c>
      <c r="M23" s="5">
        <f t="shared" si="8"/>
        <v>6</v>
      </c>
      <c r="N23" s="14">
        <f t="shared" si="9"/>
        <v>8.644057097068897</v>
      </c>
      <c r="O23" s="5">
        <f t="shared" si="10"/>
        <v>505.24513732367706</v>
      </c>
      <c r="P23" s="5">
        <f t="shared" si="11"/>
        <v>5352.3562790346432</v>
      </c>
    </row>
    <row r="24" spans="1:16" x14ac:dyDescent="0.25">
      <c r="A24" s="12" t="s">
        <v>24</v>
      </c>
      <c r="B24" s="9">
        <v>2064</v>
      </c>
      <c r="C24" s="10">
        <v>27.73</v>
      </c>
      <c r="D24" s="11">
        <v>506.91080257909914</v>
      </c>
      <c r="E24" s="5">
        <f t="shared" si="0"/>
        <v>61.00492729267738</v>
      </c>
      <c r="F24" s="5">
        <f t="shared" si="1"/>
        <v>172</v>
      </c>
      <c r="G24" s="14">
        <f t="shared" si="2"/>
        <v>146.33254416208607</v>
      </c>
      <c r="H24" s="5">
        <f t="shared" si="3"/>
        <v>4057.8014496146466</v>
      </c>
      <c r="I24" s="5">
        <f t="shared" si="4"/>
        <v>33.833332676518879</v>
      </c>
      <c r="J24" s="5">
        <f t="shared" si="5"/>
        <v>137288.94638007288</v>
      </c>
      <c r="K24" s="5">
        <f t="shared" si="6"/>
        <v>5214.2748627548208</v>
      </c>
      <c r="L24" s="5">
        <f t="shared" si="7"/>
        <v>6452.5804798634254</v>
      </c>
      <c r="M24" s="5">
        <f t="shared" si="8"/>
        <v>129</v>
      </c>
      <c r="N24" s="14">
        <f t="shared" si="9"/>
        <v>126.72770064477479</v>
      </c>
      <c r="O24" s="5">
        <f t="shared" si="10"/>
        <v>3514.1591388796051</v>
      </c>
      <c r="P24" s="5">
        <f t="shared" si="11"/>
        <v>118895.71522394278</v>
      </c>
    </row>
    <row r="25" spans="1:16" x14ac:dyDescent="0.25">
      <c r="A25" s="12" t="s">
        <v>25</v>
      </c>
      <c r="B25" s="9">
        <v>96</v>
      </c>
      <c r="C25" s="10">
        <v>110.4</v>
      </c>
      <c r="D25" s="11">
        <v>32.159658486293132</v>
      </c>
      <c r="E25" s="5">
        <f t="shared" si="0"/>
        <v>6.59380473395787</v>
      </c>
      <c r="F25" s="5">
        <f t="shared" si="1"/>
        <v>8</v>
      </c>
      <c r="G25" s="14">
        <f t="shared" si="2"/>
        <v>9.2836937420538863</v>
      </c>
      <c r="H25" s="5">
        <f t="shared" si="3"/>
        <v>1024.9197891227491</v>
      </c>
      <c r="I25" s="5">
        <f t="shared" si="4"/>
        <v>14.559120852578976</v>
      </c>
      <c r="J25" s="5">
        <f t="shared" si="5"/>
        <v>14921.931074037864</v>
      </c>
      <c r="K25" s="5">
        <f t="shared" si="6"/>
        <v>1317.0219290227326</v>
      </c>
      <c r="L25" s="5">
        <f t="shared" si="7"/>
        <v>701.33076047977966</v>
      </c>
      <c r="M25" s="5">
        <f t="shared" si="8"/>
        <v>6</v>
      </c>
      <c r="N25" s="14">
        <f t="shared" si="9"/>
        <v>8.0399146215732831</v>
      </c>
      <c r="O25" s="5">
        <f t="shared" si="10"/>
        <v>887.60657422169049</v>
      </c>
      <c r="P25" s="5">
        <f t="shared" si="11"/>
        <v>12922.771383637202</v>
      </c>
    </row>
    <row r="26" spans="1:16" x14ac:dyDescent="0.25">
      <c r="A26" s="12" t="s">
        <v>26</v>
      </c>
      <c r="B26" s="9">
        <v>36</v>
      </c>
      <c r="C26" s="10">
        <v>60.6</v>
      </c>
      <c r="D26" s="11">
        <v>7.1521654351690209</v>
      </c>
      <c r="E26" s="5">
        <f t="shared" si="0"/>
        <v>5.4500431463456964</v>
      </c>
      <c r="F26" s="5">
        <f t="shared" si="1"/>
        <v>3</v>
      </c>
      <c r="G26" s="14">
        <f t="shared" si="2"/>
        <v>2.0646523196417856</v>
      </c>
      <c r="H26" s="5">
        <f t="shared" si="3"/>
        <v>125.11793057029222</v>
      </c>
      <c r="I26" s="5">
        <f t="shared" si="4"/>
        <v>6.6054522933709849</v>
      </c>
      <c r="J26" s="5">
        <f t="shared" si="5"/>
        <v>826.46052142736835</v>
      </c>
      <c r="K26" s="5">
        <f t="shared" si="6"/>
        <v>160.77654078282549</v>
      </c>
      <c r="L26" s="5">
        <f t="shared" si="7"/>
        <v>38.84364450708631</v>
      </c>
      <c r="M26" s="5">
        <f t="shared" si="8"/>
        <v>2.25</v>
      </c>
      <c r="N26" s="14">
        <f t="shared" si="9"/>
        <v>1.7880413587922552</v>
      </c>
      <c r="O26" s="5">
        <f t="shared" si="10"/>
        <v>108.35530634281066</v>
      </c>
      <c r="P26" s="5">
        <f t="shared" si="11"/>
        <v>715.73580678103428</v>
      </c>
    </row>
    <row r="27" spans="1:16" x14ac:dyDescent="0.25">
      <c r="A27" s="12" t="s">
        <v>27</v>
      </c>
      <c r="B27" s="9">
        <v>48</v>
      </c>
      <c r="C27" s="10">
        <v>19.8</v>
      </c>
      <c r="D27" s="11">
        <v>7.9062948368359702</v>
      </c>
      <c r="E27" s="5">
        <f t="shared" si="0"/>
        <v>11.009637651263606</v>
      </c>
      <c r="F27" s="5">
        <f t="shared" si="1"/>
        <v>4</v>
      </c>
      <c r="G27" s="14">
        <f t="shared" si="2"/>
        <v>2.2823507261698981</v>
      </c>
      <c r="H27" s="5">
        <f t="shared" si="3"/>
        <v>45.190544378163985</v>
      </c>
      <c r="I27" s="5">
        <f t="shared" si="4"/>
        <v>4.359816509900388</v>
      </c>
      <c r="J27" s="5">
        <f t="shared" si="5"/>
        <v>197.0224814713055</v>
      </c>
      <c r="K27" s="5">
        <f t="shared" si="6"/>
        <v>58.069849525940718</v>
      </c>
      <c r="L27" s="5">
        <f t="shared" si="7"/>
        <v>9.2600566291513591</v>
      </c>
      <c r="M27" s="5">
        <f t="shared" si="8"/>
        <v>3</v>
      </c>
      <c r="N27" s="14">
        <f t="shared" si="9"/>
        <v>1.9765737092089926</v>
      </c>
      <c r="O27" s="5">
        <f t="shared" si="10"/>
        <v>39.136159442338055</v>
      </c>
      <c r="P27" s="5">
        <f t="shared" si="11"/>
        <v>170.62647407079942</v>
      </c>
    </row>
    <row r="28" spans="1:16" x14ac:dyDescent="0.25">
      <c r="A28" s="12" t="s">
        <v>28</v>
      </c>
      <c r="B28" s="9">
        <v>24</v>
      </c>
      <c r="C28" s="10">
        <v>134.34</v>
      </c>
      <c r="D28" s="11">
        <v>4.8836761418932708</v>
      </c>
      <c r="E28" s="5">
        <f t="shared" si="0"/>
        <v>2.9887387269891215</v>
      </c>
      <c r="F28" s="5">
        <f t="shared" si="1"/>
        <v>2</v>
      </c>
      <c r="G28" s="14">
        <f t="shared" si="2"/>
        <v>1.4097958675785165</v>
      </c>
      <c r="H28" s="5">
        <f t="shared" si="3"/>
        <v>189.39197685049791</v>
      </c>
      <c r="I28" s="5">
        <f t="shared" si="4"/>
        <v>8.0301432116743729</v>
      </c>
      <c r="J28" s="5">
        <f t="shared" si="5"/>
        <v>1520.8446972516158</v>
      </c>
      <c r="K28" s="5">
        <f t="shared" si="6"/>
        <v>243.36869025288979</v>
      </c>
      <c r="L28" s="5">
        <f t="shared" si="7"/>
        <v>71.479700770825943</v>
      </c>
      <c r="M28" s="5">
        <f t="shared" si="8"/>
        <v>1.5</v>
      </c>
      <c r="N28" s="14">
        <f t="shared" si="9"/>
        <v>1.2209190354733177</v>
      </c>
      <c r="O28" s="5">
        <f t="shared" si="10"/>
        <v>164.0182632254855</v>
      </c>
      <c r="P28" s="5">
        <f t="shared" si="11"/>
        <v>1317.0901430307529</v>
      </c>
    </row>
    <row r="29" spans="1:16" x14ac:dyDescent="0.25">
      <c r="A29" s="12" t="s">
        <v>29</v>
      </c>
      <c r="B29" s="9">
        <v>180</v>
      </c>
      <c r="C29" s="10">
        <v>160.5</v>
      </c>
      <c r="D29" s="11">
        <v>23.782874231082499</v>
      </c>
      <c r="E29" s="5">
        <f t="shared" si="0"/>
        <v>7.4883086444897682</v>
      </c>
      <c r="F29" s="5">
        <f t="shared" si="1"/>
        <v>15</v>
      </c>
      <c r="G29" s="14">
        <f t="shared" si="2"/>
        <v>6.8655244197092475</v>
      </c>
      <c r="H29" s="5">
        <f t="shared" si="3"/>
        <v>1101.9166693633342</v>
      </c>
      <c r="I29" s="5">
        <f t="shared" si="4"/>
        <v>24.037470748812154</v>
      </c>
      <c r="J29" s="5">
        <f t="shared" si="5"/>
        <v>26487.289707449661</v>
      </c>
      <c r="K29" s="5">
        <f t="shared" si="6"/>
        <v>1415.9629201318844</v>
      </c>
      <c r="L29" s="5">
        <f t="shared" si="7"/>
        <v>1244.9026162501341</v>
      </c>
      <c r="M29" s="5">
        <f t="shared" si="8"/>
        <v>11.25</v>
      </c>
      <c r="N29" s="14">
        <f t="shared" si="9"/>
        <v>5.9457185577706246</v>
      </c>
      <c r="O29" s="5">
        <f t="shared" si="10"/>
        <v>954.28782852218524</v>
      </c>
      <c r="P29" s="5">
        <f t="shared" si="11"/>
        <v>22938.665764049496</v>
      </c>
    </row>
    <row r="30" spans="1:16" x14ac:dyDescent="0.25">
      <c r="A30" s="12" t="s">
        <v>30</v>
      </c>
      <c r="B30" s="9">
        <v>48</v>
      </c>
      <c r="C30" s="10">
        <v>49.48</v>
      </c>
      <c r="D30" s="11">
        <v>7.5229984908359935</v>
      </c>
      <c r="E30" s="5">
        <f t="shared" si="0"/>
        <v>6.9645133527695551</v>
      </c>
      <c r="F30" s="5">
        <f t="shared" si="1"/>
        <v>4</v>
      </c>
      <c r="G30" s="14">
        <f t="shared" si="2"/>
        <v>2.1717026018986547</v>
      </c>
      <c r="H30" s="5">
        <f t="shared" si="3"/>
        <v>107.45584474194543</v>
      </c>
      <c r="I30" s="5">
        <f t="shared" si="4"/>
        <v>6.8920824139007495</v>
      </c>
      <c r="J30" s="5">
        <f t="shared" si="5"/>
        <v>740.59453781681145</v>
      </c>
      <c r="K30" s="5">
        <f t="shared" si="6"/>
        <v>138.08076049339988</v>
      </c>
      <c r="L30" s="5">
        <f t="shared" si="7"/>
        <v>34.807943277390137</v>
      </c>
      <c r="M30" s="5">
        <f t="shared" si="8"/>
        <v>3</v>
      </c>
      <c r="N30" s="14">
        <f t="shared" si="9"/>
        <v>1.8807496227089984</v>
      </c>
      <c r="O30" s="5">
        <f t="shared" si="10"/>
        <v>93.05949133164124</v>
      </c>
      <c r="P30" s="5">
        <f t="shared" si="11"/>
        <v>641.37368365335385</v>
      </c>
    </row>
    <row r="31" spans="1:16" x14ac:dyDescent="0.25">
      <c r="A31" s="12" t="s">
        <v>31</v>
      </c>
      <c r="B31" s="9">
        <v>36</v>
      </c>
      <c r="C31" s="10">
        <v>8.4600000000000009</v>
      </c>
      <c r="D31" s="11">
        <v>11.152787806882163</v>
      </c>
      <c r="E31" s="5">
        <f t="shared" si="0"/>
        <v>14.586499149789455</v>
      </c>
      <c r="F31" s="5">
        <f t="shared" si="1"/>
        <v>3</v>
      </c>
      <c r="G31" s="14">
        <f t="shared" si="2"/>
        <v>3.2195325212590964</v>
      </c>
      <c r="H31" s="5">
        <f t="shared" si="3"/>
        <v>27.237245129851956</v>
      </c>
      <c r="I31" s="5">
        <f t="shared" si="4"/>
        <v>2.4680356561443757</v>
      </c>
      <c r="J31" s="5">
        <f t="shared" si="5"/>
        <v>67.222492155619378</v>
      </c>
      <c r="K31" s="5">
        <f t="shared" si="6"/>
        <v>34.999859991859765</v>
      </c>
      <c r="L31" s="5">
        <f t="shared" si="7"/>
        <v>3.1594571313141109</v>
      </c>
      <c r="M31" s="5">
        <f t="shared" si="8"/>
        <v>2.25</v>
      </c>
      <c r="N31" s="14">
        <f t="shared" si="9"/>
        <v>2.7881969517205407</v>
      </c>
      <c r="O31" s="5">
        <f t="shared" si="10"/>
        <v>23.588146211555777</v>
      </c>
      <c r="P31" s="5">
        <f t="shared" si="11"/>
        <v>58.216385912466535</v>
      </c>
    </row>
    <row r="32" spans="1:16" x14ac:dyDescent="0.25">
      <c r="A32" s="12" t="s">
        <v>32</v>
      </c>
      <c r="B32" s="9">
        <v>48</v>
      </c>
      <c r="C32" s="10">
        <v>40.82</v>
      </c>
      <c r="D32" s="11">
        <v>16.302937300688825</v>
      </c>
      <c r="E32" s="5">
        <f t="shared" si="0"/>
        <v>7.6677707631512524</v>
      </c>
      <c r="F32" s="5">
        <f t="shared" si="1"/>
        <v>4</v>
      </c>
      <c r="G32" s="14">
        <f t="shared" si="2"/>
        <v>4.7062526195671426</v>
      </c>
      <c r="H32" s="5">
        <f t="shared" si="3"/>
        <v>192.10923193073077</v>
      </c>
      <c r="I32" s="5">
        <f t="shared" si="4"/>
        <v>6.2599680510366822</v>
      </c>
      <c r="J32" s="5">
        <f t="shared" si="5"/>
        <v>1202.5976541955706</v>
      </c>
      <c r="K32" s="5">
        <f t="shared" si="6"/>
        <v>246.86036303098902</v>
      </c>
      <c r="L32" s="5">
        <f t="shared" si="7"/>
        <v>56.522089747191821</v>
      </c>
      <c r="M32" s="5">
        <f t="shared" si="8"/>
        <v>3</v>
      </c>
      <c r="N32" s="14">
        <f t="shared" si="9"/>
        <v>4.0757343251722062</v>
      </c>
      <c r="O32" s="5">
        <f t="shared" si="10"/>
        <v>166.37147515352947</v>
      </c>
      <c r="P32" s="5">
        <f t="shared" si="11"/>
        <v>1041.4801190649378</v>
      </c>
    </row>
    <row r="33" spans="1:16" x14ac:dyDescent="0.25">
      <c r="A33" s="12" t="s">
        <v>33</v>
      </c>
      <c r="B33" s="9">
        <v>12</v>
      </c>
      <c r="C33" s="10">
        <v>34.4</v>
      </c>
      <c r="D33" s="11">
        <v>4.2375284809401164</v>
      </c>
      <c r="E33" s="5">
        <f t="shared" si="0"/>
        <v>4.1763453479227834</v>
      </c>
      <c r="F33" s="5">
        <f t="shared" si="1"/>
        <v>1</v>
      </c>
      <c r="G33" s="14">
        <f t="shared" si="2"/>
        <v>1.223269104584741</v>
      </c>
      <c r="H33" s="5">
        <f t="shared" si="3"/>
        <v>42.080457197715091</v>
      </c>
      <c r="I33" s="5">
        <f t="shared" si="4"/>
        <v>2.8733255993708755</v>
      </c>
      <c r="J33" s="5">
        <f t="shared" si="5"/>
        <v>120.91085489942519</v>
      </c>
      <c r="K33" s="5">
        <f t="shared" si="6"/>
        <v>54.073387499063891</v>
      </c>
      <c r="L33" s="5">
        <f t="shared" si="7"/>
        <v>5.682810180272984</v>
      </c>
      <c r="M33" s="5">
        <f t="shared" si="8"/>
        <v>0.75</v>
      </c>
      <c r="N33" s="14">
        <f t="shared" si="9"/>
        <v>1.0593821202350291</v>
      </c>
      <c r="O33" s="5">
        <f t="shared" si="10"/>
        <v>36.442744936084999</v>
      </c>
      <c r="P33" s="5">
        <f t="shared" si="11"/>
        <v>104.71187193619637</v>
      </c>
    </row>
    <row r="34" spans="1:16" x14ac:dyDescent="0.25">
      <c r="A34" s="12" t="s">
        <v>34</v>
      </c>
      <c r="B34" s="9">
        <v>2544</v>
      </c>
      <c r="C34" s="10">
        <v>23.76</v>
      </c>
      <c r="D34" s="11">
        <v>982.10457499248992</v>
      </c>
      <c r="E34" s="5">
        <f t="shared" si="0"/>
        <v>73.167857379694766</v>
      </c>
      <c r="F34" s="5">
        <f t="shared" si="1"/>
        <v>212</v>
      </c>
      <c r="G34" s="14">
        <f t="shared" si="2"/>
        <v>283.50917037213856</v>
      </c>
      <c r="H34" s="5">
        <f t="shared" si="3"/>
        <v>6736.1778880420125</v>
      </c>
      <c r="I34" s="5">
        <f t="shared" si="4"/>
        <v>34.769365826830949</v>
      </c>
      <c r="J34" s="5">
        <f t="shared" si="5"/>
        <v>234212.63326394223</v>
      </c>
      <c r="K34" s="5">
        <f t="shared" si="6"/>
        <v>8655.9885861339862</v>
      </c>
      <c r="L34" s="5">
        <f t="shared" si="7"/>
        <v>11007.993763405286</v>
      </c>
      <c r="M34" s="5">
        <f t="shared" si="8"/>
        <v>159</v>
      </c>
      <c r="N34" s="14">
        <f t="shared" si="9"/>
        <v>245.52614374812248</v>
      </c>
      <c r="O34" s="5">
        <f t="shared" si="10"/>
        <v>5833.7011754553905</v>
      </c>
      <c r="P34" s="5">
        <f t="shared" si="11"/>
        <v>202834.0902938222</v>
      </c>
    </row>
    <row r="35" spans="1:16" x14ac:dyDescent="0.25">
      <c r="A35" s="12" t="s">
        <v>35</v>
      </c>
      <c r="B35" s="9">
        <v>48</v>
      </c>
      <c r="C35" s="10">
        <v>53.02</v>
      </c>
      <c r="D35" s="11">
        <v>7.3088186491569687</v>
      </c>
      <c r="E35" s="5">
        <f t="shared" si="0"/>
        <v>6.7279965355312088</v>
      </c>
      <c r="F35" s="5">
        <f t="shared" si="1"/>
        <v>4</v>
      </c>
      <c r="G35" s="14">
        <f t="shared" si="2"/>
        <v>2.1098742072744665</v>
      </c>
      <c r="H35" s="5">
        <f t="shared" si="3"/>
        <v>111.86553046969222</v>
      </c>
      <c r="I35" s="5">
        <f t="shared" si="4"/>
        <v>7.1343675262772948</v>
      </c>
      <c r="J35" s="5">
        <f t="shared" si="5"/>
        <v>798.0898078927554</v>
      </c>
      <c r="K35" s="5">
        <f t="shared" si="6"/>
        <v>143.74720665355449</v>
      </c>
      <c r="L35" s="5">
        <f t="shared" si="7"/>
        <v>37.510220970959502</v>
      </c>
      <c r="M35" s="5">
        <f t="shared" si="8"/>
        <v>3</v>
      </c>
      <c r="N35" s="14">
        <f t="shared" si="9"/>
        <v>1.8272046622892422</v>
      </c>
      <c r="O35" s="5">
        <f t="shared" si="10"/>
        <v>96.878391194575627</v>
      </c>
      <c r="P35" s="5">
        <f t="shared" si="11"/>
        <v>691.16604813656852</v>
      </c>
    </row>
    <row r="36" spans="1:16" x14ac:dyDescent="0.25">
      <c r="A36" s="12" t="s">
        <v>36</v>
      </c>
      <c r="B36" s="9">
        <v>144</v>
      </c>
      <c r="C36" s="10">
        <v>71.2</v>
      </c>
      <c r="D36" s="11">
        <v>49.138701616010117</v>
      </c>
      <c r="E36" s="5">
        <f t="shared" si="0"/>
        <v>10.056022847309862</v>
      </c>
      <c r="F36" s="5">
        <f t="shared" si="1"/>
        <v>12</v>
      </c>
      <c r="G36" s="14">
        <f t="shared" si="2"/>
        <v>14.185121302816071</v>
      </c>
      <c r="H36" s="5">
        <f t="shared" si="3"/>
        <v>1009.9806367605044</v>
      </c>
      <c r="I36" s="5">
        <f t="shared" si="4"/>
        <v>14.319776534569248</v>
      </c>
      <c r="J36" s="5">
        <f t="shared" si="5"/>
        <v>14462.697022652377</v>
      </c>
      <c r="K36" s="5">
        <f t="shared" si="6"/>
        <v>1297.825118237248</v>
      </c>
      <c r="L36" s="5">
        <f t="shared" si="7"/>
        <v>679.74676006466177</v>
      </c>
      <c r="M36" s="5">
        <f t="shared" si="8"/>
        <v>9</v>
      </c>
      <c r="N36" s="14">
        <f t="shared" si="9"/>
        <v>12.284675404002529</v>
      </c>
      <c r="O36" s="5">
        <f t="shared" si="10"/>
        <v>874.66888876498012</v>
      </c>
      <c r="P36" s="5">
        <f t="shared" si="11"/>
        <v>12525.063028854522</v>
      </c>
    </row>
    <row r="37" spans="1:16" x14ac:dyDescent="0.25">
      <c r="A37" s="12" t="s">
        <v>37</v>
      </c>
      <c r="B37" s="9">
        <v>24</v>
      </c>
      <c r="C37" s="10">
        <v>67.400000000000006</v>
      </c>
      <c r="D37" s="11">
        <v>8.2497374245236035</v>
      </c>
      <c r="E37" s="5">
        <f t="shared" si="0"/>
        <v>4.219496925306454</v>
      </c>
      <c r="F37" s="5">
        <f t="shared" si="1"/>
        <v>2</v>
      </c>
      <c r="G37" s="14">
        <f t="shared" si="2"/>
        <v>2.3814940613962166</v>
      </c>
      <c r="H37" s="5">
        <f t="shared" si="3"/>
        <v>160.512699738105</v>
      </c>
      <c r="I37" s="5">
        <f t="shared" si="4"/>
        <v>5.6878818553131012</v>
      </c>
      <c r="J37" s="5">
        <f t="shared" si="5"/>
        <v>912.97727238768744</v>
      </c>
      <c r="K37" s="5">
        <f t="shared" si="6"/>
        <v>206.25881916346492</v>
      </c>
      <c r="L37" s="5">
        <f t="shared" si="7"/>
        <v>42.909931802221308</v>
      </c>
      <c r="M37" s="5">
        <f t="shared" si="8"/>
        <v>1.5</v>
      </c>
      <c r="N37" s="14">
        <f t="shared" si="9"/>
        <v>2.0624343561309009</v>
      </c>
      <c r="O37" s="5">
        <f t="shared" si="10"/>
        <v>139.00807560322272</v>
      </c>
      <c r="P37" s="5">
        <f t="shared" si="11"/>
        <v>790.66151096556234</v>
      </c>
    </row>
    <row r="38" spans="1:16" x14ac:dyDescent="0.25">
      <c r="A38" s="12" t="s">
        <v>38</v>
      </c>
      <c r="B38" s="9">
        <v>24</v>
      </c>
      <c r="C38" s="10">
        <v>37.700000000000003</v>
      </c>
      <c r="D38" s="11">
        <v>8.7524885243365311</v>
      </c>
      <c r="E38" s="5">
        <f t="shared" si="0"/>
        <v>5.6418293776744477</v>
      </c>
      <c r="F38" s="5">
        <f t="shared" si="1"/>
        <v>2</v>
      </c>
      <c r="G38" s="14">
        <f t="shared" si="2"/>
        <v>2.5266258028024033</v>
      </c>
      <c r="H38" s="5">
        <f t="shared" si="3"/>
        <v>95.253792765650616</v>
      </c>
      <c r="I38" s="5">
        <f t="shared" si="4"/>
        <v>4.253939350766534</v>
      </c>
      <c r="J38" s="5">
        <f t="shared" si="5"/>
        <v>405.20385735556175</v>
      </c>
      <c r="K38" s="5">
        <f t="shared" si="6"/>
        <v>122.40112370386103</v>
      </c>
      <c r="L38" s="5">
        <f t="shared" si="7"/>
        <v>19.044581295711403</v>
      </c>
      <c r="M38" s="5">
        <f t="shared" si="8"/>
        <v>1.5</v>
      </c>
      <c r="N38" s="14">
        <f t="shared" si="9"/>
        <v>2.1881221310841328</v>
      </c>
      <c r="O38" s="5">
        <f t="shared" si="10"/>
        <v>82.492204341871812</v>
      </c>
      <c r="P38" s="5">
        <f t="shared" si="11"/>
        <v>350.91683418136245</v>
      </c>
    </row>
    <row r="39" spans="1:16" x14ac:dyDescent="0.25">
      <c r="A39" s="12" t="s">
        <v>39</v>
      </c>
      <c r="B39" s="9">
        <v>12</v>
      </c>
      <c r="C39" s="10">
        <v>28.8</v>
      </c>
      <c r="D39" s="11">
        <v>4.4094610312884344</v>
      </c>
      <c r="E39" s="5">
        <f t="shared" si="0"/>
        <v>4.5643546458763842</v>
      </c>
      <c r="F39" s="5">
        <f t="shared" si="1"/>
        <v>1</v>
      </c>
      <c r="G39" s="14">
        <f t="shared" si="2"/>
        <v>1.2729017566977714</v>
      </c>
      <c r="H39" s="5">
        <f t="shared" si="3"/>
        <v>36.659570592895818</v>
      </c>
      <c r="I39" s="5">
        <f t="shared" si="4"/>
        <v>2.6290682760247974</v>
      </c>
      <c r="J39" s="5">
        <f t="shared" si="5"/>
        <v>96.380514058473963</v>
      </c>
      <c r="K39" s="5">
        <f t="shared" si="6"/>
        <v>47.107548211871126</v>
      </c>
      <c r="L39" s="5">
        <f t="shared" si="7"/>
        <v>4.529884160748276</v>
      </c>
      <c r="M39" s="5">
        <f t="shared" si="8"/>
        <v>0.75</v>
      </c>
      <c r="N39" s="14">
        <f t="shared" si="9"/>
        <v>1.1023652578221086</v>
      </c>
      <c r="O39" s="5">
        <f t="shared" si="10"/>
        <v>31.748119425276727</v>
      </c>
      <c r="P39" s="5">
        <f t="shared" si="11"/>
        <v>83.467973604441667</v>
      </c>
    </row>
    <row r="40" spans="1:16" x14ac:dyDescent="0.25">
      <c r="A40" s="12" t="s">
        <v>40</v>
      </c>
      <c r="B40" s="9">
        <v>48</v>
      </c>
      <c r="C40" s="10">
        <v>78.400000000000006</v>
      </c>
      <c r="D40" s="11">
        <v>15.076670584054684</v>
      </c>
      <c r="E40" s="5">
        <f t="shared" si="0"/>
        <v>5.5328333517248804</v>
      </c>
      <c r="F40" s="5">
        <f t="shared" si="1"/>
        <v>4</v>
      </c>
      <c r="G40" s="14">
        <f t="shared" si="2"/>
        <v>4.3522599100936423</v>
      </c>
      <c r="H40" s="5">
        <f t="shared" si="3"/>
        <v>341.21717695134157</v>
      </c>
      <c r="I40" s="5">
        <f t="shared" si="4"/>
        <v>8.6754826955046145</v>
      </c>
      <c r="J40" s="5">
        <f t="shared" si="5"/>
        <v>2960.2237140502998</v>
      </c>
      <c r="K40" s="5">
        <f t="shared" si="6"/>
        <v>438.46407238247389</v>
      </c>
      <c r="L40" s="5">
        <f t="shared" si="7"/>
        <v>139.13051456036411</v>
      </c>
      <c r="M40" s="5">
        <f t="shared" si="8"/>
        <v>3</v>
      </c>
      <c r="N40" s="14">
        <f t="shared" si="9"/>
        <v>3.7691676460136709</v>
      </c>
      <c r="O40" s="5">
        <f t="shared" si="10"/>
        <v>295.5027434474718</v>
      </c>
      <c r="P40" s="5">
        <f t="shared" si="11"/>
        <v>2563.6289372526812</v>
      </c>
    </row>
    <row r="41" spans="1:16" x14ac:dyDescent="0.25">
      <c r="A41" s="12" t="s">
        <v>41</v>
      </c>
      <c r="B41" s="9">
        <v>144</v>
      </c>
      <c r="C41" s="10">
        <v>33.200000000000003</v>
      </c>
      <c r="D41" s="11">
        <v>19.404870660286164</v>
      </c>
      <c r="E41" s="5">
        <f t="shared" si="0"/>
        <v>14.72642081021448</v>
      </c>
      <c r="F41" s="5">
        <f t="shared" si="1"/>
        <v>12</v>
      </c>
      <c r="G41" s="14">
        <f t="shared" si="2"/>
        <v>5.6017036496530439</v>
      </c>
      <c r="H41" s="5">
        <f t="shared" si="3"/>
        <v>185.97656116848108</v>
      </c>
      <c r="I41" s="5">
        <f t="shared" si="4"/>
        <v>9.7783434179824145</v>
      </c>
      <c r="J41" s="5">
        <f t="shared" si="5"/>
        <v>1818.5426828008208</v>
      </c>
      <c r="K41" s="5">
        <f t="shared" si="6"/>
        <v>238.97988110149817</v>
      </c>
      <c r="L41" s="5">
        <f t="shared" si="7"/>
        <v>85.471506091638574</v>
      </c>
      <c r="M41" s="5">
        <f t="shared" si="8"/>
        <v>9</v>
      </c>
      <c r="N41" s="14">
        <f t="shared" si="9"/>
        <v>4.8512176650715411</v>
      </c>
      <c r="O41" s="5">
        <f t="shared" si="10"/>
        <v>161.06042648037518</v>
      </c>
      <c r="P41" s="5">
        <f t="shared" si="11"/>
        <v>1574.9041611718173</v>
      </c>
    </row>
    <row r="42" spans="1:16" x14ac:dyDescent="0.25">
      <c r="A42" s="12" t="s">
        <v>42</v>
      </c>
      <c r="B42" s="9">
        <v>36</v>
      </c>
      <c r="C42" s="10">
        <v>72</v>
      </c>
      <c r="D42" s="11">
        <v>5.1002656865495322</v>
      </c>
      <c r="E42" s="5">
        <f t="shared" si="0"/>
        <v>5</v>
      </c>
      <c r="F42" s="5">
        <f t="shared" si="1"/>
        <v>3</v>
      </c>
      <c r="G42" s="14">
        <f t="shared" si="2"/>
        <v>1.4723198835339919</v>
      </c>
      <c r="H42" s="5">
        <f t="shared" si="3"/>
        <v>106.00703161444741</v>
      </c>
      <c r="I42" s="5">
        <f t="shared" si="4"/>
        <v>7.2</v>
      </c>
      <c r="J42" s="5">
        <f t="shared" si="5"/>
        <v>763.25062762402138</v>
      </c>
      <c r="K42" s="5">
        <f t="shared" si="6"/>
        <v>136.21903562456492</v>
      </c>
      <c r="L42" s="5">
        <f t="shared" si="7"/>
        <v>35.872779498329002</v>
      </c>
      <c r="M42" s="5">
        <f t="shared" si="8"/>
        <v>2.25</v>
      </c>
      <c r="N42" s="14">
        <f t="shared" si="9"/>
        <v>1.275066421637383</v>
      </c>
      <c r="O42" s="5">
        <f t="shared" si="10"/>
        <v>91.804782357891582</v>
      </c>
      <c r="P42" s="5">
        <f t="shared" si="11"/>
        <v>660.99443297681944</v>
      </c>
    </row>
    <row r="43" spans="1:16" x14ac:dyDescent="0.25">
      <c r="A43" s="12" t="s">
        <v>43</v>
      </c>
      <c r="B43" s="9">
        <v>216</v>
      </c>
      <c r="C43" s="10">
        <v>45</v>
      </c>
      <c r="D43" s="11">
        <v>53.540503486801441</v>
      </c>
      <c r="E43" s="5">
        <f t="shared" si="0"/>
        <v>15.491933384829668</v>
      </c>
      <c r="F43" s="5">
        <f t="shared" si="1"/>
        <v>18</v>
      </c>
      <c r="G43" s="14">
        <f t="shared" si="2"/>
        <v>15.455812050326456</v>
      </c>
      <c r="H43" s="5">
        <f t="shared" si="3"/>
        <v>695.51154226469055</v>
      </c>
      <c r="I43" s="5">
        <f t="shared" si="4"/>
        <v>13.9427400463467</v>
      </c>
      <c r="J43" s="5">
        <f t="shared" si="5"/>
        <v>9697.3366330302561</v>
      </c>
      <c r="K43" s="5">
        <f t="shared" si="6"/>
        <v>893.73233181012733</v>
      </c>
      <c r="L43" s="5">
        <f t="shared" si="7"/>
        <v>455.77482175242204</v>
      </c>
      <c r="M43" s="5">
        <f t="shared" si="8"/>
        <v>13.5</v>
      </c>
      <c r="N43" s="14">
        <f t="shared" si="9"/>
        <v>13.38512587170036</v>
      </c>
      <c r="O43" s="5">
        <f t="shared" si="10"/>
        <v>602.33066422651621</v>
      </c>
      <c r="P43" s="5">
        <f t="shared" si="11"/>
        <v>8398.1398732536545</v>
      </c>
    </row>
    <row r="44" spans="1:16" x14ac:dyDescent="0.25">
      <c r="A44" s="12" t="s">
        <v>44</v>
      </c>
      <c r="B44" s="9">
        <v>600</v>
      </c>
      <c r="C44" s="10">
        <v>20.87</v>
      </c>
      <c r="D44" s="11">
        <v>159.04225517352793</v>
      </c>
      <c r="E44" s="5">
        <f t="shared" si="0"/>
        <v>37.913982284999221</v>
      </c>
      <c r="F44" s="5">
        <f t="shared" si="1"/>
        <v>50</v>
      </c>
      <c r="G44" s="14">
        <f t="shared" si="2"/>
        <v>45.911544418480752</v>
      </c>
      <c r="H44" s="5">
        <f t="shared" si="3"/>
        <v>958.17393201369327</v>
      </c>
      <c r="I44" s="5">
        <f t="shared" si="4"/>
        <v>15.825296205758681</v>
      </c>
      <c r="J44" s="5">
        <f t="shared" si="5"/>
        <v>15163.386290753177</v>
      </c>
      <c r="K44" s="5">
        <f t="shared" si="6"/>
        <v>1231.2535026375958</v>
      </c>
      <c r="L44" s="5">
        <f t="shared" si="7"/>
        <v>712.67915566539932</v>
      </c>
      <c r="M44" s="5">
        <f t="shared" si="8"/>
        <v>37.5</v>
      </c>
      <c r="N44" s="14">
        <f t="shared" si="9"/>
        <v>39.760563793381984</v>
      </c>
      <c r="O44" s="5">
        <f t="shared" si="10"/>
        <v>829.80296636788205</v>
      </c>
      <c r="P44" s="5">
        <f t="shared" si="11"/>
        <v>13131.877735188942</v>
      </c>
    </row>
    <row r="45" spans="1:16" x14ac:dyDescent="0.25">
      <c r="A45" s="12" t="s">
        <v>45</v>
      </c>
      <c r="B45" s="9">
        <v>228</v>
      </c>
      <c r="C45" s="10">
        <v>24.4</v>
      </c>
      <c r="D45" s="11">
        <v>50.013460840508557</v>
      </c>
      <c r="E45" s="5">
        <f t="shared" si="0"/>
        <v>21.615113109907576</v>
      </c>
      <c r="F45" s="5">
        <f t="shared" si="1"/>
        <v>19</v>
      </c>
      <c r="G45" s="14">
        <f t="shared" si="2"/>
        <v>14.437642539686212</v>
      </c>
      <c r="H45" s="5">
        <f t="shared" si="3"/>
        <v>352.27847796834357</v>
      </c>
      <c r="I45" s="5">
        <f t="shared" si="4"/>
        <v>10.548175197634897</v>
      </c>
      <c r="J45" s="5">
        <f t="shared" si="5"/>
        <v>3715.8951039662534</v>
      </c>
      <c r="K45" s="5">
        <f t="shared" si="6"/>
        <v>452.67784418932143</v>
      </c>
      <c r="L45" s="5">
        <f t="shared" si="7"/>
        <v>174.6470698864139</v>
      </c>
      <c r="M45" s="5">
        <f t="shared" si="8"/>
        <v>14.25</v>
      </c>
      <c r="N45" s="14">
        <f t="shared" si="9"/>
        <v>12.503365210127139</v>
      </c>
      <c r="O45" s="5">
        <f t="shared" si="10"/>
        <v>305.08211112710217</v>
      </c>
      <c r="P45" s="5">
        <f t="shared" si="11"/>
        <v>3218.0595578329926</v>
      </c>
    </row>
    <row r="46" spans="1:16" x14ac:dyDescent="0.25">
      <c r="A46" s="12" t="s">
        <v>46</v>
      </c>
      <c r="B46" s="9">
        <v>12</v>
      </c>
      <c r="C46" s="10">
        <v>48.3</v>
      </c>
      <c r="D46" s="11">
        <v>1.5518582131958893</v>
      </c>
      <c r="E46" s="5">
        <f t="shared" si="0"/>
        <v>3.5245368842512068</v>
      </c>
      <c r="F46" s="5">
        <f t="shared" si="1"/>
        <v>1</v>
      </c>
      <c r="G46" s="14">
        <f t="shared" si="2"/>
        <v>0.44798287856638919</v>
      </c>
      <c r="H46" s="5">
        <f t="shared" si="3"/>
        <v>21.637573034756596</v>
      </c>
      <c r="I46" s="5">
        <f t="shared" si="4"/>
        <v>3.4047026301866659</v>
      </c>
      <c r="J46" s="5">
        <f t="shared" si="5"/>
        <v>73.669501822291863</v>
      </c>
      <c r="K46" s="5">
        <f t="shared" si="6"/>
        <v>27.804281349662222</v>
      </c>
      <c r="L46" s="5">
        <f t="shared" si="7"/>
        <v>3.4624665856477175</v>
      </c>
      <c r="M46" s="5">
        <f t="shared" si="8"/>
        <v>0.75</v>
      </c>
      <c r="N46" s="14">
        <f t="shared" si="9"/>
        <v>0.38796455329897234</v>
      </c>
      <c r="O46" s="5">
        <f t="shared" si="10"/>
        <v>18.738687924340361</v>
      </c>
      <c r="P46" s="5">
        <f t="shared" si="11"/>
        <v>63.799660062248741</v>
      </c>
    </row>
    <row r="47" spans="1:16" x14ac:dyDescent="0.25">
      <c r="A47" s="12" t="s">
        <v>47</v>
      </c>
      <c r="B47" s="9">
        <v>120</v>
      </c>
      <c r="C47" s="10">
        <v>33.840000000000003</v>
      </c>
      <c r="D47" s="11">
        <v>48.32093298044267</v>
      </c>
      <c r="E47" s="5">
        <f t="shared" si="0"/>
        <v>13.315591032282684</v>
      </c>
      <c r="F47" s="5">
        <f t="shared" si="1"/>
        <v>10</v>
      </c>
      <c r="G47" s="14">
        <f t="shared" si="2"/>
        <v>13.949051831876222</v>
      </c>
      <c r="H47" s="5">
        <f t="shared" si="3"/>
        <v>472.03591399069143</v>
      </c>
      <c r="I47" s="5">
        <f t="shared" si="4"/>
        <v>9.0119920106489229</v>
      </c>
      <c r="J47" s="5">
        <f t="shared" si="5"/>
        <v>4253.9838856234728</v>
      </c>
      <c r="K47" s="5">
        <f t="shared" si="6"/>
        <v>606.56614947803848</v>
      </c>
      <c r="L47" s="5">
        <f t="shared" si="7"/>
        <v>199.93724262430322</v>
      </c>
      <c r="M47" s="5">
        <f t="shared" si="8"/>
        <v>7.5</v>
      </c>
      <c r="N47" s="14">
        <f t="shared" si="9"/>
        <v>12.080233245110668</v>
      </c>
      <c r="O47" s="5">
        <f t="shared" si="10"/>
        <v>408.79509301454505</v>
      </c>
      <c r="P47" s="5">
        <f t="shared" si="11"/>
        <v>3684.0581122395633</v>
      </c>
    </row>
    <row r="48" spans="1:16" x14ac:dyDescent="0.25">
      <c r="A48" s="12" t="s">
        <v>48</v>
      </c>
      <c r="B48" s="9">
        <v>324</v>
      </c>
      <c r="C48" s="10">
        <v>210</v>
      </c>
      <c r="D48" s="11">
        <v>49.18048827319771</v>
      </c>
      <c r="E48" s="5">
        <f t="shared" si="0"/>
        <v>8.7831006565367975</v>
      </c>
      <c r="F48" s="5">
        <f t="shared" si="1"/>
        <v>27</v>
      </c>
      <c r="G48" s="14">
        <f t="shared" si="2"/>
        <v>14.197184071703967</v>
      </c>
      <c r="H48" s="5">
        <f t="shared" si="3"/>
        <v>2981.4086550578331</v>
      </c>
      <c r="I48" s="5">
        <f t="shared" si="4"/>
        <v>36.889022757454562</v>
      </c>
      <c r="J48" s="5">
        <f t="shared" si="5"/>
        <v>109981.25172570041</v>
      </c>
      <c r="K48" s="5">
        <f t="shared" si="6"/>
        <v>3831.1101217493151</v>
      </c>
      <c r="L48" s="5">
        <f t="shared" si="7"/>
        <v>5169.1188311079195</v>
      </c>
      <c r="M48" s="5">
        <f t="shared" si="8"/>
        <v>20.25</v>
      </c>
      <c r="N48" s="14">
        <f t="shared" si="9"/>
        <v>12.295122068299428</v>
      </c>
      <c r="O48" s="5">
        <f t="shared" si="10"/>
        <v>2581.9756343428799</v>
      </c>
      <c r="P48" s="5">
        <f t="shared" si="11"/>
        <v>95246.557934467681</v>
      </c>
    </row>
    <row r="49" spans="1:16" x14ac:dyDescent="0.25">
      <c r="A49" s="12" t="s">
        <v>49</v>
      </c>
      <c r="B49" s="9">
        <v>396</v>
      </c>
      <c r="C49" s="10">
        <v>73.44</v>
      </c>
      <c r="D49" s="11">
        <v>80.313281766256338</v>
      </c>
      <c r="E49" s="5">
        <f t="shared" si="0"/>
        <v>16.419739435729632</v>
      </c>
      <c r="F49" s="5">
        <f t="shared" si="1"/>
        <v>33</v>
      </c>
      <c r="G49" s="14">
        <f t="shared" si="2"/>
        <v>23.18444742362518</v>
      </c>
      <c r="H49" s="5">
        <f t="shared" si="3"/>
        <v>1702.6658187910332</v>
      </c>
      <c r="I49" s="5">
        <f t="shared" si="4"/>
        <v>24.117313283199689</v>
      </c>
      <c r="J49" s="5">
        <f t="shared" si="5"/>
        <v>41063.724968379058</v>
      </c>
      <c r="K49" s="5">
        <f t="shared" si="6"/>
        <v>2187.9255771464777</v>
      </c>
      <c r="L49" s="5">
        <f t="shared" si="7"/>
        <v>1929.9950735138157</v>
      </c>
      <c r="M49" s="5">
        <f t="shared" si="8"/>
        <v>24.75</v>
      </c>
      <c r="N49" s="14">
        <f t="shared" si="9"/>
        <v>20.078320441564085</v>
      </c>
      <c r="O49" s="5">
        <f t="shared" si="10"/>
        <v>1474.5518532284664</v>
      </c>
      <c r="P49" s="5">
        <f t="shared" si="11"/>
        <v>35562.22899663361</v>
      </c>
    </row>
    <row r="50" spans="1:16" x14ac:dyDescent="0.25">
      <c r="A50" s="13" t="s">
        <v>50</v>
      </c>
      <c r="B50" s="9">
        <v>12</v>
      </c>
      <c r="C50" s="10">
        <v>28.8</v>
      </c>
      <c r="D50" s="11">
        <v>4.4094610312884344</v>
      </c>
      <c r="E50" s="5">
        <f t="shared" si="0"/>
        <v>4.5643546458763842</v>
      </c>
      <c r="F50" s="5">
        <f t="shared" si="1"/>
        <v>1</v>
      </c>
      <c r="G50" s="14">
        <f t="shared" si="2"/>
        <v>1.2729017566977714</v>
      </c>
      <c r="H50" s="5">
        <f t="shared" si="3"/>
        <v>36.659570592895818</v>
      </c>
      <c r="I50" s="5">
        <f t="shared" si="4"/>
        <v>2.6290682760247974</v>
      </c>
      <c r="J50" s="5">
        <f t="shared" si="5"/>
        <v>96.380514058473963</v>
      </c>
      <c r="K50" s="5">
        <f t="shared" si="6"/>
        <v>47.107548211871126</v>
      </c>
      <c r="L50" s="5">
        <f t="shared" si="7"/>
        <v>4.529884160748276</v>
      </c>
      <c r="M50" s="5">
        <f t="shared" si="8"/>
        <v>0.75</v>
      </c>
      <c r="N50" s="14">
        <f t="shared" si="9"/>
        <v>1.1023652578221086</v>
      </c>
      <c r="O50" s="5">
        <f t="shared" si="10"/>
        <v>31.748119425276727</v>
      </c>
      <c r="P50" s="5">
        <f t="shared" si="11"/>
        <v>83.467973604441667</v>
      </c>
    </row>
    <row r="51" spans="1:16" x14ac:dyDescent="0.25">
      <c r="A51" s="13" t="s">
        <v>51</v>
      </c>
      <c r="B51" s="9">
        <v>48</v>
      </c>
      <c r="C51" s="10">
        <v>78.400000000000006</v>
      </c>
      <c r="D51" s="11">
        <v>15.076670584054684</v>
      </c>
      <c r="E51" s="5">
        <f t="shared" si="0"/>
        <v>5.5328333517248804</v>
      </c>
      <c r="F51" s="5">
        <f t="shared" si="1"/>
        <v>4</v>
      </c>
      <c r="G51" s="14">
        <f t="shared" si="2"/>
        <v>4.3522599100936423</v>
      </c>
      <c r="H51" s="5">
        <f t="shared" si="3"/>
        <v>341.21717695134157</v>
      </c>
      <c r="I51" s="5">
        <f t="shared" si="4"/>
        <v>8.6754826955046145</v>
      </c>
      <c r="J51" s="5">
        <f t="shared" si="5"/>
        <v>2960.2237140502998</v>
      </c>
      <c r="K51" s="5">
        <f t="shared" si="6"/>
        <v>438.46407238247389</v>
      </c>
      <c r="L51" s="5">
        <f t="shared" si="7"/>
        <v>139.13051456036411</v>
      </c>
      <c r="M51" s="5">
        <f t="shared" si="8"/>
        <v>3</v>
      </c>
      <c r="N51" s="14">
        <f t="shared" si="9"/>
        <v>3.7691676460136709</v>
      </c>
      <c r="O51" s="5">
        <f t="shared" si="10"/>
        <v>295.5027434474718</v>
      </c>
      <c r="P51" s="5">
        <f t="shared" si="11"/>
        <v>2563.6289372526812</v>
      </c>
    </row>
    <row r="52" spans="1:16" x14ac:dyDescent="0.25">
      <c r="A52" s="13" t="s">
        <v>52</v>
      </c>
      <c r="B52" s="9">
        <v>144</v>
      </c>
      <c r="C52" s="10">
        <v>33.200000000000003</v>
      </c>
      <c r="D52" s="11">
        <v>19.404870660286164</v>
      </c>
      <c r="E52" s="5">
        <f t="shared" si="0"/>
        <v>14.72642081021448</v>
      </c>
      <c r="F52" s="5">
        <f t="shared" si="1"/>
        <v>12</v>
      </c>
      <c r="G52" s="14">
        <f t="shared" si="2"/>
        <v>5.6017036496530439</v>
      </c>
      <c r="H52" s="5">
        <f t="shared" si="3"/>
        <v>185.97656116848108</v>
      </c>
      <c r="I52" s="5">
        <f t="shared" si="4"/>
        <v>9.7783434179824145</v>
      </c>
      <c r="J52" s="5">
        <f t="shared" si="5"/>
        <v>1818.5426828008208</v>
      </c>
      <c r="K52" s="5">
        <f t="shared" si="6"/>
        <v>238.97988110149817</v>
      </c>
      <c r="L52" s="5">
        <f t="shared" si="7"/>
        <v>85.471506091638574</v>
      </c>
      <c r="M52" s="5">
        <f t="shared" si="8"/>
        <v>9</v>
      </c>
      <c r="N52" s="14">
        <f t="shared" si="9"/>
        <v>4.8512176650715411</v>
      </c>
      <c r="O52" s="5">
        <f t="shared" si="10"/>
        <v>161.06042648037518</v>
      </c>
      <c r="P52" s="5">
        <f t="shared" si="11"/>
        <v>1574.9041611718173</v>
      </c>
    </row>
    <row r="53" spans="1:16" x14ac:dyDescent="0.25">
      <c r="G53" s="5" t="s">
        <v>64</v>
      </c>
      <c r="H53" s="5">
        <f>SUM(H3:H52)</f>
        <v>43416.60824469931</v>
      </c>
      <c r="I53" s="5">
        <f>SUM(I3:I52)</f>
        <v>635.82137481205621</v>
      </c>
      <c r="J53" s="5">
        <f>SUM(J3:J52)</f>
        <v>1130142.4678940319</v>
      </c>
      <c r="K53" s="5">
        <f>SUM(K3:K52)</f>
        <v>55790.341594438563</v>
      </c>
      <c r="L53" s="5">
        <f>SUM(L3:L52)</f>
        <v>53116.695991019478</v>
      </c>
      <c r="O53" s="5">
        <f>SUM(O3:O52)</f>
        <v>37599.885686066489</v>
      </c>
      <c r="P53" s="5">
        <f>SUM(P3:P52)</f>
        <v>978732.08709187096</v>
      </c>
    </row>
    <row r="55" spans="1:16" x14ac:dyDescent="0.25">
      <c r="G55" s="5">
        <f>100000/H53</f>
        <v>2.3032660551554924</v>
      </c>
      <c r="H55" s="5">
        <f>0.0037*J53</f>
        <v>4181.5271312079185</v>
      </c>
      <c r="N55" s="5">
        <f>100000/O53</f>
        <v>2.6595825539187032</v>
      </c>
      <c r="O55" s="5">
        <f>0.00121*P53</f>
        <v>1184.2658253811637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</dc:creator>
  <cp:lastModifiedBy>Ryan</cp:lastModifiedBy>
  <dcterms:created xsi:type="dcterms:W3CDTF">2014-08-14T21:59:28Z</dcterms:created>
  <dcterms:modified xsi:type="dcterms:W3CDTF">2015-07-22T05:48:53Z</dcterms:modified>
</cp:coreProperties>
</file>