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Z:\DataEngineering\COVID-19\COVID-19-WeatherMap\cwm-rshiny\data\"/>
    </mc:Choice>
  </mc:AlternateContent>
  <xr:revisionPtr revIDLastSave="0" documentId="13_ncr:1_{F71947D5-8DF1-4A6D-AC39-1936EFBE1CDB}" xr6:coauthVersionLast="45" xr6:coauthVersionMax="45" xr10:uidLastSave="{00000000-0000-0000-0000-000000000000}"/>
  <bookViews>
    <workbookView xWindow="1875" yWindow="465" windowWidth="23040" windowHeight="14085" activeTab="1" xr2:uid="{4C855780-0423-4A19-BDA3-C89DA6E5EE6C}"/>
  </bookViews>
  <sheets>
    <sheet name="PEI-DE-04.2021-raw" sheetId="6" r:id="rId1"/>
    <sheet name="PEI-DE-01.2021-raw" sheetId="8" r:id="rId2"/>
    <sheet name="PEI-DE Remarks" sheetId="7" r:id="rId3"/>
    <sheet name="StatA-SterbeRate" sheetId="9" r:id="rId4"/>
    <sheet name="Sheet1" sheetId="5" r:id="rId5"/>
    <sheet name="PaulEhrlichTrimmed" sheetId="2" r:id="rId6"/>
    <sheet name="Sheet3" sheetId="3" r:id="rId7"/>
    <sheet name="Sheet4" sheetId="4" r:id="rId8"/>
    <sheet name="PaulEhrlich" sheetId="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5" i="8" l="1"/>
  <c r="E46" i="8" s="1"/>
  <c r="E70" i="6"/>
  <c r="E71" i="6"/>
  <c r="E72" i="6"/>
  <c r="E73" i="6"/>
  <c r="E74" i="6"/>
  <c r="E75" i="6"/>
  <c r="E76" i="6"/>
  <c r="E77" i="6"/>
  <c r="E78" i="6"/>
  <c r="E79" i="6"/>
  <c r="E80" i="6"/>
  <c r="E69" i="6"/>
  <c r="E50" i="6"/>
  <c r="E51" i="6"/>
  <c r="E47" i="6"/>
  <c r="E48" i="6"/>
  <c r="E49" i="6"/>
  <c r="E52" i="6"/>
  <c r="E53" i="6"/>
  <c r="E54" i="6"/>
  <c r="E46" i="6"/>
  <c r="H58" i="6"/>
  <c r="H59" i="6"/>
  <c r="H60" i="6"/>
  <c r="H61" i="6"/>
  <c r="H62" i="6"/>
  <c r="H63" i="6"/>
  <c r="H64" i="6"/>
  <c r="H65" i="6"/>
  <c r="H66" i="6"/>
  <c r="H57" i="6"/>
  <c r="G23" i="6"/>
  <c r="H23" i="6"/>
  <c r="F23" i="6"/>
  <c r="G21" i="6"/>
  <c r="H21" i="6"/>
  <c r="F21" i="6"/>
  <c r="F11" i="6"/>
  <c r="F12" i="6" s="1"/>
  <c r="G11" i="6"/>
  <c r="G12" i="6" s="1"/>
  <c r="H11" i="6"/>
  <c r="H12" i="6" s="1"/>
  <c r="E11" i="6"/>
  <c r="E12" i="6" s="1"/>
  <c r="E8" i="6"/>
  <c r="E9" i="6" s="1"/>
  <c r="F24" i="6" l="1"/>
  <c r="H24" i="6"/>
  <c r="G24" i="6"/>
  <c r="C14" i="4"/>
  <c r="C20" i="3"/>
  <c r="C23" i="3"/>
  <c r="C22" i="3"/>
  <c r="C21" i="3"/>
  <c r="C19" i="3"/>
  <c r="C14" i="3"/>
  <c r="C9" i="3"/>
  <c r="E14" i="3"/>
  <c r="F14" i="3"/>
  <c r="D14" i="3"/>
  <c r="F13" i="3"/>
  <c r="E13" i="3"/>
  <c r="D13" i="3"/>
  <c r="C13" i="3"/>
  <c r="F9" i="3"/>
  <c r="E9" i="3"/>
  <c r="D9" i="3"/>
  <c r="C3" i="2"/>
  <c r="C4" i="2"/>
  <c r="C5" i="2"/>
  <c r="C6" i="2"/>
  <c r="C14" i="2"/>
  <c r="D27" i="2"/>
  <c r="E27" i="2"/>
  <c r="F27" i="2"/>
  <c r="C6" i="1"/>
  <c r="C5" i="1"/>
  <c r="C14" i="1"/>
  <c r="C4" i="1"/>
  <c r="C3" i="1"/>
  <c r="E27" i="1" l="1"/>
  <c r="F27" i="1"/>
  <c r="D27" i="1"/>
</calcChain>
</file>

<file path=xl/sharedStrings.xml><?xml version="1.0" encoding="utf-8"?>
<sst xmlns="http://schemas.openxmlformats.org/spreadsheetml/2006/main" count="541" uniqueCount="157">
  <si>
    <t>Einzelfallberichte</t>
  </si>
  <si>
    <t>Schwerwiegend</t>
  </si>
  <si>
    <t>Alle</t>
  </si>
  <si>
    <t>Moderna</t>
  </si>
  <si>
    <t>AstraZeneca</t>
  </si>
  <si>
    <t>Impfungen</t>
  </si>
  <si>
    <t>ErstImpfung</t>
  </si>
  <si>
    <t>ZweitImpfung</t>
  </si>
  <si>
    <t>Krankenhaus</t>
  </si>
  <si>
    <t>TodesFälle</t>
  </si>
  <si>
    <t>Impfungen_lt60_Anteil</t>
  </si>
  <si>
    <t>Schwerwiegend_Anteil</t>
  </si>
  <si>
    <t>TödlicherAusgang_Anteil</t>
  </si>
  <si>
    <t>BleibendeSchäden_Anteil</t>
  </si>
  <si>
    <t>Level 1-3</t>
  </si>
  <si>
    <t>Level 1-4</t>
  </si>
  <si>
    <t>Anaphylaktisch13</t>
  </si>
  <si>
    <t>Thrombozytopenie</t>
  </si>
  <si>
    <t>Sinusvenenthrombose</t>
  </si>
  <si>
    <t>Kein Zusammenhang</t>
  </si>
  <si>
    <t>AstraZeneca_lt64</t>
  </si>
  <si>
    <t>Item</t>
  </si>
  <si>
    <t>Anaphylaktisch_1_4</t>
  </si>
  <si>
    <t>Anaphylaktisch_1_4_W_Anteil</t>
  </si>
  <si>
    <t>Impfungen_W_Anteil</t>
  </si>
  <si>
    <t>Impfungen_W_lt60_Anteil</t>
  </si>
  <si>
    <t>Meldungen_Per1000</t>
  </si>
  <si>
    <t>Schwerwiegend_Per1000</t>
  </si>
  <si>
    <t>Meldungen_W_Anteil</t>
  </si>
  <si>
    <t>Thrombozytopenie_W</t>
  </si>
  <si>
    <t>Thrombozytopenie_Tötlich_W</t>
  </si>
  <si>
    <t>Thrombozytopenie_Tötlich</t>
  </si>
  <si>
    <t>TodesFälle_Per100000</t>
  </si>
  <si>
    <t>Anmerkung</t>
  </si>
  <si>
    <t>BioNTech_Pfizer</t>
  </si>
  <si>
    <t>NA</t>
  </si>
  <si>
    <t>Impfungen_W</t>
  </si>
  <si>
    <t>Impfungen_W_W_lt60</t>
  </si>
  <si>
    <t>BleibendeSchäden</t>
  </si>
  <si>
    <t>Meldungen_W</t>
  </si>
  <si>
    <t>Impfungen_lt60</t>
  </si>
  <si>
    <t>Anaphylaktisch_1_4_W</t>
  </si>
  <si>
    <t>PaulEhrlichInstitut, Stand 29.3.2021</t>
  </si>
  <si>
    <t>SinusVenenTrombose</t>
  </si>
  <si>
    <t>SinusVenenTrombose_W</t>
  </si>
  <si>
    <t>SinusVenenTrombose_Thrombozytopenie</t>
  </si>
  <si>
    <t>SinusVenenTrombose_Toedlich</t>
  </si>
  <si>
    <t>https://gth-online.org/</t>
  </si>
  <si>
    <t>https://www.pei.de/DE/arzneimittelsicherheit/pharmakovigilanz/pharmakovigilanz-node.html</t>
  </si>
  <si>
    <t>BASG</t>
  </si>
  <si>
    <t>https://science.apa.at/power-search/16243296611635043142</t>
  </si>
  <si>
    <t>AstraZeneka</t>
  </si>
  <si>
    <t>TodesFaelle</t>
  </si>
  <si>
    <t>In_Inkubationszeit</t>
  </si>
  <si>
    <t>VorerkrankungenSchwer</t>
  </si>
  <si>
    <t>InAbklärung</t>
  </si>
  <si>
    <t>KeinZusammenhang</t>
  </si>
  <si>
    <t>NebenwirkungenLebensbedrohend</t>
  </si>
  <si>
    <t>NebenwirkungenLebensbedrohend_Genesen</t>
  </si>
  <si>
    <t>NebenwirkungenLebensbedrohend_InAbklährung</t>
  </si>
  <si>
    <t>NebenWirkung_Krankenhaus</t>
  </si>
  <si>
    <t>NebenWirkung_Krankenhaus_Genesen</t>
  </si>
  <si>
    <t>MeldeRate</t>
  </si>
  <si>
    <t>http://www.adrreports.eu/de/search_subst.html#</t>
  </si>
  <si>
    <t>https://www.ema.europa.eu/en/committees/pharmacovigilance-risk-assessment-committee-prac</t>
  </si>
  <si>
    <t>https://www.pei.de/SharedDocs/Downloads/DE/newsroom/dossiers/sicherheitsberichte/sicherheitsbericht-27-12-bis-02-04-21.pdf?__blob=publicationFile&amp;v=4</t>
  </si>
  <si>
    <t>AgeGroup</t>
  </si>
  <si>
    <t>Gender</t>
  </si>
  <si>
    <t>Remark</t>
  </si>
  <si>
    <t>All</t>
  </si>
  <si>
    <t>Deutschland 27.12.2020 bis 2.4.2021</t>
  </si>
  <si>
    <t>Meldungen</t>
  </si>
  <si>
    <t>Meldungen%pro1000</t>
  </si>
  <si>
    <t>MeldungenSchwer%pro1000</t>
  </si>
  <si>
    <t>Meldungen Thrombosen+Thrombozytopenie pro 100k</t>
  </si>
  <si>
    <t>STIKO: AZ nur &gt;60y</t>
  </si>
  <si>
    <t>BT: Comirnaty (BioNTech)</t>
  </si>
  <si>
    <t>AZ: Vaxzevria (AstraZeneca)</t>
  </si>
  <si>
    <t>MD: Moderna</t>
  </si>
  <si>
    <t xml:space="preserve">Auf Basis der derzeit verfügbaren, allerdings noch begrenzten Evidenz und unter Berücksichtigung der gegenwärtigen pandemischen Lage hat die Ständige Impfkommission (STIKO) am 01.04.2021 empfohlen, die Impfung mit Vaxzevriafür Personen im Alter ≥ 60 Jahren zu verwenden. Der Einsatz von Vaxzevriafür eine erste oder zweite Impfstoffdosis unterhalb dieser Altersgrenze bleibt indes nach ärztlichem Ermessen und bei individueller Risikoakzeptanz nach sorgfältiger Aufklärung möglich. Bislang liegen keine Daten zum Risiko bei der Zweitimpfung vor. Hinsichtlich der zweitenImpfstoffdosis für jüngere Personen, die bereits eine ersteDosis Vaxzevriaerhalten haben, gibt es noch keine wissenschaftliche Evidenz zur Sicherheit und Wirksamkeit einer heterologen Impfserie. Bis entsprechende Daten vorliegen, empfiehlt die STIKO, bei Personen im Alter &lt; 60 Jahren anstelle der zweiten Vaxzevria Impfstoffdosis eine Dosis eines mRNA-Impfstoffs 12 Wochen nach der Erstimpfung zu verabreichen.1 </t>
  </si>
  <si>
    <t>Impfungen 1.Dosis</t>
  </si>
  <si>
    <t>Impfungen 2.Dosis</t>
  </si>
  <si>
    <t>all</t>
  </si>
  <si>
    <t>any</t>
  </si>
  <si>
    <t>Impfungen Anteil Frauen</t>
  </si>
  <si>
    <t>Impfungen Anteil LT60</t>
  </si>
  <si>
    <t>Impfungen Frauen</t>
  </si>
  <si>
    <t>Imfpungen Männer</t>
  </si>
  <si>
    <t>W</t>
  </si>
  <si>
    <t>Impfungen LT60</t>
  </si>
  <si>
    <t>Impfungen GT60</t>
  </si>
  <si>
    <t>LT60</t>
  </si>
  <si>
    <t>GT60</t>
  </si>
  <si>
    <t>Unbekannt</t>
  </si>
  <si>
    <t>Meldungen Anteil Frauen</t>
  </si>
  <si>
    <t>Meldungen Frauen</t>
  </si>
  <si>
    <t>Meldungen Männer</t>
  </si>
  <si>
    <t>Meldungen Unbekannt</t>
  </si>
  <si>
    <t>M</t>
  </si>
  <si>
    <t>Meldungen Anteil Männer</t>
  </si>
  <si>
    <t>VerlaufAusgang</t>
  </si>
  <si>
    <t>TodesFall</t>
  </si>
  <si>
    <t>TodesFall Anteil</t>
  </si>
  <si>
    <t>BleibenderSchaden Anteil</t>
  </si>
  <si>
    <t>ZustandVerbessert Anteil</t>
  </si>
  <si>
    <t>Wiederhergestellt Anteil</t>
  </si>
  <si>
    <t>NochNichtWiederhergestellt Anteil</t>
  </si>
  <si>
    <t>Unbekannt Anteil</t>
  </si>
  <si>
    <t>TodesFall Mean</t>
  </si>
  <si>
    <t>TodesFall Median</t>
  </si>
  <si>
    <t xml:space="preserve">1h bis 40Tage </t>
  </si>
  <si>
    <t>Thrombozytopenie Frauen</t>
  </si>
  <si>
    <t>Thrombozytopenie Männer</t>
  </si>
  <si>
    <t>Thrombozytopenie TodesFall</t>
  </si>
  <si>
    <t>Einmeldungen bis 50 Tage nach Impfung</t>
  </si>
  <si>
    <t>Thrombozytopenie+Sinusvenenthrombose</t>
  </si>
  <si>
    <t>bis 2.4.2021</t>
  </si>
  <si>
    <t>Sinusvenenthrombose+Thrombozytopenie</t>
  </si>
  <si>
    <t>Sinusvenenthrombose TodesFall</t>
  </si>
  <si>
    <t>Sinusvenenthrombose TodesFall Frauen</t>
  </si>
  <si>
    <t>Sinusvenenthrombose TodesFall Männer</t>
  </si>
  <si>
    <t>Sinusvenenthrombose Frauen</t>
  </si>
  <si>
    <t>Sinusvenenthrombose Männer</t>
  </si>
  <si>
    <t>LT30</t>
  </si>
  <si>
    <t>30TO39</t>
  </si>
  <si>
    <t>40TO49</t>
  </si>
  <si>
    <t>50TO60</t>
  </si>
  <si>
    <t>60TO70</t>
  </si>
  <si>
    <t>Sinusvenenthrombose SMR Frauen</t>
  </si>
  <si>
    <t>Sinusvenenthrombose SMR Männer</t>
  </si>
  <si>
    <t>SMR: Standard Morbidity Ratio</t>
  </si>
  <si>
    <t>Trombosen</t>
  </si>
  <si>
    <t>Venöse Thrombosen +Embolien</t>
  </si>
  <si>
    <t>Venöse Thrombosen +Embolien mit Thrombozytopenie</t>
  </si>
  <si>
    <t>Arterielle Thrombosen</t>
  </si>
  <si>
    <t>Arterieller Thrombosen mit Thrombozytopenie</t>
  </si>
  <si>
    <t>https://www.pei.de/SharedDocs/Downloads/DE/newsroom/dossiers/sicherheitsberichte/sicherheitsbericht-27-12-bis-31-01-21.pdf?__blob=publicationFile&amp;v=5</t>
  </si>
  <si>
    <t>Deutschland 27.12.2020 bis 1.2.2021</t>
  </si>
  <si>
    <t>TodesFall Frauen</t>
  </si>
  <si>
    <t>TodesFall Männer</t>
  </si>
  <si>
    <t>GT45</t>
  </si>
  <si>
    <t>TodesFall MW</t>
  </si>
  <si>
    <t>COVID-19 TodesFall</t>
  </si>
  <si>
    <t>TodesFall Ursachen</t>
  </si>
  <si>
    <t>Multiple Vorerkrankungen TodesFall</t>
  </si>
  <si>
    <t>GT65</t>
  </si>
  <si>
    <t>InfektionAndere TodesFall</t>
  </si>
  <si>
    <t>LT65</t>
  </si>
  <si>
    <t>Unbekannt TodesFall  GT65</t>
  </si>
  <si>
    <t>Unbekannt TodesFall LT65</t>
  </si>
  <si>
    <t>Hintergrund Inzidenz von Todesfällen pro 100k GT65</t>
  </si>
  <si>
    <t>Impfung erwartete Inzidenz TodesFälle pro 100k GT65</t>
  </si>
  <si>
    <t>Unbekannt TodesFall unbekannteZeit</t>
  </si>
  <si>
    <t>Unbekannt TodesFall zeitlicherZusammenhang</t>
  </si>
  <si>
    <t>Anzahl 100k Einheiten verimpft</t>
  </si>
  <si>
    <t xml:space="preserve">Bis zum Stichtag 31.01.2021 wurden gemäß Impfquotenmonitoring des Robert Koch-Instituts (Stand: 01.02.2021) kumulativ 1.594.814 Comirnaty-Impfdosen an Personen aufgrund ihres Alters sowie an Pflegeheimbewohnerinnen und Pflegeheimbewohner verabreicht. Bei einer jährlichen Hintergrundinzidenz von 98,8 Todesfällen pro 100.000 Personen im Alter von 65 Jahren und älter sind innerhalb von 18 Tagen 77,7 Fälle von plötzlichem Tod (I46.1 nach ICD-10) oder Tod mit unbekannter Ursache (R96–R99 nach ICD-10) zu erwarten. Berücksichtigt man die 38 berichteten Fälle nach Comirnaty-Impfung mit unklarer Todesursache und bekanntem Zeitintervall im Alter ab 64 Jahren (s. oben), beträgt die standardisierte Mortalitätsrate (Standard Mortality Ratio,SMR) 0,49; 95%-Konfidenzintervall 0,35–0,67; p = 1,0. Das bedeutet, dass die beobachtete Anzahl an Todesfällen nach Impfung die erwartete Anzahl Todesfälle ohne Impfung nicht übersteigt.  </t>
  </si>
  <si>
    <t xml:space="preserve">https://www.pei.de/DE/newsroom/dossier/coronavirus/coronavirus-inhalt.html;jsessionid=41F59F56A60EC2ACDD0247936FB7EC89.intranet222?nn=170852&amp;cms_pos=5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</si>
</sst>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4"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3" fontId="0" fillId="0" borderId="0" xfId="0" applyNumberFormat="1"/>
    <xf numFmtId="164" fontId="0" fillId="0" borderId="0" xfId="0" applyNumberFormat="1"/>
    <xf numFmtId="0" fontId="0" fillId="0" borderId="0" xfId="0" applyAlignment="1">
      <alignment horizontal="right"/>
    </xf>
    <xf numFmtId="164" fontId="0" fillId="0" borderId="0" xfId="0" applyNumberFormat="1" applyAlignment="1">
      <alignment horizontal="right"/>
    </xf>
    <xf numFmtId="2" fontId="0" fillId="0" borderId="0" xfId="0" applyNumberFormat="1"/>
    <xf numFmtId="0" fontId="1" fillId="0" borderId="0" xfId="0" applyFont="1"/>
    <xf numFmtId="2" fontId="1" fillId="0" borderId="0" xfId="0" applyNumberFormat="1" applyFont="1"/>
    <xf numFmtId="164" fontId="1" fillId="0" borderId="0" xfId="0" applyNumberFormat="1" applyFont="1"/>
    <xf numFmtId="3" fontId="1" fillId="0" borderId="0" xfId="0" applyNumberFormat="1" applyFont="1"/>
    <xf numFmtId="165" fontId="0" fillId="0" borderId="0" xfId="0" applyNumberFormat="1"/>
    <xf numFmtId="1" fontId="0" fillId="0" borderId="0" xfId="0" applyNumberFormat="1"/>
    <xf numFmtId="0" fontId="2" fillId="0" borderId="0" xfId="1"/>
    <xf numFmtId="0" fontId="0" fillId="0" borderId="0" xfId="0" applyAlignment="1">
      <alignment wrapText="1"/>
    </xf>
    <xf numFmtId="0" fontId="1" fillId="2" borderId="0" xfId="0" applyFont="1" applyFill="1"/>
    <xf numFmtId="0" fontId="0" fillId="2" borderId="0" xfId="0" applyFill="1"/>
    <xf numFmtId="0" fontId="0" fillId="2"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pei.de/SharedDocs/Downloads/DE/newsroom/dossiers/sicherheitsberichte/sicherheitsbericht-27-12-bis-02-04-21.pdf?__blob=publicationFile&amp;v=4"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pei.de/DE/newsroom/dossier/coronavirus/coronavirus-inhalt.html;jsessionid=41F59F56A60EC2ACDD0247936FB7EC89.intranet222?nn=170852&amp;cms_pos=5" TargetMode="External"/><Relationship Id="rId1" Type="http://schemas.openxmlformats.org/officeDocument/2006/relationships/hyperlink" Target="https://www.pei.de/SharedDocs/Downloads/DE/newsroom/dossiers/sicherheitsberichte/sicherheitsbericht-27-12-bis-02-04-21.pdf?__blob=publicationFile&amp;v=4"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pei.de/DE/arzneimittelsicherheit/pharmakovigilanz/pharmakovigilanz-node.html" TargetMode="External"/><Relationship Id="rId2" Type="http://schemas.openxmlformats.org/officeDocument/2006/relationships/hyperlink" Target="http://www.adrreports.eu/de/search_subst.html" TargetMode="External"/><Relationship Id="rId1" Type="http://schemas.openxmlformats.org/officeDocument/2006/relationships/hyperlink" Target="https://gth-onlin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64F85-7C33-4A46-A0BC-8169C67F623F}">
  <dimension ref="A1:I80"/>
  <sheetViews>
    <sheetView workbookViewId="0"/>
  </sheetViews>
  <sheetFormatPr defaultRowHeight="15" x14ac:dyDescent="0.25"/>
  <cols>
    <col min="1" max="1" width="50.42578125" customWidth="1"/>
    <col min="2" max="2" width="14.85546875" customWidth="1"/>
    <col min="3" max="3" width="14.42578125" customWidth="1"/>
    <col min="4" max="4" width="39.42578125" customWidth="1"/>
    <col min="6" max="6" width="14.42578125" customWidth="1"/>
    <col min="7" max="7" width="10.7109375" customWidth="1"/>
  </cols>
  <sheetData>
    <row r="1" spans="1:9" x14ac:dyDescent="0.25">
      <c r="A1" s="12" t="s">
        <v>65</v>
      </c>
    </row>
    <row r="2" spans="1:9" x14ac:dyDescent="0.25">
      <c r="A2" t="s">
        <v>70</v>
      </c>
    </row>
    <row r="4" spans="1:9" x14ac:dyDescent="0.25">
      <c r="A4" t="s">
        <v>21</v>
      </c>
      <c r="B4" t="s">
        <v>67</v>
      </c>
      <c r="C4" t="s">
        <v>66</v>
      </c>
      <c r="D4" t="s">
        <v>68</v>
      </c>
      <c r="E4" t="s">
        <v>69</v>
      </c>
      <c r="F4" t="s">
        <v>76</v>
      </c>
      <c r="G4" t="s">
        <v>78</v>
      </c>
      <c r="H4" t="s">
        <v>77</v>
      </c>
      <c r="I4" t="s">
        <v>93</v>
      </c>
    </row>
    <row r="6" spans="1:9" x14ac:dyDescent="0.25">
      <c r="A6" s="6" t="s">
        <v>5</v>
      </c>
      <c r="B6" t="s">
        <v>82</v>
      </c>
      <c r="C6" t="s">
        <v>82</v>
      </c>
      <c r="E6">
        <v>14381068</v>
      </c>
      <c r="F6">
        <v>10722876</v>
      </c>
      <c r="G6">
        <v>713067</v>
      </c>
      <c r="H6">
        <v>2945125</v>
      </c>
    </row>
    <row r="7" spans="1:9" x14ac:dyDescent="0.25">
      <c r="A7" t="s">
        <v>84</v>
      </c>
      <c r="B7" t="s">
        <v>88</v>
      </c>
      <c r="C7" t="s">
        <v>82</v>
      </c>
      <c r="E7">
        <v>0.64</v>
      </c>
    </row>
    <row r="8" spans="1:9" x14ac:dyDescent="0.25">
      <c r="A8" t="s">
        <v>86</v>
      </c>
      <c r="B8" t="s">
        <v>88</v>
      </c>
      <c r="C8" t="s">
        <v>82</v>
      </c>
      <c r="E8">
        <f>E6*E7</f>
        <v>9203883.5199999996</v>
      </c>
    </row>
    <row r="9" spans="1:9" x14ac:dyDescent="0.25">
      <c r="A9" t="s">
        <v>87</v>
      </c>
      <c r="B9" t="s">
        <v>88</v>
      </c>
      <c r="C9" t="s">
        <v>82</v>
      </c>
      <c r="E9">
        <f>E6-E8</f>
        <v>5177184.4800000004</v>
      </c>
    </row>
    <row r="10" spans="1:9" x14ac:dyDescent="0.25">
      <c r="A10" t="s">
        <v>85</v>
      </c>
      <c r="B10" t="s">
        <v>82</v>
      </c>
      <c r="C10" t="s">
        <v>91</v>
      </c>
      <c r="E10">
        <v>0.68</v>
      </c>
      <c r="F10">
        <v>0.23</v>
      </c>
      <c r="G10">
        <v>0.38</v>
      </c>
      <c r="H10">
        <v>0.86</v>
      </c>
    </row>
    <row r="11" spans="1:9" x14ac:dyDescent="0.25">
      <c r="A11" t="s">
        <v>89</v>
      </c>
      <c r="B11" t="s">
        <v>82</v>
      </c>
      <c r="C11" t="s">
        <v>91</v>
      </c>
      <c r="E11">
        <f>E6*E10</f>
        <v>9779126.2400000002</v>
      </c>
      <c r="F11">
        <f t="shared" ref="F11:H11" si="0">F6*F10</f>
        <v>2466261.48</v>
      </c>
      <c r="G11">
        <f t="shared" si="0"/>
        <v>270965.46000000002</v>
      </c>
      <c r="H11">
        <f t="shared" si="0"/>
        <v>2532807.5</v>
      </c>
    </row>
    <row r="12" spans="1:9" x14ac:dyDescent="0.25">
      <c r="A12" t="s">
        <v>90</v>
      </c>
      <c r="B12" t="s">
        <v>82</v>
      </c>
      <c r="C12" t="s">
        <v>92</v>
      </c>
      <c r="E12">
        <f>E6-E11</f>
        <v>4601941.76</v>
      </c>
      <c r="F12">
        <f t="shared" ref="F12:H12" si="1">F6-F11</f>
        <v>8256614.5199999996</v>
      </c>
      <c r="G12">
        <f t="shared" si="1"/>
        <v>442101.54</v>
      </c>
      <c r="H12">
        <f t="shared" si="1"/>
        <v>412317.5</v>
      </c>
    </row>
    <row r="13" spans="1:9" x14ac:dyDescent="0.25">
      <c r="A13" t="s">
        <v>80</v>
      </c>
      <c r="B13" t="s">
        <v>82</v>
      </c>
      <c r="C13" t="s">
        <v>82</v>
      </c>
      <c r="E13">
        <v>10046898</v>
      </c>
      <c r="F13">
        <v>6562591</v>
      </c>
      <c r="G13">
        <v>541246</v>
      </c>
      <c r="H13">
        <v>2943061</v>
      </c>
    </row>
    <row r="14" spans="1:9" x14ac:dyDescent="0.25">
      <c r="A14" t="s">
        <v>81</v>
      </c>
      <c r="B14" t="s">
        <v>82</v>
      </c>
      <c r="C14" t="s">
        <v>82</v>
      </c>
      <c r="E14">
        <v>4334170</v>
      </c>
      <c r="F14">
        <v>4160285</v>
      </c>
      <c r="G14">
        <v>171821</v>
      </c>
      <c r="H14">
        <v>2064</v>
      </c>
    </row>
    <row r="16" spans="1:9" x14ac:dyDescent="0.25">
      <c r="A16" s="6" t="s">
        <v>71</v>
      </c>
      <c r="B16" t="s">
        <v>82</v>
      </c>
      <c r="C16" t="s">
        <v>82</v>
      </c>
      <c r="E16">
        <v>31149</v>
      </c>
      <c r="F16">
        <v>12409</v>
      </c>
      <c r="G16">
        <v>1139</v>
      </c>
      <c r="H16">
        <v>17170</v>
      </c>
      <c r="I16">
        <v>445</v>
      </c>
    </row>
    <row r="17" spans="1:9" x14ac:dyDescent="0.25">
      <c r="A17" t="s">
        <v>72</v>
      </c>
      <c r="B17" t="s">
        <v>82</v>
      </c>
      <c r="C17" t="s">
        <v>82</v>
      </c>
      <c r="E17">
        <v>2.2000000000000002</v>
      </c>
    </row>
    <row r="18" spans="1:9" x14ac:dyDescent="0.25">
      <c r="A18" t="s">
        <v>73</v>
      </c>
      <c r="B18" t="s">
        <v>82</v>
      </c>
      <c r="C18" t="s">
        <v>82</v>
      </c>
      <c r="E18">
        <v>0.2</v>
      </c>
    </row>
    <row r="19" spans="1:9" x14ac:dyDescent="0.25">
      <c r="A19" t="s">
        <v>74</v>
      </c>
      <c r="B19" t="s">
        <v>82</v>
      </c>
      <c r="C19" t="s">
        <v>82</v>
      </c>
      <c r="D19" t="s">
        <v>75</v>
      </c>
      <c r="E19">
        <v>1</v>
      </c>
    </row>
    <row r="20" spans="1:9" x14ac:dyDescent="0.25">
      <c r="A20" t="s">
        <v>94</v>
      </c>
      <c r="B20" t="s">
        <v>88</v>
      </c>
      <c r="C20" t="s">
        <v>82</v>
      </c>
      <c r="F20">
        <v>0.72499999999999998</v>
      </c>
      <c r="G20">
        <v>0.81799999999999995</v>
      </c>
      <c r="H20">
        <v>0.79200000000000004</v>
      </c>
    </row>
    <row r="21" spans="1:9" x14ac:dyDescent="0.25">
      <c r="A21" t="s">
        <v>95</v>
      </c>
      <c r="B21" t="s">
        <v>88</v>
      </c>
      <c r="C21" t="s">
        <v>82</v>
      </c>
      <c r="F21">
        <f>F16*F20</f>
        <v>8996.5249999999996</v>
      </c>
      <c r="G21">
        <f t="shared" ref="G21:H21" si="2">G16*G20</f>
        <v>931.702</v>
      </c>
      <c r="H21">
        <f t="shared" si="2"/>
        <v>13598.640000000001</v>
      </c>
    </row>
    <row r="22" spans="1:9" x14ac:dyDescent="0.25">
      <c r="A22" t="s">
        <v>99</v>
      </c>
      <c r="B22" t="s">
        <v>98</v>
      </c>
      <c r="C22" t="s">
        <v>82</v>
      </c>
      <c r="F22">
        <v>0.26500000000000001</v>
      </c>
      <c r="G22">
        <v>0.17100000000000001</v>
      </c>
      <c r="H22">
        <v>0.20200000000000001</v>
      </c>
    </row>
    <row r="23" spans="1:9" x14ac:dyDescent="0.25">
      <c r="A23" t="s">
        <v>96</v>
      </c>
      <c r="B23" t="s">
        <v>98</v>
      </c>
      <c r="C23" t="s">
        <v>82</v>
      </c>
      <c r="F23">
        <f>F16*F22</f>
        <v>3288.3850000000002</v>
      </c>
      <c r="G23">
        <f t="shared" ref="G23:H23" si="3">G16*G22</f>
        <v>194.76900000000001</v>
      </c>
      <c r="H23">
        <f t="shared" si="3"/>
        <v>3468.34</v>
      </c>
    </row>
    <row r="24" spans="1:9" x14ac:dyDescent="0.25">
      <c r="A24" t="s">
        <v>97</v>
      </c>
      <c r="B24" t="s">
        <v>82</v>
      </c>
      <c r="C24" t="s">
        <v>82</v>
      </c>
      <c r="F24">
        <f>F16-F21-F23</f>
        <v>124.09000000000015</v>
      </c>
      <c r="G24">
        <f t="shared" ref="G24:H24" si="4">G16-G21-G23</f>
        <v>12.528999999999996</v>
      </c>
      <c r="H24">
        <f t="shared" si="4"/>
        <v>103.01999999999862</v>
      </c>
    </row>
    <row r="26" spans="1:9" x14ac:dyDescent="0.25">
      <c r="A26" s="6" t="s">
        <v>1</v>
      </c>
      <c r="B26" t="s">
        <v>82</v>
      </c>
      <c r="C26" t="s">
        <v>82</v>
      </c>
      <c r="E26">
        <v>3436</v>
      </c>
      <c r="F26">
        <v>1832</v>
      </c>
      <c r="G26">
        <v>107</v>
      </c>
      <c r="H26">
        <v>1375</v>
      </c>
      <c r="I26">
        <v>122</v>
      </c>
    </row>
    <row r="28" spans="1:9" x14ac:dyDescent="0.25">
      <c r="A28" s="6" t="s">
        <v>100</v>
      </c>
    </row>
    <row r="29" spans="1:9" x14ac:dyDescent="0.25">
      <c r="A29" s="15" t="s">
        <v>102</v>
      </c>
      <c r="B29" t="s">
        <v>82</v>
      </c>
      <c r="C29" t="s">
        <v>82</v>
      </c>
      <c r="D29" s="15"/>
      <c r="E29" s="15"/>
      <c r="F29" s="15">
        <v>2.7E-2</v>
      </c>
      <c r="G29" s="15">
        <v>6.0000000000000001E-3</v>
      </c>
      <c r="H29" s="15">
        <v>1E-3</v>
      </c>
    </row>
    <row r="30" spans="1:9" x14ac:dyDescent="0.25">
      <c r="A30" t="s">
        <v>103</v>
      </c>
      <c r="B30" t="s">
        <v>82</v>
      </c>
      <c r="C30" t="s">
        <v>82</v>
      </c>
      <c r="F30">
        <v>2E-3</v>
      </c>
      <c r="G30">
        <v>2E-3</v>
      </c>
      <c r="H30">
        <v>1E-3</v>
      </c>
    </row>
    <row r="31" spans="1:9" x14ac:dyDescent="0.25">
      <c r="A31" t="s">
        <v>107</v>
      </c>
      <c r="B31" t="s">
        <v>82</v>
      </c>
      <c r="C31" t="s">
        <v>82</v>
      </c>
      <c r="F31">
        <v>0.122</v>
      </c>
      <c r="G31">
        <v>0.14099999999999999</v>
      </c>
      <c r="H31">
        <v>8.1000000000000003E-2</v>
      </c>
    </row>
    <row r="32" spans="1:9" x14ac:dyDescent="0.25">
      <c r="A32" t="s">
        <v>104</v>
      </c>
      <c r="B32" t="s">
        <v>82</v>
      </c>
      <c r="C32" t="s">
        <v>82</v>
      </c>
      <c r="F32">
        <v>0.154</v>
      </c>
      <c r="G32">
        <v>0.21199999999999999</v>
      </c>
      <c r="H32">
        <v>0.313</v>
      </c>
    </row>
    <row r="33" spans="1:9" x14ac:dyDescent="0.25">
      <c r="A33" t="s">
        <v>105</v>
      </c>
      <c r="B33" t="s">
        <v>82</v>
      </c>
      <c r="C33" t="s">
        <v>82</v>
      </c>
      <c r="F33">
        <v>0.42399999999999999</v>
      </c>
      <c r="G33">
        <v>0.40799999999999997</v>
      </c>
      <c r="H33">
        <v>0.39200000000000002</v>
      </c>
    </row>
    <row r="34" spans="1:9" x14ac:dyDescent="0.25">
      <c r="A34" t="s">
        <v>106</v>
      </c>
      <c r="B34" t="s">
        <v>82</v>
      </c>
      <c r="C34" t="s">
        <v>82</v>
      </c>
      <c r="F34">
        <v>0.27100000000000002</v>
      </c>
      <c r="G34">
        <v>0.32100000000000001</v>
      </c>
      <c r="H34">
        <v>0.21199999999999999</v>
      </c>
    </row>
    <row r="36" spans="1:9" x14ac:dyDescent="0.25">
      <c r="A36" s="14" t="s">
        <v>101</v>
      </c>
      <c r="B36" t="s">
        <v>82</v>
      </c>
      <c r="C36" t="s">
        <v>82</v>
      </c>
      <c r="D36" s="15" t="s">
        <v>110</v>
      </c>
      <c r="E36" s="15">
        <v>407</v>
      </c>
      <c r="F36" s="15">
        <v>321</v>
      </c>
      <c r="G36" s="15">
        <v>7</v>
      </c>
      <c r="H36" s="15">
        <v>19</v>
      </c>
      <c r="I36" s="15">
        <v>60</v>
      </c>
    </row>
    <row r="37" spans="1:9" x14ac:dyDescent="0.25">
      <c r="A37" s="15" t="s">
        <v>108</v>
      </c>
      <c r="B37" t="s">
        <v>82</v>
      </c>
      <c r="C37" t="s">
        <v>82</v>
      </c>
      <c r="D37" s="15"/>
      <c r="E37" s="15">
        <v>82</v>
      </c>
      <c r="F37" s="15"/>
      <c r="G37" s="15"/>
      <c r="H37" s="15"/>
      <c r="I37" s="15"/>
    </row>
    <row r="38" spans="1:9" x14ac:dyDescent="0.25">
      <c r="A38" s="15" t="s">
        <v>109</v>
      </c>
      <c r="B38" t="s">
        <v>82</v>
      </c>
      <c r="C38" t="s">
        <v>82</v>
      </c>
      <c r="D38" s="15"/>
      <c r="E38" s="15">
        <v>85</v>
      </c>
      <c r="F38" s="15"/>
      <c r="G38" s="15"/>
      <c r="H38" s="15"/>
      <c r="I38" s="15"/>
    </row>
    <row r="40" spans="1:9" x14ac:dyDescent="0.25">
      <c r="A40" s="6" t="s">
        <v>17</v>
      </c>
      <c r="B40" t="s">
        <v>82</v>
      </c>
      <c r="C40" t="s">
        <v>82</v>
      </c>
      <c r="D40" t="s">
        <v>114</v>
      </c>
      <c r="F40">
        <v>17</v>
      </c>
      <c r="G40">
        <v>0</v>
      </c>
      <c r="H40">
        <v>64</v>
      </c>
    </row>
    <row r="41" spans="1:9" x14ac:dyDescent="0.25">
      <c r="A41" t="s">
        <v>111</v>
      </c>
      <c r="B41" t="s">
        <v>88</v>
      </c>
      <c r="C41" t="s">
        <v>82</v>
      </c>
      <c r="F41">
        <v>12</v>
      </c>
      <c r="G41">
        <v>0</v>
      </c>
      <c r="H41">
        <v>53</v>
      </c>
    </row>
    <row r="42" spans="1:9" x14ac:dyDescent="0.25">
      <c r="A42" t="s">
        <v>112</v>
      </c>
      <c r="B42" t="s">
        <v>98</v>
      </c>
      <c r="C42" t="s">
        <v>82</v>
      </c>
      <c r="F42">
        <v>5</v>
      </c>
      <c r="G42">
        <v>0</v>
      </c>
      <c r="H42">
        <v>11</v>
      </c>
    </row>
    <row r="43" spans="1:9" x14ac:dyDescent="0.25">
      <c r="A43" s="14" t="s">
        <v>113</v>
      </c>
      <c r="B43" s="15" t="s">
        <v>82</v>
      </c>
      <c r="C43" s="15" t="s">
        <v>82</v>
      </c>
      <c r="D43" s="15"/>
      <c r="E43" s="15">
        <v>3</v>
      </c>
      <c r="F43" s="15"/>
      <c r="G43" s="15"/>
      <c r="H43" s="15">
        <v>3</v>
      </c>
    </row>
    <row r="44" spans="1:9" x14ac:dyDescent="0.25">
      <c r="A44" t="s">
        <v>115</v>
      </c>
      <c r="B44" t="s">
        <v>82</v>
      </c>
      <c r="C44" t="s">
        <v>91</v>
      </c>
      <c r="E44">
        <v>23</v>
      </c>
      <c r="H44">
        <v>23</v>
      </c>
    </row>
    <row r="46" spans="1:9" x14ac:dyDescent="0.25">
      <c r="A46" s="6" t="s">
        <v>18</v>
      </c>
      <c r="B46" t="s">
        <v>83</v>
      </c>
      <c r="C46" t="s">
        <v>83</v>
      </c>
      <c r="D46" t="s">
        <v>116</v>
      </c>
      <c r="E46">
        <f>SUM(F46:H46)</f>
        <v>49</v>
      </c>
      <c r="F46">
        <v>7</v>
      </c>
      <c r="H46">
        <v>42</v>
      </c>
    </row>
    <row r="47" spans="1:9" x14ac:dyDescent="0.25">
      <c r="A47" t="s">
        <v>117</v>
      </c>
      <c r="B47" t="s">
        <v>83</v>
      </c>
      <c r="C47" t="s">
        <v>83</v>
      </c>
      <c r="E47">
        <f t="shared" ref="E47:E54" si="5">SUM(F47:H47)</f>
        <v>24</v>
      </c>
      <c r="F47">
        <v>1</v>
      </c>
      <c r="H47">
        <v>23</v>
      </c>
    </row>
    <row r="48" spans="1:9" x14ac:dyDescent="0.25">
      <c r="A48" t="s">
        <v>121</v>
      </c>
      <c r="B48" t="s">
        <v>88</v>
      </c>
      <c r="C48" t="s">
        <v>91</v>
      </c>
      <c r="E48">
        <f t="shared" si="5"/>
        <v>35</v>
      </c>
      <c r="H48">
        <v>35</v>
      </c>
    </row>
    <row r="49" spans="1:8" x14ac:dyDescent="0.25">
      <c r="A49" t="s">
        <v>122</v>
      </c>
      <c r="B49" t="s">
        <v>98</v>
      </c>
      <c r="C49" t="s">
        <v>91</v>
      </c>
      <c r="E49">
        <f t="shared" si="5"/>
        <v>7</v>
      </c>
      <c r="H49">
        <v>7</v>
      </c>
    </row>
    <row r="50" spans="1:8" x14ac:dyDescent="0.25">
      <c r="A50" t="s">
        <v>121</v>
      </c>
      <c r="B50" t="s">
        <v>88</v>
      </c>
      <c r="C50" t="s">
        <v>92</v>
      </c>
      <c r="E50">
        <f t="shared" si="5"/>
        <v>2</v>
      </c>
      <c r="F50">
        <v>2</v>
      </c>
    </row>
    <row r="51" spans="1:8" x14ac:dyDescent="0.25">
      <c r="A51" t="s">
        <v>122</v>
      </c>
      <c r="B51" t="s">
        <v>98</v>
      </c>
      <c r="C51" t="s">
        <v>92</v>
      </c>
      <c r="E51">
        <f t="shared" si="5"/>
        <v>4</v>
      </c>
      <c r="F51">
        <v>4</v>
      </c>
    </row>
    <row r="52" spans="1:8" x14ac:dyDescent="0.25">
      <c r="A52" s="14" t="s">
        <v>118</v>
      </c>
      <c r="B52" s="15" t="s">
        <v>83</v>
      </c>
      <c r="C52" s="15" t="s">
        <v>91</v>
      </c>
      <c r="D52" s="15"/>
      <c r="E52" s="15">
        <f t="shared" si="5"/>
        <v>8</v>
      </c>
      <c r="F52" s="15"/>
      <c r="G52" s="15"/>
      <c r="H52" s="15">
        <v>8</v>
      </c>
    </row>
    <row r="53" spans="1:8" x14ac:dyDescent="0.25">
      <c r="A53" s="15" t="s">
        <v>119</v>
      </c>
      <c r="B53" s="15" t="s">
        <v>88</v>
      </c>
      <c r="C53" s="15" t="s">
        <v>91</v>
      </c>
      <c r="D53" s="15"/>
      <c r="E53" s="15">
        <f t="shared" si="5"/>
        <v>5</v>
      </c>
      <c r="F53" s="15"/>
      <c r="G53" s="15"/>
      <c r="H53" s="15">
        <v>5</v>
      </c>
    </row>
    <row r="54" spans="1:8" x14ac:dyDescent="0.25">
      <c r="A54" s="15" t="s">
        <v>120</v>
      </c>
      <c r="B54" s="15" t="s">
        <v>98</v>
      </c>
      <c r="C54" s="15" t="s">
        <v>91</v>
      </c>
      <c r="D54" s="15"/>
      <c r="E54" s="15">
        <f t="shared" si="5"/>
        <v>3</v>
      </c>
      <c r="F54" s="15"/>
      <c r="G54" s="15"/>
      <c r="H54" s="15">
        <v>3</v>
      </c>
    </row>
    <row r="56" spans="1:8" x14ac:dyDescent="0.25">
      <c r="A56" t="s">
        <v>130</v>
      </c>
    </row>
    <row r="57" spans="1:8" x14ac:dyDescent="0.25">
      <c r="A57" t="s">
        <v>128</v>
      </c>
      <c r="B57" t="s">
        <v>88</v>
      </c>
      <c r="C57" t="s">
        <v>123</v>
      </c>
      <c r="E57">
        <v>0.31</v>
      </c>
      <c r="H57">
        <f>H$46*E57</f>
        <v>13.02</v>
      </c>
    </row>
    <row r="58" spans="1:8" x14ac:dyDescent="0.25">
      <c r="A58" t="s">
        <v>129</v>
      </c>
      <c r="B58" t="s">
        <v>98</v>
      </c>
      <c r="C58" t="s">
        <v>123</v>
      </c>
      <c r="E58">
        <v>2.4E-2</v>
      </c>
      <c r="H58">
        <f t="shared" ref="H58:H66" si="6">H$46*E58</f>
        <v>1.008</v>
      </c>
    </row>
    <row r="59" spans="1:8" x14ac:dyDescent="0.25">
      <c r="A59" t="s">
        <v>128</v>
      </c>
      <c r="B59" t="s">
        <v>88</v>
      </c>
      <c r="C59" t="s">
        <v>124</v>
      </c>
      <c r="E59">
        <v>9.5000000000000001E-2</v>
      </c>
      <c r="H59">
        <f t="shared" si="6"/>
        <v>3.99</v>
      </c>
    </row>
    <row r="60" spans="1:8" x14ac:dyDescent="0.25">
      <c r="A60" t="s">
        <v>129</v>
      </c>
      <c r="B60" t="s">
        <v>98</v>
      </c>
      <c r="C60" t="s">
        <v>124</v>
      </c>
      <c r="E60">
        <v>4.8000000000000001E-2</v>
      </c>
      <c r="H60">
        <f t="shared" si="6"/>
        <v>2.016</v>
      </c>
    </row>
    <row r="61" spans="1:8" x14ac:dyDescent="0.25">
      <c r="A61" t="s">
        <v>128</v>
      </c>
      <c r="B61" t="s">
        <v>88</v>
      </c>
      <c r="C61" t="s">
        <v>125</v>
      </c>
      <c r="E61">
        <v>0.26200000000000001</v>
      </c>
      <c r="H61">
        <f t="shared" si="6"/>
        <v>11.004000000000001</v>
      </c>
    </row>
    <row r="62" spans="1:8" x14ac:dyDescent="0.25">
      <c r="A62" t="s">
        <v>129</v>
      </c>
      <c r="B62" t="s">
        <v>98</v>
      </c>
      <c r="C62" t="s">
        <v>125</v>
      </c>
      <c r="E62">
        <v>2.4E-2</v>
      </c>
      <c r="H62">
        <f t="shared" si="6"/>
        <v>1.008</v>
      </c>
    </row>
    <row r="63" spans="1:8" x14ac:dyDescent="0.25">
      <c r="A63" t="s">
        <v>128</v>
      </c>
      <c r="B63" t="s">
        <v>88</v>
      </c>
      <c r="C63" t="s">
        <v>126</v>
      </c>
      <c r="E63">
        <v>0.11899999999999999</v>
      </c>
      <c r="H63">
        <f t="shared" si="6"/>
        <v>4.9979999999999993</v>
      </c>
    </row>
    <row r="64" spans="1:8" x14ac:dyDescent="0.25">
      <c r="A64" t="s">
        <v>129</v>
      </c>
      <c r="B64" t="s">
        <v>98</v>
      </c>
      <c r="C64" t="s">
        <v>126</v>
      </c>
      <c r="E64">
        <v>7.0999999999999994E-2</v>
      </c>
      <c r="H64">
        <f t="shared" si="6"/>
        <v>2.9819999999999998</v>
      </c>
    </row>
    <row r="65" spans="1:8" x14ac:dyDescent="0.25">
      <c r="A65" t="s">
        <v>128</v>
      </c>
      <c r="B65" t="s">
        <v>88</v>
      </c>
      <c r="C65" t="s">
        <v>127</v>
      </c>
      <c r="E65">
        <v>4.8000000000000001E-2</v>
      </c>
      <c r="H65">
        <f t="shared" si="6"/>
        <v>2.016</v>
      </c>
    </row>
    <row r="66" spans="1:8" x14ac:dyDescent="0.25">
      <c r="A66" t="s">
        <v>129</v>
      </c>
      <c r="B66" t="s">
        <v>98</v>
      </c>
      <c r="C66" t="s">
        <v>127</v>
      </c>
      <c r="E66">
        <v>0</v>
      </c>
      <c r="H66">
        <f t="shared" si="6"/>
        <v>0</v>
      </c>
    </row>
    <row r="68" spans="1:8" x14ac:dyDescent="0.25">
      <c r="A68" s="6" t="s">
        <v>131</v>
      </c>
    </row>
    <row r="69" spans="1:8" x14ac:dyDescent="0.25">
      <c r="A69" t="s">
        <v>132</v>
      </c>
      <c r="B69" t="s">
        <v>82</v>
      </c>
      <c r="C69" t="s">
        <v>82</v>
      </c>
      <c r="E69">
        <f t="shared" ref="E69:E80" si="7">SUM(F69:H69)</f>
        <v>281</v>
      </c>
      <c r="F69">
        <v>89</v>
      </c>
      <c r="G69">
        <v>4</v>
      </c>
      <c r="H69">
        <v>188</v>
      </c>
    </row>
    <row r="70" spans="1:8" x14ac:dyDescent="0.25">
      <c r="A70" t="s">
        <v>132</v>
      </c>
      <c r="B70" t="s">
        <v>88</v>
      </c>
      <c r="C70" t="s">
        <v>82</v>
      </c>
      <c r="E70">
        <f t="shared" si="7"/>
        <v>197</v>
      </c>
      <c r="F70">
        <v>54</v>
      </c>
      <c r="G70">
        <v>2</v>
      </c>
      <c r="H70">
        <v>141</v>
      </c>
    </row>
    <row r="71" spans="1:8" x14ac:dyDescent="0.25">
      <c r="A71" t="s">
        <v>132</v>
      </c>
      <c r="B71" t="s">
        <v>98</v>
      </c>
      <c r="C71" t="s">
        <v>82</v>
      </c>
      <c r="E71">
        <f t="shared" si="7"/>
        <v>84</v>
      </c>
      <c r="F71">
        <v>35</v>
      </c>
      <c r="G71">
        <v>2</v>
      </c>
      <c r="H71">
        <v>47</v>
      </c>
    </row>
    <row r="72" spans="1:8" x14ac:dyDescent="0.25">
      <c r="A72" t="s">
        <v>133</v>
      </c>
      <c r="B72" t="s">
        <v>82</v>
      </c>
      <c r="C72" t="s">
        <v>82</v>
      </c>
      <c r="E72">
        <f t="shared" si="7"/>
        <v>27</v>
      </c>
      <c r="F72">
        <v>0</v>
      </c>
      <c r="G72">
        <v>0</v>
      </c>
      <c r="H72">
        <v>27</v>
      </c>
    </row>
    <row r="73" spans="1:8" x14ac:dyDescent="0.25">
      <c r="A73" t="s">
        <v>133</v>
      </c>
      <c r="B73" t="s">
        <v>88</v>
      </c>
      <c r="C73" t="s">
        <v>82</v>
      </c>
      <c r="E73">
        <f t="shared" si="7"/>
        <v>25</v>
      </c>
      <c r="F73">
        <v>0</v>
      </c>
      <c r="G73">
        <v>0</v>
      </c>
      <c r="H73">
        <v>25</v>
      </c>
    </row>
    <row r="74" spans="1:8" x14ac:dyDescent="0.25">
      <c r="A74" t="s">
        <v>133</v>
      </c>
      <c r="B74" t="s">
        <v>98</v>
      </c>
      <c r="C74" t="s">
        <v>82</v>
      </c>
      <c r="E74">
        <f t="shared" si="7"/>
        <v>2</v>
      </c>
      <c r="F74">
        <v>0</v>
      </c>
      <c r="G74">
        <v>0</v>
      </c>
      <c r="H74">
        <v>2</v>
      </c>
    </row>
    <row r="75" spans="1:8" x14ac:dyDescent="0.25">
      <c r="A75" t="s">
        <v>134</v>
      </c>
      <c r="B75" t="s">
        <v>82</v>
      </c>
      <c r="C75" t="s">
        <v>82</v>
      </c>
      <c r="E75">
        <f t="shared" si="7"/>
        <v>148</v>
      </c>
      <c r="F75">
        <v>104</v>
      </c>
      <c r="G75">
        <v>1</v>
      </c>
      <c r="H75">
        <v>43</v>
      </c>
    </row>
    <row r="76" spans="1:8" x14ac:dyDescent="0.25">
      <c r="A76" t="s">
        <v>134</v>
      </c>
      <c r="B76" t="s">
        <v>88</v>
      </c>
      <c r="C76" t="s">
        <v>82</v>
      </c>
      <c r="E76">
        <f t="shared" si="7"/>
        <v>62</v>
      </c>
      <c r="F76">
        <v>38</v>
      </c>
      <c r="G76">
        <v>1</v>
      </c>
      <c r="H76">
        <v>23</v>
      </c>
    </row>
    <row r="77" spans="1:8" x14ac:dyDescent="0.25">
      <c r="A77" t="s">
        <v>134</v>
      </c>
      <c r="B77" t="s">
        <v>98</v>
      </c>
      <c r="C77" t="s">
        <v>82</v>
      </c>
      <c r="E77">
        <f t="shared" si="7"/>
        <v>85</v>
      </c>
      <c r="F77">
        <v>65</v>
      </c>
      <c r="G77">
        <v>0</v>
      </c>
      <c r="H77">
        <v>20</v>
      </c>
    </row>
    <row r="78" spans="1:8" x14ac:dyDescent="0.25">
      <c r="A78" t="s">
        <v>135</v>
      </c>
      <c r="B78" t="s">
        <v>82</v>
      </c>
      <c r="C78" t="s">
        <v>82</v>
      </c>
      <c r="E78">
        <f t="shared" si="7"/>
        <v>2</v>
      </c>
      <c r="F78">
        <v>0</v>
      </c>
      <c r="G78">
        <v>0</v>
      </c>
      <c r="H78">
        <v>2</v>
      </c>
    </row>
    <row r="79" spans="1:8" x14ac:dyDescent="0.25">
      <c r="A79" t="s">
        <v>135</v>
      </c>
      <c r="B79" t="s">
        <v>88</v>
      </c>
      <c r="C79" t="s">
        <v>82</v>
      </c>
      <c r="E79">
        <f t="shared" si="7"/>
        <v>2</v>
      </c>
      <c r="F79">
        <v>0</v>
      </c>
      <c r="G79">
        <v>0</v>
      </c>
      <c r="H79">
        <v>2</v>
      </c>
    </row>
    <row r="80" spans="1:8" x14ac:dyDescent="0.25">
      <c r="A80" t="s">
        <v>135</v>
      </c>
      <c r="B80" t="s">
        <v>98</v>
      </c>
      <c r="C80" t="s">
        <v>82</v>
      </c>
      <c r="E80">
        <f t="shared" si="7"/>
        <v>0</v>
      </c>
      <c r="F80">
        <v>0</v>
      </c>
      <c r="G80">
        <v>0</v>
      </c>
      <c r="H80">
        <v>0</v>
      </c>
    </row>
  </sheetData>
  <hyperlinks>
    <hyperlink ref="A1" r:id="rId1" xr:uid="{14A44FBD-F9F1-4783-B790-4F81C6525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B78BE-72E1-4FEB-808B-99BBEA9EFF7F}">
  <dimension ref="A1:I46"/>
  <sheetViews>
    <sheetView tabSelected="1" workbookViewId="0">
      <selection activeCell="L8" sqref="L8"/>
    </sheetView>
  </sheetViews>
  <sheetFormatPr defaultRowHeight="15" x14ac:dyDescent="0.25"/>
  <cols>
    <col min="1" max="1" width="50.42578125" customWidth="1"/>
    <col min="2" max="2" width="14.85546875" customWidth="1"/>
    <col min="3" max="3" width="14.42578125" customWidth="1"/>
    <col min="4" max="4" width="39.42578125" customWidth="1"/>
    <col min="6" max="6" width="14.42578125" customWidth="1"/>
    <col min="7" max="7" width="10.7109375" customWidth="1"/>
  </cols>
  <sheetData>
    <row r="1" spans="1:9" x14ac:dyDescent="0.25">
      <c r="A1" s="12" t="s">
        <v>136</v>
      </c>
    </row>
    <row r="2" spans="1:9" x14ac:dyDescent="0.25">
      <c r="A2" t="s">
        <v>137</v>
      </c>
    </row>
    <row r="4" spans="1:9" x14ac:dyDescent="0.25">
      <c r="A4" t="s">
        <v>21</v>
      </c>
      <c r="B4" t="s">
        <v>67</v>
      </c>
      <c r="C4" t="s">
        <v>66</v>
      </c>
      <c r="D4" t="s">
        <v>68</v>
      </c>
      <c r="E4" t="s">
        <v>69</v>
      </c>
      <c r="F4" t="s">
        <v>76</v>
      </c>
      <c r="G4" t="s">
        <v>78</v>
      </c>
      <c r="H4" t="s">
        <v>77</v>
      </c>
      <c r="I4" t="s">
        <v>93</v>
      </c>
    </row>
    <row r="6" spans="1:9" x14ac:dyDescent="0.25">
      <c r="A6" s="6" t="s">
        <v>5</v>
      </c>
      <c r="B6" t="s">
        <v>82</v>
      </c>
      <c r="C6" t="s">
        <v>82</v>
      </c>
      <c r="E6">
        <v>2467918</v>
      </c>
      <c r="F6">
        <v>2432766</v>
      </c>
      <c r="G6">
        <v>35152</v>
      </c>
    </row>
    <row r="7" spans="1:9" x14ac:dyDescent="0.25">
      <c r="A7" t="s">
        <v>84</v>
      </c>
      <c r="B7" t="s">
        <v>88</v>
      </c>
      <c r="C7" t="s">
        <v>82</v>
      </c>
    </row>
    <row r="8" spans="1:9" x14ac:dyDescent="0.25">
      <c r="A8" t="s">
        <v>86</v>
      </c>
      <c r="B8" t="s">
        <v>88</v>
      </c>
      <c r="C8" t="s">
        <v>82</v>
      </c>
    </row>
    <row r="9" spans="1:9" x14ac:dyDescent="0.25">
      <c r="A9" t="s">
        <v>87</v>
      </c>
      <c r="B9" t="s">
        <v>88</v>
      </c>
      <c r="C9" t="s">
        <v>82</v>
      </c>
    </row>
    <row r="10" spans="1:9" x14ac:dyDescent="0.25">
      <c r="A10" t="s">
        <v>85</v>
      </c>
      <c r="B10" t="s">
        <v>82</v>
      </c>
      <c r="C10" t="s">
        <v>91</v>
      </c>
    </row>
    <row r="11" spans="1:9" x14ac:dyDescent="0.25">
      <c r="A11" t="s">
        <v>89</v>
      </c>
      <c r="B11" t="s">
        <v>82</v>
      </c>
      <c r="C11" t="s">
        <v>91</v>
      </c>
    </row>
    <row r="12" spans="1:9" x14ac:dyDescent="0.25">
      <c r="A12" t="s">
        <v>90</v>
      </c>
      <c r="B12" t="s">
        <v>82</v>
      </c>
      <c r="C12" t="s">
        <v>145</v>
      </c>
      <c r="F12">
        <v>1594814</v>
      </c>
    </row>
    <row r="13" spans="1:9" x14ac:dyDescent="0.25">
      <c r="A13" t="s">
        <v>80</v>
      </c>
      <c r="B13" t="s">
        <v>82</v>
      </c>
      <c r="C13" t="s">
        <v>82</v>
      </c>
      <c r="F13">
        <v>1900204</v>
      </c>
    </row>
    <row r="14" spans="1:9" x14ac:dyDescent="0.25">
      <c r="A14" t="s">
        <v>81</v>
      </c>
      <c r="B14" t="s">
        <v>82</v>
      </c>
      <c r="C14" t="s">
        <v>82</v>
      </c>
      <c r="F14">
        <v>532562</v>
      </c>
    </row>
    <row r="16" spans="1:9" x14ac:dyDescent="0.25">
      <c r="A16" s="6" t="s">
        <v>71</v>
      </c>
      <c r="B16" t="s">
        <v>82</v>
      </c>
      <c r="C16" t="s">
        <v>82</v>
      </c>
      <c r="E16">
        <v>2846</v>
      </c>
      <c r="F16">
        <v>2717</v>
      </c>
      <c r="G16">
        <v>80</v>
      </c>
      <c r="I16">
        <v>49</v>
      </c>
    </row>
    <row r="17" spans="1:9" x14ac:dyDescent="0.25">
      <c r="A17" t="s">
        <v>72</v>
      </c>
      <c r="B17" t="s">
        <v>82</v>
      </c>
      <c r="C17" t="s">
        <v>82</v>
      </c>
      <c r="E17">
        <v>1.1499999999999999</v>
      </c>
      <c r="F17">
        <v>1.1200000000000001</v>
      </c>
      <c r="G17">
        <v>2.2799999999999998</v>
      </c>
    </row>
    <row r="18" spans="1:9" x14ac:dyDescent="0.25">
      <c r="A18" t="s">
        <v>73</v>
      </c>
      <c r="B18" t="s">
        <v>82</v>
      </c>
      <c r="C18" t="s">
        <v>82</v>
      </c>
      <c r="E18">
        <v>0.14000000000000001</v>
      </c>
      <c r="F18">
        <v>0.14000000000000001</v>
      </c>
      <c r="G18">
        <v>0.03</v>
      </c>
    </row>
    <row r="19" spans="1:9" x14ac:dyDescent="0.25">
      <c r="A19" t="s">
        <v>74</v>
      </c>
      <c r="B19" t="s">
        <v>82</v>
      </c>
      <c r="C19" t="s">
        <v>82</v>
      </c>
    </row>
    <row r="20" spans="1:9" x14ac:dyDescent="0.25">
      <c r="A20" t="s">
        <v>94</v>
      </c>
      <c r="B20" t="s">
        <v>88</v>
      </c>
      <c r="C20" t="s">
        <v>82</v>
      </c>
    </row>
    <row r="21" spans="1:9" x14ac:dyDescent="0.25">
      <c r="A21" t="s">
        <v>95</v>
      </c>
      <c r="B21" t="s">
        <v>88</v>
      </c>
      <c r="C21" t="s">
        <v>82</v>
      </c>
    </row>
    <row r="22" spans="1:9" x14ac:dyDescent="0.25">
      <c r="A22" t="s">
        <v>99</v>
      </c>
      <c r="B22" t="s">
        <v>98</v>
      </c>
      <c r="C22" t="s">
        <v>82</v>
      </c>
    </row>
    <row r="23" spans="1:9" x14ac:dyDescent="0.25">
      <c r="A23" t="s">
        <v>96</v>
      </c>
      <c r="B23" t="s">
        <v>98</v>
      </c>
      <c r="C23" t="s">
        <v>82</v>
      </c>
    </row>
    <row r="24" spans="1:9" x14ac:dyDescent="0.25">
      <c r="A24" t="s">
        <v>97</v>
      </c>
      <c r="B24" t="s">
        <v>82</v>
      </c>
      <c r="C24" t="s">
        <v>82</v>
      </c>
    </row>
    <row r="26" spans="1:9" x14ac:dyDescent="0.25">
      <c r="A26" s="6" t="s">
        <v>1</v>
      </c>
      <c r="B26" t="s">
        <v>82</v>
      </c>
      <c r="C26" t="s">
        <v>82</v>
      </c>
      <c r="E26">
        <v>349</v>
      </c>
      <c r="F26">
        <v>337</v>
      </c>
      <c r="G26">
        <v>1</v>
      </c>
      <c r="I26">
        <v>11</v>
      </c>
    </row>
    <row r="28" spans="1:9" x14ac:dyDescent="0.25">
      <c r="A28" s="14" t="s">
        <v>101</v>
      </c>
      <c r="B28" s="15" t="s">
        <v>82</v>
      </c>
      <c r="C28" s="15" t="s">
        <v>140</v>
      </c>
      <c r="D28" s="15"/>
      <c r="E28" s="15">
        <v>113</v>
      </c>
      <c r="F28" s="15">
        <v>105</v>
      </c>
      <c r="G28" s="15"/>
      <c r="H28" s="15"/>
      <c r="I28" s="15">
        <v>8</v>
      </c>
    </row>
    <row r="29" spans="1:9" x14ac:dyDescent="0.25">
      <c r="A29" s="15" t="s">
        <v>108</v>
      </c>
      <c r="B29" s="15" t="s">
        <v>82</v>
      </c>
      <c r="C29" s="15" t="s">
        <v>140</v>
      </c>
      <c r="D29" s="15"/>
      <c r="E29" s="15">
        <v>84</v>
      </c>
      <c r="F29" s="15"/>
      <c r="G29" s="15"/>
      <c r="H29" s="15"/>
      <c r="I29" s="15"/>
    </row>
    <row r="30" spans="1:9" x14ac:dyDescent="0.25">
      <c r="A30" s="15" t="s">
        <v>109</v>
      </c>
      <c r="B30" s="15" t="s">
        <v>82</v>
      </c>
      <c r="C30" s="15" t="s">
        <v>140</v>
      </c>
      <c r="D30" s="15"/>
      <c r="E30" s="15">
        <v>85</v>
      </c>
      <c r="F30" s="15"/>
      <c r="G30" s="15"/>
      <c r="H30" s="15"/>
      <c r="I30" s="15"/>
    </row>
    <row r="31" spans="1:9" x14ac:dyDescent="0.25">
      <c r="A31" s="15" t="s">
        <v>138</v>
      </c>
      <c r="B31" s="15" t="s">
        <v>88</v>
      </c>
      <c r="C31" s="15" t="s">
        <v>140</v>
      </c>
      <c r="D31" s="15"/>
      <c r="E31" s="15">
        <v>71</v>
      </c>
      <c r="F31" s="15"/>
      <c r="G31" s="15"/>
      <c r="H31" s="15"/>
      <c r="I31" s="15"/>
    </row>
    <row r="32" spans="1:9" x14ac:dyDescent="0.25">
      <c r="A32" s="15" t="s">
        <v>139</v>
      </c>
      <c r="B32" s="15" t="s">
        <v>98</v>
      </c>
      <c r="C32" s="15" t="s">
        <v>140</v>
      </c>
      <c r="D32" s="15"/>
      <c r="E32" s="15">
        <v>38</v>
      </c>
      <c r="F32" s="15"/>
      <c r="G32" s="15"/>
      <c r="H32" s="15"/>
      <c r="I32" s="15"/>
    </row>
    <row r="33" spans="1:9" x14ac:dyDescent="0.25">
      <c r="A33" s="15" t="s">
        <v>141</v>
      </c>
      <c r="B33" s="15" t="s">
        <v>35</v>
      </c>
      <c r="C33" s="15" t="s">
        <v>140</v>
      </c>
      <c r="D33" s="15"/>
      <c r="E33" s="15">
        <v>4</v>
      </c>
      <c r="F33" s="15"/>
      <c r="G33" s="15"/>
      <c r="H33" s="15"/>
      <c r="I33" s="15"/>
    </row>
    <row r="35" spans="1:9" x14ac:dyDescent="0.25">
      <c r="A35" s="6" t="s">
        <v>143</v>
      </c>
      <c r="B35" t="s">
        <v>82</v>
      </c>
      <c r="C35" t="s">
        <v>82</v>
      </c>
    </row>
    <row r="36" spans="1:9" x14ac:dyDescent="0.25">
      <c r="A36" s="16" t="s">
        <v>142</v>
      </c>
      <c r="B36" s="15" t="s">
        <v>82</v>
      </c>
      <c r="C36" s="15" t="s">
        <v>82</v>
      </c>
      <c r="D36" s="15"/>
      <c r="E36" s="15">
        <v>20</v>
      </c>
      <c r="F36" s="15">
        <v>20</v>
      </c>
      <c r="G36" s="15"/>
      <c r="H36" s="15"/>
      <c r="I36" s="15"/>
    </row>
    <row r="37" spans="1:9" x14ac:dyDescent="0.25">
      <c r="A37" s="16" t="s">
        <v>144</v>
      </c>
      <c r="B37" s="15" t="s">
        <v>83</v>
      </c>
      <c r="C37" s="15" t="s">
        <v>83</v>
      </c>
      <c r="D37" s="15"/>
      <c r="E37" s="15">
        <v>33</v>
      </c>
      <c r="F37" s="15">
        <v>33</v>
      </c>
      <c r="G37" s="15"/>
      <c r="H37" s="15"/>
      <c r="I37" s="15"/>
    </row>
    <row r="38" spans="1:9" x14ac:dyDescent="0.25">
      <c r="A38" s="16" t="s">
        <v>146</v>
      </c>
      <c r="B38" s="15" t="s">
        <v>83</v>
      </c>
      <c r="C38" s="15" t="s">
        <v>83</v>
      </c>
      <c r="D38" s="15"/>
      <c r="E38" s="15">
        <v>10</v>
      </c>
      <c r="F38" s="15">
        <v>10</v>
      </c>
      <c r="G38" s="15"/>
      <c r="H38" s="15"/>
      <c r="I38" s="15"/>
    </row>
    <row r="39" spans="1:9" x14ac:dyDescent="0.25">
      <c r="A39" s="16" t="s">
        <v>152</v>
      </c>
      <c r="B39" s="15" t="s">
        <v>83</v>
      </c>
      <c r="C39" s="15" t="s">
        <v>83</v>
      </c>
      <c r="D39" s="15"/>
      <c r="E39" s="15">
        <v>4</v>
      </c>
      <c r="F39" s="15"/>
      <c r="G39" s="15"/>
      <c r="H39" s="15"/>
      <c r="I39" s="15"/>
    </row>
    <row r="40" spans="1:9" x14ac:dyDescent="0.25">
      <c r="A40" s="16" t="s">
        <v>153</v>
      </c>
      <c r="B40" s="15" t="s">
        <v>83</v>
      </c>
      <c r="C40" s="15" t="s">
        <v>83</v>
      </c>
      <c r="D40" s="15"/>
      <c r="E40" s="15">
        <v>46</v>
      </c>
      <c r="F40" s="15"/>
      <c r="G40" s="15"/>
      <c r="H40" s="15"/>
      <c r="I40" s="15">
        <v>7</v>
      </c>
    </row>
    <row r="41" spans="1:9" x14ac:dyDescent="0.25">
      <c r="A41" s="16" t="s">
        <v>148</v>
      </c>
      <c r="B41" s="15" t="s">
        <v>83</v>
      </c>
      <c r="C41" s="15" t="s">
        <v>145</v>
      </c>
      <c r="D41" s="15"/>
      <c r="E41" s="15"/>
      <c r="F41" s="15">
        <v>38</v>
      </c>
      <c r="G41" s="15"/>
      <c r="H41" s="15"/>
      <c r="I41" s="15"/>
    </row>
    <row r="42" spans="1:9" x14ac:dyDescent="0.25">
      <c r="A42" s="16" t="s">
        <v>149</v>
      </c>
      <c r="B42" s="15" t="s">
        <v>83</v>
      </c>
      <c r="C42" s="15" t="s">
        <v>147</v>
      </c>
      <c r="D42" s="15"/>
      <c r="E42" s="15"/>
      <c r="F42" s="15">
        <v>1</v>
      </c>
      <c r="G42" s="15"/>
      <c r="H42" s="15"/>
      <c r="I42" s="15"/>
    </row>
    <row r="44" spans="1:9" x14ac:dyDescent="0.25">
      <c r="A44" s="16" t="s">
        <v>150</v>
      </c>
      <c r="B44" s="15" t="s">
        <v>83</v>
      </c>
      <c r="C44" s="15" t="s">
        <v>145</v>
      </c>
      <c r="D44" s="15"/>
      <c r="E44" s="15">
        <v>98.8</v>
      </c>
      <c r="F44" s="15"/>
      <c r="G44" s="15"/>
      <c r="H44" s="15"/>
      <c r="I44" s="15"/>
    </row>
    <row r="45" spans="1:9" x14ac:dyDescent="0.25">
      <c r="A45" s="16" t="s">
        <v>154</v>
      </c>
      <c r="B45" s="15" t="s">
        <v>83</v>
      </c>
      <c r="C45" s="15" t="s">
        <v>145</v>
      </c>
      <c r="D45" s="15"/>
      <c r="E45" s="15">
        <f>1594814/100000</f>
        <v>15.94814</v>
      </c>
      <c r="F45" s="15"/>
      <c r="G45" s="15"/>
      <c r="H45" s="15"/>
      <c r="I45" s="15"/>
    </row>
    <row r="46" spans="1:9" x14ac:dyDescent="0.25">
      <c r="A46" s="16" t="s">
        <v>151</v>
      </c>
      <c r="B46" s="15" t="s">
        <v>83</v>
      </c>
      <c r="C46" s="15" t="s">
        <v>145</v>
      </c>
      <c r="D46" s="15"/>
      <c r="E46" s="15">
        <f>E45*E44/365*18</f>
        <v>77.704581304109595</v>
      </c>
      <c r="F46" s="15">
        <v>0.49</v>
      </c>
      <c r="G46" s="15"/>
      <c r="H46" s="15"/>
      <c r="I46" s="15"/>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66D16-76C1-43DE-BF6E-7E005D6410F7}">
  <dimension ref="A4:B11"/>
  <sheetViews>
    <sheetView workbookViewId="0">
      <selection activeCell="B14" sqref="B14"/>
    </sheetView>
  </sheetViews>
  <sheetFormatPr defaultRowHeight="15" x14ac:dyDescent="0.25"/>
  <cols>
    <col min="2" max="2" width="119" style="13" customWidth="1"/>
  </cols>
  <sheetData>
    <row r="4" spans="1:2" x14ac:dyDescent="0.25">
      <c r="A4" s="12" t="s">
        <v>156</v>
      </c>
    </row>
    <row r="6" spans="1:2" x14ac:dyDescent="0.25">
      <c r="A6" s="12" t="s">
        <v>65</v>
      </c>
    </row>
    <row r="7" spans="1:2" ht="120" x14ac:dyDescent="0.25">
      <c r="B7" s="13" t="s">
        <v>79</v>
      </c>
    </row>
    <row r="10" spans="1:2" x14ac:dyDescent="0.25">
      <c r="A10" s="12" t="s">
        <v>136</v>
      </c>
    </row>
    <row r="11" spans="1:2" ht="120" x14ac:dyDescent="0.25">
      <c r="B11" s="13" t="s">
        <v>155</v>
      </c>
    </row>
  </sheetData>
  <hyperlinks>
    <hyperlink ref="A6" r:id="rId1" xr:uid="{B2DADC1C-7CA3-4F50-AFFD-2F1902311315}"/>
    <hyperlink ref="A4" r:id="rId2" xr:uid="{21811D84-9883-4C68-B2DA-62A0AFCBA04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9CCF5-2937-48F7-B4D6-20F71BA62582}">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EE836-C3E7-411B-9F32-13F76DFB2070}">
  <dimension ref="A1:E29"/>
  <sheetViews>
    <sheetView workbookViewId="0">
      <selection activeCell="A3" sqref="A3"/>
    </sheetView>
  </sheetViews>
  <sheetFormatPr defaultRowHeight="15" x14ac:dyDescent="0.25"/>
  <cols>
    <col min="1" max="1" width="42.7109375" customWidth="1"/>
    <col min="2" max="2" width="18" customWidth="1"/>
  </cols>
  <sheetData>
    <row r="1" spans="1:5" x14ac:dyDescent="0.25">
      <c r="A1" t="s">
        <v>42</v>
      </c>
    </row>
    <row r="2" spans="1:5" x14ac:dyDescent="0.25">
      <c r="A2" s="12" t="s">
        <v>48</v>
      </c>
    </row>
    <row r="3" spans="1:5" x14ac:dyDescent="0.25">
      <c r="A3" s="12" t="s">
        <v>47</v>
      </c>
      <c r="B3" s="12"/>
    </row>
    <row r="4" spans="1:5" x14ac:dyDescent="0.25">
      <c r="B4" t="s">
        <v>2</v>
      </c>
      <c r="E4" t="s">
        <v>4</v>
      </c>
    </row>
    <row r="5" spans="1:5" x14ac:dyDescent="0.25">
      <c r="A5" t="s">
        <v>5</v>
      </c>
      <c r="E5">
        <v>2200000</v>
      </c>
    </row>
    <row r="6" spans="1:5" x14ac:dyDescent="0.25">
      <c r="A6" t="s">
        <v>43</v>
      </c>
      <c r="E6">
        <v>31</v>
      </c>
    </row>
    <row r="7" spans="1:5" x14ac:dyDescent="0.25">
      <c r="A7" t="s">
        <v>44</v>
      </c>
      <c r="E7">
        <v>29</v>
      </c>
    </row>
    <row r="8" spans="1:5" x14ac:dyDescent="0.25">
      <c r="A8" t="s">
        <v>45</v>
      </c>
      <c r="E8">
        <v>19</v>
      </c>
    </row>
    <row r="9" spans="1:5" x14ac:dyDescent="0.25">
      <c r="A9" t="s">
        <v>46</v>
      </c>
      <c r="E9">
        <v>9</v>
      </c>
    </row>
    <row r="13" spans="1:5" x14ac:dyDescent="0.25">
      <c r="A13" t="s">
        <v>49</v>
      </c>
    </row>
    <row r="14" spans="1:5" x14ac:dyDescent="0.25">
      <c r="A14" t="s">
        <v>50</v>
      </c>
    </row>
    <row r="15" spans="1:5" x14ac:dyDescent="0.25">
      <c r="A15" s="12" t="s">
        <v>63</v>
      </c>
    </row>
    <row r="16" spans="1:5" x14ac:dyDescent="0.25">
      <c r="B16" t="s">
        <v>2</v>
      </c>
      <c r="C16" t="s">
        <v>34</v>
      </c>
      <c r="D16" t="s">
        <v>3</v>
      </c>
      <c r="E16" t="s">
        <v>51</v>
      </c>
    </row>
    <row r="17" spans="1:5" x14ac:dyDescent="0.25">
      <c r="A17" t="s">
        <v>62</v>
      </c>
    </row>
    <row r="18" spans="1:5" x14ac:dyDescent="0.25">
      <c r="A18" t="s">
        <v>52</v>
      </c>
      <c r="C18">
        <v>52</v>
      </c>
      <c r="D18">
        <v>2</v>
      </c>
      <c r="E18">
        <v>1</v>
      </c>
    </row>
    <row r="19" spans="1:5" x14ac:dyDescent="0.25">
      <c r="A19" t="s">
        <v>53</v>
      </c>
      <c r="C19">
        <v>16</v>
      </c>
    </row>
    <row r="20" spans="1:5" x14ac:dyDescent="0.25">
      <c r="A20" t="s">
        <v>54</v>
      </c>
      <c r="C20">
        <v>23</v>
      </c>
    </row>
    <row r="21" spans="1:5" x14ac:dyDescent="0.25">
      <c r="A21" t="s">
        <v>55</v>
      </c>
      <c r="C21">
        <v>10</v>
      </c>
      <c r="D21">
        <v>1</v>
      </c>
      <c r="E21">
        <v>1</v>
      </c>
    </row>
    <row r="22" spans="1:5" x14ac:dyDescent="0.25">
      <c r="A22" t="s">
        <v>56</v>
      </c>
      <c r="C22">
        <v>4</v>
      </c>
    </row>
    <row r="23" spans="1:5" x14ac:dyDescent="0.25">
      <c r="A23" t="s">
        <v>57</v>
      </c>
      <c r="B23">
        <v>50</v>
      </c>
      <c r="C23">
        <v>29</v>
      </c>
      <c r="E23">
        <v>21</v>
      </c>
    </row>
    <row r="24" spans="1:5" x14ac:dyDescent="0.25">
      <c r="A24" t="s">
        <v>58</v>
      </c>
      <c r="B24">
        <v>27</v>
      </c>
    </row>
    <row r="25" spans="1:5" x14ac:dyDescent="0.25">
      <c r="A25" t="s">
        <v>59</v>
      </c>
      <c r="B25">
        <v>23</v>
      </c>
    </row>
    <row r="26" spans="1:5" x14ac:dyDescent="0.25">
      <c r="A26" t="s">
        <v>60</v>
      </c>
      <c r="B26">
        <v>184</v>
      </c>
      <c r="C26">
        <v>89</v>
      </c>
      <c r="D26">
        <v>12</v>
      </c>
      <c r="E26">
        <v>83</v>
      </c>
    </row>
    <row r="27" spans="1:5" x14ac:dyDescent="0.25">
      <c r="A27" t="s">
        <v>61</v>
      </c>
      <c r="B27">
        <v>104</v>
      </c>
    </row>
    <row r="29" spans="1:5" x14ac:dyDescent="0.25">
      <c r="A29" t="s">
        <v>64</v>
      </c>
    </row>
  </sheetData>
  <hyperlinks>
    <hyperlink ref="A3" r:id="rId1" xr:uid="{970A8E48-E97E-44BF-9B13-FD0D8C4B0FA0}"/>
    <hyperlink ref="A15" r:id="rId2" xr:uid="{D7AE3746-EE02-4D6E-8948-1318077F3698}"/>
    <hyperlink ref="A2" r:id="rId3" xr:uid="{0972755B-8BD9-498B-8A3B-56B49C52D99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089F0-0E94-48BF-8A06-322D777527A9}">
  <dimension ref="A1:K28"/>
  <sheetViews>
    <sheetView workbookViewId="0">
      <selection sqref="A1:F27"/>
    </sheetView>
  </sheetViews>
  <sheetFormatPr defaultRowHeight="15" x14ac:dyDescent="0.25"/>
  <cols>
    <col min="1" max="1" width="34" customWidth="1"/>
    <col min="2" max="2" width="20.7109375" customWidth="1"/>
    <col min="3" max="3" width="12.5703125" customWidth="1"/>
    <col min="4" max="4" width="22.28515625" customWidth="1"/>
    <col min="5" max="5" width="14.42578125" customWidth="1"/>
    <col min="6" max="6" width="18.5703125" customWidth="1"/>
    <col min="7" max="7" width="9.42578125" customWidth="1"/>
    <col min="8" max="8" width="16.140625" customWidth="1"/>
    <col min="9" max="9" width="15.7109375" customWidth="1"/>
    <col min="10" max="10" width="9.7109375" style="2" customWidth="1"/>
    <col min="11" max="11" width="7.5703125" style="2" customWidth="1"/>
    <col min="12" max="12" width="8.85546875" customWidth="1"/>
    <col min="13" max="13" width="5.85546875" customWidth="1"/>
  </cols>
  <sheetData>
    <row r="1" spans="1:11" s="3" customFormat="1" x14ac:dyDescent="0.25">
      <c r="A1" s="3" t="s">
        <v>21</v>
      </c>
      <c r="B1" s="3" t="s">
        <v>33</v>
      </c>
      <c r="C1" s="3" t="s">
        <v>2</v>
      </c>
      <c r="D1" s="3" t="s">
        <v>34</v>
      </c>
      <c r="E1" s="3" t="s">
        <v>3</v>
      </c>
      <c r="F1" s="3" t="s">
        <v>20</v>
      </c>
      <c r="J1" s="4"/>
      <c r="K1" s="4"/>
    </row>
    <row r="2" spans="1:11" s="6" customFormat="1" x14ac:dyDescent="0.25">
      <c r="A2" s="6" t="s">
        <v>5</v>
      </c>
      <c r="C2" s="9">
        <v>8863270</v>
      </c>
      <c r="D2" s="9">
        <v>7093082</v>
      </c>
      <c r="E2" s="9">
        <v>298788</v>
      </c>
      <c r="F2" s="9">
        <v>1471400</v>
      </c>
      <c r="J2" s="8"/>
      <c r="K2" s="8"/>
    </row>
    <row r="3" spans="1:11" x14ac:dyDescent="0.25">
      <c r="A3" t="s">
        <v>6</v>
      </c>
      <c r="C3" s="1">
        <f>SUM(D3:F3)</f>
        <v>6113484</v>
      </c>
      <c r="D3" s="1">
        <v>4413935</v>
      </c>
      <c r="E3" s="1">
        <v>228311</v>
      </c>
      <c r="F3" s="1">
        <v>1471238</v>
      </c>
    </row>
    <row r="4" spans="1:11" x14ac:dyDescent="0.25">
      <c r="A4" t="s">
        <v>7</v>
      </c>
      <c r="C4" s="1">
        <f>SUM(D4:F4)</f>
        <v>2749786</v>
      </c>
      <c r="D4" s="1">
        <v>2679147</v>
      </c>
      <c r="E4" s="1">
        <v>70477</v>
      </c>
      <c r="F4">
        <v>162</v>
      </c>
    </row>
    <row r="5" spans="1:11" x14ac:dyDescent="0.25">
      <c r="A5" t="s">
        <v>36</v>
      </c>
      <c r="C5" s="1">
        <f>C2*C7/100</f>
        <v>5672492.7999999998</v>
      </c>
      <c r="D5" s="1"/>
      <c r="E5" s="1"/>
    </row>
    <row r="6" spans="1:11" x14ac:dyDescent="0.25">
      <c r="A6" t="s">
        <v>37</v>
      </c>
      <c r="C6" s="1">
        <f>C5*C8/100</f>
        <v>3857295.1039999998</v>
      </c>
      <c r="D6" s="1"/>
      <c r="E6" s="1"/>
    </row>
    <row r="7" spans="1:11" x14ac:dyDescent="0.25">
      <c r="A7" t="s">
        <v>24</v>
      </c>
      <c r="C7">
        <v>64</v>
      </c>
      <c r="D7" s="1" t="s">
        <v>35</v>
      </c>
      <c r="E7" s="1" t="s">
        <v>35</v>
      </c>
      <c r="F7" s="1" t="s">
        <v>35</v>
      </c>
    </row>
    <row r="8" spans="1:11" x14ac:dyDescent="0.25">
      <c r="A8" t="s">
        <v>25</v>
      </c>
      <c r="C8">
        <v>68</v>
      </c>
      <c r="D8" t="s">
        <v>35</v>
      </c>
      <c r="E8" t="s">
        <v>35</v>
      </c>
      <c r="F8" t="s">
        <v>35</v>
      </c>
    </row>
    <row r="9" spans="1:11" x14ac:dyDescent="0.25">
      <c r="A9" t="s">
        <v>10</v>
      </c>
      <c r="D9" s="1">
        <v>23</v>
      </c>
      <c r="E9" s="1">
        <v>38</v>
      </c>
      <c r="F9">
        <v>86</v>
      </c>
    </row>
    <row r="10" spans="1:11" s="6" customFormat="1" x14ac:dyDescent="0.25">
      <c r="A10" s="6" t="s">
        <v>0</v>
      </c>
      <c r="C10" s="9">
        <v>19194</v>
      </c>
      <c r="D10" s="9">
        <v>10498</v>
      </c>
      <c r="E10" s="6">
        <v>736</v>
      </c>
      <c r="F10" s="9">
        <v>7663</v>
      </c>
      <c r="J10" s="8"/>
      <c r="K10" s="8"/>
    </row>
    <row r="11" spans="1:11" x14ac:dyDescent="0.25">
      <c r="A11" s="2" t="s">
        <v>26</v>
      </c>
      <c r="B11" s="2"/>
      <c r="C11" s="2">
        <v>2.2000000000000002</v>
      </c>
      <c r="D11" s="2">
        <v>1.5</v>
      </c>
      <c r="E11" s="2">
        <v>2.5</v>
      </c>
      <c r="F11" s="2">
        <v>5.2</v>
      </c>
    </row>
    <row r="12" spans="1:11" s="6" customFormat="1" x14ac:dyDescent="0.25">
      <c r="A12" s="6" t="s">
        <v>1</v>
      </c>
      <c r="C12" s="9">
        <v>2287</v>
      </c>
      <c r="D12" s="9">
        <v>1728</v>
      </c>
      <c r="E12" s="6">
        <v>113</v>
      </c>
      <c r="F12" s="6">
        <v>94</v>
      </c>
      <c r="J12" s="8"/>
      <c r="K12" s="8"/>
    </row>
    <row r="13" spans="1:11" x14ac:dyDescent="0.25">
      <c r="A13" s="2" t="s">
        <v>27</v>
      </c>
      <c r="B13" s="2" t="s">
        <v>8</v>
      </c>
      <c r="C13" s="2">
        <v>0.3</v>
      </c>
      <c r="D13" s="2">
        <v>0.2</v>
      </c>
      <c r="E13" s="2">
        <v>0.4</v>
      </c>
      <c r="F13" s="2">
        <v>0.2</v>
      </c>
    </row>
    <row r="14" spans="1:11" x14ac:dyDescent="0.25">
      <c r="A14" t="s">
        <v>11</v>
      </c>
      <c r="C14" s="10">
        <f>C12/C10</f>
        <v>0.11915181827654475</v>
      </c>
      <c r="D14">
        <v>16.5</v>
      </c>
      <c r="E14">
        <v>15.4</v>
      </c>
      <c r="F14">
        <v>4.5999999999999996</v>
      </c>
    </row>
    <row r="15" spans="1:11" s="6" customFormat="1" x14ac:dyDescent="0.25">
      <c r="A15" s="6" t="s">
        <v>9</v>
      </c>
      <c r="C15" s="6">
        <v>351</v>
      </c>
      <c r="D15" s="6">
        <v>286</v>
      </c>
      <c r="E15" s="6">
        <v>4</v>
      </c>
      <c r="F15" s="6">
        <v>4</v>
      </c>
      <c r="J15" s="8"/>
      <c r="K15" s="8"/>
    </row>
    <row r="16" spans="1:11" s="6" customFormat="1" x14ac:dyDescent="0.25">
      <c r="A16" s="6" t="s">
        <v>12</v>
      </c>
      <c r="C16" s="6">
        <v>1.8</v>
      </c>
      <c r="D16" s="6">
        <v>2.7</v>
      </c>
      <c r="E16" s="6">
        <v>0.5</v>
      </c>
      <c r="F16" s="6">
        <v>0.1</v>
      </c>
      <c r="J16" s="8"/>
      <c r="K16" s="8"/>
    </row>
    <row r="17" spans="1:11" s="6" customFormat="1" x14ac:dyDescent="0.25">
      <c r="A17" s="6" t="s">
        <v>13</v>
      </c>
      <c r="C17" s="6">
        <v>0.2</v>
      </c>
      <c r="D17" s="6">
        <v>0.3</v>
      </c>
      <c r="E17" s="6">
        <v>0.1</v>
      </c>
      <c r="F17" s="6">
        <v>0.1</v>
      </c>
      <c r="J17" s="8"/>
      <c r="K17" s="8"/>
    </row>
    <row r="18" spans="1:11" x14ac:dyDescent="0.25">
      <c r="A18" t="s">
        <v>28</v>
      </c>
      <c r="D18">
        <v>72.8</v>
      </c>
      <c r="E18">
        <v>84.4</v>
      </c>
      <c r="F18">
        <v>78.8</v>
      </c>
    </row>
    <row r="19" spans="1:11" x14ac:dyDescent="0.25">
      <c r="A19" t="s">
        <v>22</v>
      </c>
      <c r="B19" t="s">
        <v>15</v>
      </c>
      <c r="C19">
        <v>127</v>
      </c>
      <c r="D19" t="s">
        <v>35</v>
      </c>
      <c r="E19" t="s">
        <v>35</v>
      </c>
      <c r="F19" t="s">
        <v>35</v>
      </c>
    </row>
    <row r="20" spans="1:11" x14ac:dyDescent="0.25">
      <c r="A20" t="s">
        <v>23</v>
      </c>
      <c r="C20">
        <v>94</v>
      </c>
      <c r="D20" t="s">
        <v>35</v>
      </c>
      <c r="E20" t="s">
        <v>35</v>
      </c>
      <c r="F20" t="s">
        <v>35</v>
      </c>
    </row>
    <row r="21" spans="1:11" x14ac:dyDescent="0.25">
      <c r="A21" t="s">
        <v>16</v>
      </c>
      <c r="B21" t="s">
        <v>14</v>
      </c>
      <c r="C21">
        <v>99</v>
      </c>
      <c r="D21">
        <v>84</v>
      </c>
      <c r="E21">
        <v>2</v>
      </c>
      <c r="F21">
        <v>13</v>
      </c>
    </row>
    <row r="22" spans="1:11" x14ac:dyDescent="0.25">
      <c r="A22" t="s">
        <v>17</v>
      </c>
      <c r="B22" t="s">
        <v>19</v>
      </c>
      <c r="D22">
        <v>17</v>
      </c>
      <c r="E22">
        <v>2</v>
      </c>
      <c r="F22">
        <v>15</v>
      </c>
    </row>
    <row r="23" spans="1:11" x14ac:dyDescent="0.25">
      <c r="A23" t="s">
        <v>29</v>
      </c>
      <c r="D23">
        <v>13</v>
      </c>
      <c r="E23" t="s">
        <v>35</v>
      </c>
      <c r="F23" t="s">
        <v>35</v>
      </c>
    </row>
    <row r="24" spans="1:11" x14ac:dyDescent="0.25">
      <c r="A24" t="s">
        <v>18</v>
      </c>
      <c r="D24">
        <v>2</v>
      </c>
      <c r="E24">
        <v>0</v>
      </c>
      <c r="F24">
        <v>9</v>
      </c>
    </row>
    <row r="25" spans="1:11" x14ac:dyDescent="0.25">
      <c r="A25" t="s">
        <v>31</v>
      </c>
      <c r="D25">
        <v>0</v>
      </c>
      <c r="E25">
        <v>0</v>
      </c>
      <c r="F25">
        <v>2</v>
      </c>
    </row>
    <row r="26" spans="1:11" x14ac:dyDescent="0.25">
      <c r="A26" t="s">
        <v>30</v>
      </c>
      <c r="D26">
        <v>0</v>
      </c>
      <c r="E26">
        <v>0</v>
      </c>
      <c r="F26">
        <v>1</v>
      </c>
    </row>
    <row r="27" spans="1:11" s="6" customFormat="1" x14ac:dyDescent="0.25">
      <c r="A27" s="6" t="s">
        <v>32</v>
      </c>
      <c r="D27" s="7">
        <f>D15/D2*100000</f>
        <v>4.0320977538395866</v>
      </c>
      <c r="E27" s="7">
        <f>E15/E2*100000</f>
        <v>1.3387418504089856</v>
      </c>
      <c r="F27" s="7">
        <f>F15/F2*100000</f>
        <v>0.27184993883376379</v>
      </c>
      <c r="J27" s="8"/>
      <c r="K27" s="8"/>
    </row>
    <row r="28" spans="1:11" x14ac:dyDescent="0.25">
      <c r="D28"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90210-9124-47A7-A9AF-ACF9D311ACF1}">
  <dimension ref="A1:F23"/>
  <sheetViews>
    <sheetView workbookViewId="0">
      <selection sqref="A1:F23"/>
    </sheetView>
  </sheetViews>
  <sheetFormatPr defaultRowHeight="15" x14ac:dyDescent="0.25"/>
  <cols>
    <col min="1" max="1" width="35.140625" customWidth="1"/>
    <col min="2" max="2" width="11.85546875" customWidth="1"/>
    <col min="3" max="3" width="14.42578125" customWidth="1"/>
    <col min="4" max="4" width="18.140625" customWidth="1"/>
    <col min="5" max="5" width="18.28515625" customWidth="1"/>
    <col min="6" max="6" width="17.42578125" customWidth="1"/>
    <col min="7" max="7" width="14.5703125" customWidth="1"/>
  </cols>
  <sheetData>
    <row r="1" spans="1:6" x14ac:dyDescent="0.25">
      <c r="A1" t="s">
        <v>21</v>
      </c>
      <c r="B1" t="s">
        <v>33</v>
      </c>
      <c r="C1" t="s">
        <v>2</v>
      </c>
      <c r="D1" t="s">
        <v>34</v>
      </c>
      <c r="E1" t="s">
        <v>3</v>
      </c>
      <c r="F1" t="s">
        <v>20</v>
      </c>
    </row>
    <row r="2" spans="1:6" x14ac:dyDescent="0.25">
      <c r="A2" t="s">
        <v>5</v>
      </c>
      <c r="C2">
        <v>8863270</v>
      </c>
      <c r="D2">
        <v>7093082</v>
      </c>
      <c r="E2">
        <v>298788</v>
      </c>
      <c r="F2">
        <v>1471400</v>
      </c>
    </row>
    <row r="3" spans="1:6" x14ac:dyDescent="0.25">
      <c r="A3" t="s">
        <v>6</v>
      </c>
      <c r="C3">
        <v>6113484</v>
      </c>
      <c r="D3">
        <v>4413935</v>
      </c>
      <c r="E3">
        <v>228311</v>
      </c>
      <c r="F3">
        <v>1471238</v>
      </c>
    </row>
    <row r="4" spans="1:6" x14ac:dyDescent="0.25">
      <c r="A4" t="s">
        <v>7</v>
      </c>
      <c r="C4">
        <v>2749786</v>
      </c>
      <c r="D4">
        <v>2679147</v>
      </c>
      <c r="E4">
        <v>70477</v>
      </c>
      <c r="F4">
        <v>162</v>
      </c>
    </row>
    <row r="5" spans="1:6" x14ac:dyDescent="0.25">
      <c r="A5" t="s">
        <v>36</v>
      </c>
      <c r="C5" s="11">
        <v>5672492.7999999998</v>
      </c>
    </row>
    <row r="6" spans="1:6" x14ac:dyDescent="0.25">
      <c r="A6" t="s">
        <v>37</v>
      </c>
      <c r="C6" s="11">
        <v>3857295.1039999998</v>
      </c>
    </row>
    <row r="9" spans="1:6" x14ac:dyDescent="0.25">
      <c r="A9" t="s">
        <v>40</v>
      </c>
      <c r="C9" s="11">
        <f>SUM(D9:F9)</f>
        <v>3010352.3</v>
      </c>
      <c r="D9" s="11">
        <f>D2*23/100</f>
        <v>1631408.86</v>
      </c>
      <c r="E9" s="11">
        <f>E2*38/100</f>
        <v>113539.44</v>
      </c>
      <c r="F9">
        <f>F2*86/100</f>
        <v>1265404</v>
      </c>
    </row>
    <row r="10" spans="1:6" x14ac:dyDescent="0.25">
      <c r="A10" t="s">
        <v>0</v>
      </c>
      <c r="C10">
        <v>19194</v>
      </c>
      <c r="D10">
        <v>10498</v>
      </c>
      <c r="E10">
        <v>736</v>
      </c>
      <c r="F10">
        <v>7663</v>
      </c>
    </row>
    <row r="11" spans="1:6" x14ac:dyDescent="0.25">
      <c r="A11" t="s">
        <v>1</v>
      </c>
      <c r="B11" t="s">
        <v>8</v>
      </c>
      <c r="C11">
        <v>2287</v>
      </c>
      <c r="D11">
        <v>1728</v>
      </c>
      <c r="E11">
        <v>113</v>
      </c>
      <c r="F11">
        <v>94</v>
      </c>
    </row>
    <row r="12" spans="1:6" x14ac:dyDescent="0.25">
      <c r="A12" t="s">
        <v>9</v>
      </c>
      <c r="C12">
        <v>351</v>
      </c>
      <c r="D12">
        <v>286</v>
      </c>
      <c r="E12">
        <v>4</v>
      </c>
      <c r="F12">
        <v>4</v>
      </c>
    </row>
    <row r="13" spans="1:6" x14ac:dyDescent="0.25">
      <c r="A13" t="s">
        <v>38</v>
      </c>
      <c r="C13" s="11">
        <f>C10*0.2/100</f>
        <v>38.388000000000005</v>
      </c>
      <c r="D13" s="11">
        <f>D10*0.3/100</f>
        <v>31.494</v>
      </c>
      <c r="E13" s="11">
        <f>E10*0.1/100</f>
        <v>0.7360000000000001</v>
      </c>
      <c r="F13" s="11">
        <f>F10*0.1/100</f>
        <v>7.6630000000000003</v>
      </c>
    </row>
    <row r="14" spans="1:6" x14ac:dyDescent="0.25">
      <c r="A14" t="s">
        <v>39</v>
      </c>
      <c r="C14" s="11">
        <f>SUM(D14:F14)</f>
        <v>14302.171999999999</v>
      </c>
      <c r="D14" s="11">
        <f>D10*D15/100</f>
        <v>7642.5439999999999</v>
      </c>
      <c r="E14" s="11">
        <f t="shared" ref="E14:F14" si="0">E10*E15/100</f>
        <v>621.18399999999997</v>
      </c>
      <c r="F14" s="11">
        <f t="shared" si="0"/>
        <v>6038.4440000000004</v>
      </c>
    </row>
    <row r="15" spans="1:6" x14ac:dyDescent="0.25">
      <c r="A15" t="s">
        <v>28</v>
      </c>
      <c r="D15">
        <v>72.8</v>
      </c>
      <c r="E15">
        <v>84.4</v>
      </c>
      <c r="F15">
        <v>78.8</v>
      </c>
    </row>
    <row r="16" spans="1:6" x14ac:dyDescent="0.25">
      <c r="A16" t="s">
        <v>22</v>
      </c>
      <c r="B16" t="s">
        <v>15</v>
      </c>
      <c r="C16">
        <v>127</v>
      </c>
      <c r="D16" t="s">
        <v>35</v>
      </c>
      <c r="E16" t="s">
        <v>35</v>
      </c>
      <c r="F16" t="s">
        <v>35</v>
      </c>
    </row>
    <row r="17" spans="1:6" x14ac:dyDescent="0.25">
      <c r="A17" t="s">
        <v>23</v>
      </c>
      <c r="C17">
        <v>94</v>
      </c>
      <c r="D17" t="s">
        <v>35</v>
      </c>
      <c r="E17" t="s">
        <v>35</v>
      </c>
      <c r="F17" t="s">
        <v>35</v>
      </c>
    </row>
    <row r="18" spans="1:6" x14ac:dyDescent="0.25">
      <c r="A18" t="s">
        <v>16</v>
      </c>
      <c r="B18" t="s">
        <v>14</v>
      </c>
      <c r="C18">
        <v>99</v>
      </c>
      <c r="D18">
        <v>84</v>
      </c>
      <c r="E18">
        <v>2</v>
      </c>
      <c r="F18">
        <v>13</v>
      </c>
    </row>
    <row r="19" spans="1:6" x14ac:dyDescent="0.25">
      <c r="A19" t="s">
        <v>17</v>
      </c>
      <c r="B19" t="s">
        <v>19</v>
      </c>
      <c r="C19">
        <f>SUM(D19:F19)</f>
        <v>34</v>
      </c>
      <c r="D19">
        <v>17</v>
      </c>
      <c r="E19">
        <v>2</v>
      </c>
      <c r="F19">
        <v>15</v>
      </c>
    </row>
    <row r="20" spans="1:6" x14ac:dyDescent="0.25">
      <c r="A20" t="s">
        <v>29</v>
      </c>
      <c r="C20">
        <f>SUM(D20:F20)</f>
        <v>13</v>
      </c>
      <c r="D20">
        <v>13</v>
      </c>
      <c r="E20">
        <v>0</v>
      </c>
      <c r="F20">
        <v>0</v>
      </c>
    </row>
    <row r="21" spans="1:6" x14ac:dyDescent="0.25">
      <c r="A21" t="s">
        <v>18</v>
      </c>
      <c r="C21">
        <f>SUM(D21:F21)</f>
        <v>11</v>
      </c>
      <c r="D21">
        <v>2</v>
      </c>
      <c r="E21">
        <v>0</v>
      </c>
      <c r="F21">
        <v>9</v>
      </c>
    </row>
    <row r="22" spans="1:6" x14ac:dyDescent="0.25">
      <c r="A22" t="s">
        <v>31</v>
      </c>
      <c r="C22">
        <f>SUM(D22:F22)</f>
        <v>2</v>
      </c>
      <c r="D22">
        <v>0</v>
      </c>
      <c r="E22">
        <v>0</v>
      </c>
      <c r="F22">
        <v>2</v>
      </c>
    </row>
    <row r="23" spans="1:6" x14ac:dyDescent="0.25">
      <c r="A23" t="s">
        <v>30</v>
      </c>
      <c r="C23">
        <f>SUM(D23:F23)</f>
        <v>1</v>
      </c>
      <c r="D23">
        <v>0</v>
      </c>
      <c r="E23">
        <v>0</v>
      </c>
      <c r="F23">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748B5-C928-47F3-9B5B-8CEE3244BB31}">
  <dimension ref="A1:F20"/>
  <sheetViews>
    <sheetView workbookViewId="0">
      <selection activeCell="F30" sqref="F30"/>
    </sheetView>
  </sheetViews>
  <sheetFormatPr defaultRowHeight="15" x14ac:dyDescent="0.25"/>
  <cols>
    <col min="1" max="1" width="30.140625" customWidth="1"/>
    <col min="2" max="2" width="14.28515625" customWidth="1"/>
    <col min="3" max="3" width="10.42578125" customWidth="1"/>
    <col min="4" max="4" width="16.42578125" customWidth="1"/>
    <col min="5" max="5" width="11.85546875" customWidth="1"/>
    <col min="6" max="6" width="17.7109375" customWidth="1"/>
  </cols>
  <sheetData>
    <row r="1" spans="1:6" x14ac:dyDescent="0.25">
      <c r="A1" t="s">
        <v>21</v>
      </c>
      <c r="B1" t="s">
        <v>33</v>
      </c>
      <c r="C1" t="s">
        <v>2</v>
      </c>
      <c r="D1" t="s">
        <v>34</v>
      </c>
      <c r="E1" t="s">
        <v>3</v>
      </c>
      <c r="F1" t="s">
        <v>4</v>
      </c>
    </row>
    <row r="2" spans="1:6" x14ac:dyDescent="0.25">
      <c r="A2" t="s">
        <v>5</v>
      </c>
      <c r="B2" t="s">
        <v>20</v>
      </c>
      <c r="C2" s="11">
        <v>8863270</v>
      </c>
      <c r="D2" s="11">
        <v>7093082</v>
      </c>
      <c r="E2" s="11">
        <v>298788</v>
      </c>
      <c r="F2" s="11">
        <v>1471400</v>
      </c>
    </row>
    <row r="3" spans="1:6" x14ac:dyDescent="0.25">
      <c r="A3" t="s">
        <v>6</v>
      </c>
      <c r="C3" s="11">
        <v>6113484</v>
      </c>
      <c r="D3" s="11">
        <v>4413935</v>
      </c>
      <c r="E3" s="11">
        <v>228311</v>
      </c>
      <c r="F3" s="11">
        <v>1471238</v>
      </c>
    </row>
    <row r="4" spans="1:6" x14ac:dyDescent="0.25">
      <c r="A4" t="s">
        <v>7</v>
      </c>
      <c r="C4" s="11">
        <v>2749786</v>
      </c>
      <c r="D4" s="11">
        <v>2679147</v>
      </c>
      <c r="E4" s="11">
        <v>70477</v>
      </c>
      <c r="F4" s="11">
        <v>162</v>
      </c>
    </row>
    <row r="5" spans="1:6" x14ac:dyDescent="0.25">
      <c r="A5" t="s">
        <v>36</v>
      </c>
      <c r="C5" s="11">
        <v>5672492.7999999998</v>
      </c>
      <c r="D5" s="11" t="s">
        <v>35</v>
      </c>
      <c r="E5" s="11" t="s">
        <v>35</v>
      </c>
      <c r="F5" s="11" t="s">
        <v>35</v>
      </c>
    </row>
    <row r="6" spans="1:6" x14ac:dyDescent="0.25">
      <c r="A6" t="s">
        <v>37</v>
      </c>
      <c r="C6" s="11">
        <v>3857295.1039999998</v>
      </c>
      <c r="D6" s="11" t="s">
        <v>35</v>
      </c>
      <c r="E6" s="11" t="s">
        <v>35</v>
      </c>
      <c r="F6" s="11" t="s">
        <v>35</v>
      </c>
    </row>
    <row r="7" spans="1:6" x14ac:dyDescent="0.25">
      <c r="A7" t="s">
        <v>40</v>
      </c>
      <c r="C7" s="11">
        <v>3010352.3</v>
      </c>
      <c r="D7" s="11">
        <v>1631408.86</v>
      </c>
      <c r="E7" s="11">
        <v>113539.44</v>
      </c>
      <c r="F7" s="11">
        <v>1265404</v>
      </c>
    </row>
    <row r="8" spans="1:6" x14ac:dyDescent="0.25">
      <c r="A8" t="s">
        <v>0</v>
      </c>
      <c r="C8" s="11">
        <v>19194</v>
      </c>
      <c r="D8" s="11">
        <v>10498</v>
      </c>
      <c r="E8" s="11">
        <v>736</v>
      </c>
      <c r="F8" s="11">
        <v>7663</v>
      </c>
    </row>
    <row r="9" spans="1:6" x14ac:dyDescent="0.25">
      <c r="A9" t="s">
        <v>1</v>
      </c>
      <c r="B9" t="s">
        <v>8</v>
      </c>
      <c r="C9" s="11">
        <v>2287</v>
      </c>
      <c r="D9" s="11">
        <v>1728</v>
      </c>
      <c r="E9" s="11">
        <v>113</v>
      </c>
      <c r="F9" s="11">
        <v>94</v>
      </c>
    </row>
    <row r="10" spans="1:6" x14ac:dyDescent="0.25">
      <c r="A10" t="s">
        <v>9</v>
      </c>
      <c r="C10" s="11">
        <v>351</v>
      </c>
      <c r="D10" s="11">
        <v>286</v>
      </c>
      <c r="E10" s="11">
        <v>4</v>
      </c>
      <c r="F10" s="11">
        <v>4</v>
      </c>
    </row>
    <row r="11" spans="1:6" x14ac:dyDescent="0.25">
      <c r="A11" t="s">
        <v>38</v>
      </c>
      <c r="C11" s="11">
        <v>38.388000000000005</v>
      </c>
      <c r="D11" s="11">
        <v>31.494</v>
      </c>
      <c r="E11" s="11">
        <v>0.7360000000000001</v>
      </c>
      <c r="F11" s="11">
        <v>7.6630000000000003</v>
      </c>
    </row>
    <row r="12" spans="1:6" x14ac:dyDescent="0.25">
      <c r="A12" t="s">
        <v>39</v>
      </c>
      <c r="C12" s="11">
        <v>14302.171999999999</v>
      </c>
      <c r="D12" s="11">
        <v>7642.5439999999999</v>
      </c>
      <c r="E12" s="11">
        <v>621.18399999999997</v>
      </c>
      <c r="F12" s="11">
        <v>6038.4440000000004</v>
      </c>
    </row>
    <row r="13" spans="1:6" x14ac:dyDescent="0.25">
      <c r="A13" t="s">
        <v>22</v>
      </c>
      <c r="B13" t="s">
        <v>15</v>
      </c>
      <c r="C13" s="11">
        <v>127</v>
      </c>
      <c r="D13" s="11" t="s">
        <v>35</v>
      </c>
      <c r="E13" s="11" t="s">
        <v>35</v>
      </c>
      <c r="F13" s="11" t="s">
        <v>35</v>
      </c>
    </row>
    <row r="14" spans="1:6" x14ac:dyDescent="0.25">
      <c r="A14" t="s">
        <v>41</v>
      </c>
      <c r="C14" s="11">
        <f>127*0.94</f>
        <v>119.38</v>
      </c>
      <c r="D14" s="11" t="s">
        <v>35</v>
      </c>
      <c r="E14" s="11" t="s">
        <v>35</v>
      </c>
      <c r="F14" s="11" t="s">
        <v>35</v>
      </c>
    </row>
    <row r="15" spans="1:6" x14ac:dyDescent="0.25">
      <c r="A15" t="s">
        <v>16</v>
      </c>
      <c r="B15" t="s">
        <v>14</v>
      </c>
      <c r="C15" s="11">
        <v>99</v>
      </c>
      <c r="D15" s="11">
        <v>84</v>
      </c>
      <c r="E15" s="11">
        <v>2</v>
      </c>
      <c r="F15" s="11">
        <v>13</v>
      </c>
    </row>
    <row r="16" spans="1:6" x14ac:dyDescent="0.25">
      <c r="A16" t="s">
        <v>17</v>
      </c>
      <c r="B16" t="s">
        <v>19</v>
      </c>
      <c r="C16" s="11">
        <v>34</v>
      </c>
      <c r="D16" s="11">
        <v>17</v>
      </c>
      <c r="E16" s="11">
        <v>2</v>
      </c>
      <c r="F16" s="11">
        <v>15</v>
      </c>
    </row>
    <row r="17" spans="1:6" x14ac:dyDescent="0.25">
      <c r="A17" t="s">
        <v>29</v>
      </c>
      <c r="C17" s="11">
        <v>13</v>
      </c>
      <c r="D17" s="11">
        <v>13</v>
      </c>
      <c r="E17" s="11">
        <v>0</v>
      </c>
      <c r="F17" s="11">
        <v>0</v>
      </c>
    </row>
    <row r="18" spans="1:6" x14ac:dyDescent="0.25">
      <c r="A18" t="s">
        <v>18</v>
      </c>
      <c r="C18" s="11">
        <v>11</v>
      </c>
      <c r="D18" s="11">
        <v>2</v>
      </c>
      <c r="E18" s="11">
        <v>0</v>
      </c>
      <c r="F18" s="11">
        <v>9</v>
      </c>
    </row>
    <row r="19" spans="1:6" x14ac:dyDescent="0.25">
      <c r="A19" t="s">
        <v>31</v>
      </c>
      <c r="C19" s="11">
        <v>2</v>
      </c>
      <c r="D19" s="11">
        <v>0</v>
      </c>
      <c r="E19" s="11">
        <v>0</v>
      </c>
      <c r="F19" s="11">
        <v>2</v>
      </c>
    </row>
    <row r="20" spans="1:6" x14ac:dyDescent="0.25">
      <c r="A20" t="s">
        <v>30</v>
      </c>
      <c r="C20" s="11">
        <v>1</v>
      </c>
      <c r="D20" s="11">
        <v>0</v>
      </c>
      <c r="E20" s="11">
        <v>0</v>
      </c>
      <c r="F20" s="1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305C3-2F30-48A2-BB0F-6A51E65DBC69}">
  <dimension ref="A1:K28"/>
  <sheetViews>
    <sheetView workbookViewId="0">
      <selection activeCell="A7" sqref="A7:XFD7"/>
    </sheetView>
  </sheetViews>
  <sheetFormatPr defaultRowHeight="15" x14ac:dyDescent="0.25"/>
  <cols>
    <col min="1" max="1" width="34" customWidth="1"/>
    <col min="2" max="2" width="20.7109375" customWidth="1"/>
    <col min="3" max="3" width="12.5703125" customWidth="1"/>
    <col min="4" max="4" width="22.28515625" customWidth="1"/>
    <col min="5" max="5" width="14.42578125" customWidth="1"/>
    <col min="6" max="6" width="18.5703125" customWidth="1"/>
    <col min="7" max="7" width="9.42578125" customWidth="1"/>
    <col min="8" max="8" width="16.140625" customWidth="1"/>
    <col min="9" max="9" width="15.7109375" customWidth="1"/>
    <col min="10" max="10" width="9.7109375" style="2" customWidth="1"/>
    <col min="11" max="11" width="7.5703125" style="2" customWidth="1"/>
    <col min="12" max="12" width="8.85546875" customWidth="1"/>
    <col min="13" max="13" width="5.85546875" customWidth="1"/>
  </cols>
  <sheetData>
    <row r="1" spans="1:11" s="3" customFormat="1" x14ac:dyDescent="0.25">
      <c r="A1" s="3" t="s">
        <v>21</v>
      </c>
      <c r="B1" s="3" t="s">
        <v>33</v>
      </c>
      <c r="C1" s="3" t="s">
        <v>2</v>
      </c>
      <c r="D1" s="3" t="s">
        <v>34</v>
      </c>
      <c r="E1" s="3" t="s">
        <v>3</v>
      </c>
      <c r="F1" s="3" t="s">
        <v>20</v>
      </c>
      <c r="J1" s="4"/>
      <c r="K1" s="4"/>
    </row>
    <row r="2" spans="1:11" s="6" customFormat="1" x14ac:dyDescent="0.25">
      <c r="A2" s="6" t="s">
        <v>5</v>
      </c>
      <c r="C2" s="9">
        <v>8863270</v>
      </c>
      <c r="D2" s="9">
        <v>7093082</v>
      </c>
      <c r="E2" s="9">
        <v>298788</v>
      </c>
      <c r="F2" s="9">
        <v>1471400</v>
      </c>
      <c r="J2" s="8"/>
      <c r="K2" s="8"/>
    </row>
    <row r="3" spans="1:11" x14ac:dyDescent="0.25">
      <c r="A3" t="s">
        <v>6</v>
      </c>
      <c r="C3" s="1">
        <f>SUM(D3:F3)</f>
        <v>6113484</v>
      </c>
      <c r="D3" s="1">
        <v>4413935</v>
      </c>
      <c r="E3" s="1">
        <v>228311</v>
      </c>
      <c r="F3" s="1">
        <v>1471238</v>
      </c>
    </row>
    <row r="4" spans="1:11" x14ac:dyDescent="0.25">
      <c r="A4" t="s">
        <v>7</v>
      </c>
      <c r="C4" s="1">
        <f>SUM(D4:F4)</f>
        <v>2749786</v>
      </c>
      <c r="D4" s="1">
        <v>2679147</v>
      </c>
      <c r="E4" s="1">
        <v>70477</v>
      </c>
      <c r="F4">
        <v>162</v>
      </c>
    </row>
    <row r="5" spans="1:11" x14ac:dyDescent="0.25">
      <c r="A5" t="s">
        <v>36</v>
      </c>
      <c r="C5" s="1">
        <f>C2*C7/100</f>
        <v>5672492.7999999998</v>
      </c>
      <c r="D5" s="1"/>
      <c r="E5" s="1"/>
    </row>
    <row r="6" spans="1:11" x14ac:dyDescent="0.25">
      <c r="A6" t="s">
        <v>37</v>
      </c>
      <c r="C6" s="1">
        <f>C5*C8/100</f>
        <v>3857295.1039999998</v>
      </c>
      <c r="D6" s="1"/>
      <c r="E6" s="1"/>
    </row>
    <row r="7" spans="1:11" x14ac:dyDescent="0.25">
      <c r="A7" t="s">
        <v>24</v>
      </c>
      <c r="C7">
        <v>64</v>
      </c>
      <c r="D7" s="1" t="s">
        <v>35</v>
      </c>
      <c r="E7" s="1" t="s">
        <v>35</v>
      </c>
      <c r="F7" s="1" t="s">
        <v>35</v>
      </c>
    </row>
    <row r="8" spans="1:11" x14ac:dyDescent="0.25">
      <c r="A8" t="s">
        <v>25</v>
      </c>
      <c r="C8">
        <v>68</v>
      </c>
      <c r="D8" t="s">
        <v>35</v>
      </c>
      <c r="E8" t="s">
        <v>35</v>
      </c>
      <c r="F8" t="s">
        <v>35</v>
      </c>
    </row>
    <row r="9" spans="1:11" x14ac:dyDescent="0.25">
      <c r="A9" t="s">
        <v>10</v>
      </c>
      <c r="D9" s="1">
        <v>23</v>
      </c>
      <c r="E9" s="1">
        <v>38</v>
      </c>
      <c r="F9">
        <v>86</v>
      </c>
    </row>
    <row r="10" spans="1:11" s="6" customFormat="1" x14ac:dyDescent="0.25">
      <c r="A10" s="6" t="s">
        <v>0</v>
      </c>
      <c r="C10" s="9">
        <v>19194</v>
      </c>
      <c r="D10" s="9">
        <v>10498</v>
      </c>
      <c r="E10" s="6">
        <v>736</v>
      </c>
      <c r="F10" s="9">
        <v>7663</v>
      </c>
      <c r="J10" s="8"/>
      <c r="K10" s="8"/>
    </row>
    <row r="11" spans="1:11" x14ac:dyDescent="0.25">
      <c r="A11" s="2" t="s">
        <v>26</v>
      </c>
      <c r="B11" s="2"/>
      <c r="C11" s="2">
        <v>2.2000000000000002</v>
      </c>
      <c r="D11" s="2">
        <v>1.5</v>
      </c>
      <c r="E11" s="2">
        <v>2.5</v>
      </c>
      <c r="F11" s="2">
        <v>5.2</v>
      </c>
    </row>
    <row r="12" spans="1:11" s="6" customFormat="1" x14ac:dyDescent="0.25">
      <c r="A12" s="6" t="s">
        <v>1</v>
      </c>
      <c r="C12" s="9">
        <v>2287</v>
      </c>
      <c r="D12" s="9">
        <v>1728</v>
      </c>
      <c r="E12" s="6">
        <v>113</v>
      </c>
      <c r="F12" s="6">
        <v>94</v>
      </c>
      <c r="J12" s="8"/>
      <c r="K12" s="8"/>
    </row>
    <row r="13" spans="1:11" x14ac:dyDescent="0.25">
      <c r="A13" s="2" t="s">
        <v>27</v>
      </c>
      <c r="B13" s="2" t="s">
        <v>8</v>
      </c>
      <c r="C13" s="2">
        <v>0.3</v>
      </c>
      <c r="D13" s="2">
        <v>0.2</v>
      </c>
      <c r="E13" s="2">
        <v>0.4</v>
      </c>
      <c r="F13" s="2">
        <v>0.2</v>
      </c>
    </row>
    <row r="14" spans="1:11" x14ac:dyDescent="0.25">
      <c r="A14" t="s">
        <v>11</v>
      </c>
      <c r="C14" s="10">
        <f>C12/C10</f>
        <v>0.11915181827654475</v>
      </c>
      <c r="D14">
        <v>16.5</v>
      </c>
      <c r="E14">
        <v>15.4</v>
      </c>
      <c r="F14">
        <v>4.5999999999999996</v>
      </c>
    </row>
    <row r="15" spans="1:11" s="6" customFormat="1" x14ac:dyDescent="0.25">
      <c r="A15" s="6" t="s">
        <v>9</v>
      </c>
      <c r="C15" s="6">
        <v>351</v>
      </c>
      <c r="D15" s="6">
        <v>286</v>
      </c>
      <c r="E15" s="6">
        <v>4</v>
      </c>
      <c r="F15" s="6">
        <v>4</v>
      </c>
      <c r="J15" s="8"/>
      <c r="K15" s="8"/>
    </row>
    <row r="16" spans="1:11" s="6" customFormat="1" x14ac:dyDescent="0.25">
      <c r="A16" s="6" t="s">
        <v>12</v>
      </c>
      <c r="C16" s="6">
        <v>1.8</v>
      </c>
      <c r="D16" s="6">
        <v>2.7</v>
      </c>
      <c r="E16" s="6">
        <v>0.5</v>
      </c>
      <c r="F16" s="6">
        <v>0.1</v>
      </c>
      <c r="J16" s="8"/>
      <c r="K16" s="8"/>
    </row>
    <row r="17" spans="1:11" s="6" customFormat="1" x14ac:dyDescent="0.25">
      <c r="A17" s="6" t="s">
        <v>13</v>
      </c>
      <c r="C17" s="6">
        <v>0.2</v>
      </c>
      <c r="D17" s="6">
        <v>0.3</v>
      </c>
      <c r="E17" s="6">
        <v>0.1</v>
      </c>
      <c r="F17" s="6">
        <v>0.1</v>
      </c>
      <c r="J17" s="8"/>
      <c r="K17" s="8"/>
    </row>
    <row r="18" spans="1:11" x14ac:dyDescent="0.25">
      <c r="A18" t="s">
        <v>28</v>
      </c>
      <c r="D18">
        <v>72.8</v>
      </c>
      <c r="E18">
        <v>84.4</v>
      </c>
      <c r="F18">
        <v>78.8</v>
      </c>
    </row>
    <row r="19" spans="1:11" x14ac:dyDescent="0.25">
      <c r="A19" t="s">
        <v>22</v>
      </c>
      <c r="B19" t="s">
        <v>15</v>
      </c>
      <c r="C19">
        <v>127</v>
      </c>
      <c r="D19" t="s">
        <v>35</v>
      </c>
      <c r="E19" t="s">
        <v>35</v>
      </c>
      <c r="F19" t="s">
        <v>35</v>
      </c>
    </row>
    <row r="20" spans="1:11" x14ac:dyDescent="0.25">
      <c r="A20" t="s">
        <v>23</v>
      </c>
      <c r="C20">
        <v>94</v>
      </c>
      <c r="D20" t="s">
        <v>35</v>
      </c>
      <c r="E20" t="s">
        <v>35</v>
      </c>
      <c r="F20" t="s">
        <v>35</v>
      </c>
    </row>
    <row r="21" spans="1:11" x14ac:dyDescent="0.25">
      <c r="A21" t="s">
        <v>16</v>
      </c>
      <c r="B21" t="s">
        <v>14</v>
      </c>
      <c r="C21">
        <v>99</v>
      </c>
      <c r="D21">
        <v>84</v>
      </c>
      <c r="E21">
        <v>2</v>
      </c>
      <c r="F21">
        <v>13</v>
      </c>
    </row>
    <row r="22" spans="1:11" x14ac:dyDescent="0.25">
      <c r="A22" t="s">
        <v>17</v>
      </c>
      <c r="B22" t="s">
        <v>19</v>
      </c>
      <c r="D22">
        <v>17</v>
      </c>
      <c r="E22">
        <v>2</v>
      </c>
      <c r="F22">
        <v>15</v>
      </c>
    </row>
    <row r="23" spans="1:11" x14ac:dyDescent="0.25">
      <c r="A23" t="s">
        <v>29</v>
      </c>
      <c r="D23">
        <v>13</v>
      </c>
      <c r="E23" t="s">
        <v>35</v>
      </c>
      <c r="F23" t="s">
        <v>35</v>
      </c>
    </row>
    <row r="24" spans="1:11" x14ac:dyDescent="0.25">
      <c r="A24" t="s">
        <v>18</v>
      </c>
      <c r="D24">
        <v>2</v>
      </c>
      <c r="E24">
        <v>0</v>
      </c>
      <c r="F24">
        <v>9</v>
      </c>
    </row>
    <row r="25" spans="1:11" x14ac:dyDescent="0.25">
      <c r="A25" t="s">
        <v>31</v>
      </c>
      <c r="D25">
        <v>0</v>
      </c>
      <c r="E25">
        <v>0</v>
      </c>
      <c r="F25">
        <v>2</v>
      </c>
    </row>
    <row r="26" spans="1:11" x14ac:dyDescent="0.25">
      <c r="A26" t="s">
        <v>30</v>
      </c>
      <c r="D26">
        <v>0</v>
      </c>
      <c r="E26">
        <v>0</v>
      </c>
      <c r="F26">
        <v>1</v>
      </c>
    </row>
    <row r="27" spans="1:11" s="6" customFormat="1" x14ac:dyDescent="0.25">
      <c r="A27" s="6" t="s">
        <v>32</v>
      </c>
      <c r="D27" s="7">
        <f>D15/D2*100000</f>
        <v>4.0320977538395866</v>
      </c>
      <c r="E27" s="7">
        <f>E15/E2*100000</f>
        <v>1.3387418504089856</v>
      </c>
      <c r="F27" s="7">
        <f>F15/F2*100000</f>
        <v>0.27184993883376379</v>
      </c>
      <c r="J27" s="8"/>
      <c r="K27" s="8"/>
    </row>
    <row r="28" spans="1:11" x14ac:dyDescent="0.25">
      <c r="D2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PEI-DE-04.2021-raw</vt:lpstr>
      <vt:lpstr>PEI-DE-01.2021-raw</vt:lpstr>
      <vt:lpstr>PEI-DE Remarks</vt:lpstr>
      <vt:lpstr>StatA-SterbeRate</vt:lpstr>
      <vt:lpstr>Sheet1</vt:lpstr>
      <vt:lpstr>PaulEhrlichTrimmed</vt:lpstr>
      <vt:lpstr>Sheet3</vt:lpstr>
      <vt:lpstr>Sheet4</vt:lpstr>
      <vt:lpstr>PaulEhrlich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Strehl</dc:creator>
  <cp:lastModifiedBy>Thomas Strehl</cp:lastModifiedBy>
  <dcterms:created xsi:type="dcterms:W3CDTF">2021-04-06T23:34:45Z</dcterms:created>
  <dcterms:modified xsi:type="dcterms:W3CDTF">2021-04-21T08:21:31Z</dcterms:modified>
</cp:coreProperties>
</file>