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win\Desktop\CHEME 5540 - Final\Q2\"/>
    </mc:Choice>
  </mc:AlternateContent>
  <xr:revisionPtr revIDLastSave="0" documentId="13_ncr:1_{A82ECE6A-4A34-461A-A804-C78B632CF1A1}" xr6:coauthVersionLast="45" xr6:coauthVersionMax="45" xr10:uidLastSave="{00000000-0000-0000-0000-000000000000}"/>
  <bookViews>
    <workbookView xWindow="-108" yWindow="-108" windowWidth="23256" windowHeight="12576" xr2:uid="{9884BFE4-BD4A-4DC9-91D5-FD3F18397688}"/>
  </bookViews>
  <sheets>
    <sheet name="Working Sheet" sheetId="1" r:id="rId1"/>
    <sheet name="Mitotic Activity vs. Z" sheetId="2" r:id="rId2"/>
  </sheets>
  <definedNames>
    <definedName name="solver_adj" localSheetId="0" hidden="1">'Working Sheet'!#REF!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'Working Sheet'!#REF!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O3" i="1"/>
  <c r="N3" i="1"/>
  <c r="M3" i="1"/>
  <c r="L3" i="1"/>
  <c r="K3" i="1"/>
  <c r="K7" i="1" l="1"/>
  <c r="L7" i="1" s="1"/>
  <c r="K14" i="1"/>
  <c r="L14" i="1" s="1"/>
  <c r="K21" i="1"/>
  <c r="L21" i="1" s="1"/>
  <c r="K22" i="1"/>
  <c r="L22" i="1" s="1"/>
  <c r="B11" i="1"/>
  <c r="K8" i="1" s="1"/>
  <c r="L8" i="1" s="1"/>
  <c r="B12" i="1"/>
  <c r="K12" i="1" s="1"/>
  <c r="L12" i="1" s="1"/>
  <c r="B9" i="1"/>
  <c r="B3" i="1"/>
  <c r="K5" i="1" l="1"/>
  <c r="L5" i="1" s="1"/>
  <c r="M5" i="1" s="1"/>
  <c r="N5" i="1" s="1"/>
  <c r="O5" i="1" s="1"/>
  <c r="K13" i="1"/>
  <c r="L13" i="1" s="1"/>
  <c r="K20" i="1"/>
  <c r="L20" i="1" s="1"/>
  <c r="K18" i="1"/>
  <c r="L18" i="1" s="1"/>
  <c r="M18" i="1" s="1"/>
  <c r="N18" i="1" s="1"/>
  <c r="O18" i="1" s="1"/>
  <c r="K4" i="1"/>
  <c r="L4" i="1" s="1"/>
  <c r="K9" i="1"/>
  <c r="L9" i="1" s="1"/>
  <c r="M9" i="1" s="1"/>
  <c r="N9" i="1" s="1"/>
  <c r="O9" i="1" s="1"/>
  <c r="K6" i="1"/>
  <c r="L6" i="1" s="1"/>
  <c r="M6" i="1" s="1"/>
  <c r="N6" i="1" s="1"/>
  <c r="O6" i="1" s="1"/>
  <c r="K19" i="1"/>
  <c r="L19" i="1" s="1"/>
  <c r="M19" i="1" s="1"/>
  <c r="N19" i="1" s="1"/>
  <c r="O19" i="1" s="1"/>
  <c r="K11" i="1"/>
  <c r="L11" i="1" s="1"/>
  <c r="K10" i="1"/>
  <c r="L10" i="1" s="1"/>
  <c r="M10" i="1" s="1"/>
  <c r="N10" i="1" s="1"/>
  <c r="O10" i="1" s="1"/>
  <c r="K17" i="1"/>
  <c r="L17" i="1" s="1"/>
  <c r="M17" i="1" s="1"/>
  <c r="N17" i="1" s="1"/>
  <c r="O17" i="1" s="1"/>
  <c r="K23" i="1"/>
  <c r="L23" i="1" s="1"/>
  <c r="K16" i="1"/>
  <c r="L16" i="1" s="1"/>
  <c r="M16" i="1" s="1"/>
  <c r="N16" i="1" s="1"/>
  <c r="O16" i="1" s="1"/>
  <c r="K15" i="1"/>
  <c r="L15" i="1" s="1"/>
  <c r="M13" i="1"/>
  <c r="N13" i="1" s="1"/>
  <c r="O13" i="1" s="1"/>
  <c r="M23" i="1"/>
  <c r="N23" i="1" s="1"/>
  <c r="O23" i="1" s="1"/>
  <c r="M11" i="1"/>
  <c r="N11" i="1" s="1"/>
  <c r="O11" i="1" s="1"/>
  <c r="M22" i="1"/>
  <c r="N22" i="1" s="1"/>
  <c r="O22" i="1" s="1"/>
  <c r="M4" i="1"/>
  <c r="N4" i="1" s="1"/>
  <c r="O4" i="1" s="1"/>
  <c r="M21" i="1"/>
  <c r="N21" i="1" s="1"/>
  <c r="O21" i="1" s="1"/>
  <c r="M8" i="1"/>
  <c r="N8" i="1" s="1"/>
  <c r="O8" i="1" s="1"/>
  <c r="M20" i="1"/>
  <c r="N20" i="1" s="1"/>
  <c r="O20" i="1" s="1"/>
  <c r="M15" i="1"/>
  <c r="N15" i="1" s="1"/>
  <c r="O15" i="1" s="1"/>
  <c r="M14" i="1"/>
  <c r="N14" i="1" s="1"/>
  <c r="O14" i="1" s="1"/>
  <c r="M7" i="1"/>
  <c r="N7" i="1" s="1"/>
  <c r="O7" i="1" s="1"/>
  <c r="M12" i="1"/>
  <c r="N12" i="1" s="1"/>
  <c r="O12" i="1" s="1"/>
</calcChain>
</file>

<file path=xl/sharedStrings.xml><?xml version="1.0" encoding="utf-8"?>
<sst xmlns="http://schemas.openxmlformats.org/spreadsheetml/2006/main" count="24" uniqueCount="24">
  <si>
    <t>Parameters</t>
  </si>
  <si>
    <t>kf (m^3/s)</t>
  </si>
  <si>
    <t>ke* (1/s)</t>
  </si>
  <si>
    <t>ke (1/s)</t>
  </si>
  <si>
    <t>kr (1/s)</t>
  </si>
  <si>
    <t>kdeg (1/s)</t>
  </si>
  <si>
    <t>Vs (1/s*cell)</t>
  </si>
  <si>
    <t>q (#/cell*s)</t>
  </si>
  <si>
    <t>DL (m^2/s)</t>
  </si>
  <si>
    <t>nc (cell/m^2)</t>
  </si>
  <si>
    <t>gamma (1/s)</t>
  </si>
  <si>
    <t>Sh (z)</t>
  </si>
  <si>
    <t>Calculated paramaters</t>
  </si>
  <si>
    <t>Kss (m^3)</t>
  </si>
  <si>
    <t>R(star)Total =  ((1/ke*)+(1/kdeg)) * ((Kss*Vs*nc)/(km(z) + (Kss*Vs*nc))) * q</t>
  </si>
  <si>
    <t>Mitotic Rate = 4*R(Star)Total</t>
  </si>
  <si>
    <t>Sh = ((gamma*z^2)/DL)^(1/3)</t>
  </si>
  <si>
    <t>km(z) = Sh*(DL/z)</t>
  </si>
  <si>
    <t>Equations</t>
  </si>
  <si>
    <t>km (z) [m/s]</t>
  </si>
  <si>
    <t>z [m]</t>
  </si>
  <si>
    <t xml:space="preserve">Total R* </t>
  </si>
  <si>
    <t xml:space="preserve">Mitotic Activity </t>
  </si>
  <si>
    <t xml:space="preserve">Mitotic Activity *10^5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</si>
</sst>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>
                <a:solidFill>
                  <a:sysClr val="windowText" lastClr="000000"/>
                </a:solidFill>
              </a:rPr>
              <a:t>Predicted Mitotic Activity vs.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'Working Sheet'!$N$2</c:f>
              <c:strCache>
                <c:ptCount val="1"/>
                <c:pt idx="0">
                  <c:v>Mitotic Activity 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'Working Sheet'!$J$3:$J$23</c:f>
              <c:numCache>
                <c:formatCode>General</c:formatCode>
                <c:ptCount val="2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'Working Sheet'!$O$3:$O$23</c:f>
              <c:numCache>
                <c:formatCode>General</c:formatCode>
                <c:ptCount val="21"/>
                <c:pt idx="0" formatCode="0.00E+00">
                  <c:v>0.57234780711395772</c:v>
                </c:pt>
                <c:pt idx="1">
                  <c:v>1.2191968345964097</c:v>
                </c:pt>
                <c:pt idx="2">
                  <c:v>1.5277446091894185</c:v>
                </c:pt>
                <c:pt idx="3">
                  <c:v>1.7421900728099839</c:v>
                </c:pt>
                <c:pt idx="4">
                  <c:v>1.9117489353075416</c:v>
                </c:pt>
                <c:pt idx="5">
                  <c:v>2.0541409632423817</c:v>
                </c:pt>
                <c:pt idx="6">
                  <c:v>2.1780171938413968</c:v>
                </c:pt>
                <c:pt idx="7">
                  <c:v>2.2883257714096423</c:v>
                </c:pt>
                <c:pt idx="8">
                  <c:v>2.3881923493187385</c:v>
                </c:pt>
                <c:pt idx="9">
                  <c:v>2.4797316662323485</c:v>
                </c:pt>
                <c:pt idx="10">
                  <c:v>2.5644486074207191</c:v>
                </c:pt>
                <c:pt idx="11">
                  <c:v>2.6434564223867905</c:v>
                </c:pt>
                <c:pt idx="12">
                  <c:v>2.7176043673961914</c:v>
                </c:pt>
                <c:pt idx="13">
                  <c:v>2.7875567138991166</c:v>
                </c:pt>
                <c:pt idx="14">
                  <c:v>2.8538439322946219</c:v>
                </c:pt>
                <c:pt idx="15">
                  <c:v>2.9168971173378302</c:v>
                </c:pt>
                <c:pt idx="16">
                  <c:v>2.9770718818501143</c:v>
                </c:pt>
                <c:pt idx="17">
                  <c:v>3.0346653905505447</c:v>
                </c:pt>
                <c:pt idx="18">
                  <c:v>3.0899287868539127</c:v>
                </c:pt>
                <c:pt idx="19">
                  <c:v>3.1430764426749667</c:v>
                </c:pt>
                <c:pt idx="20">
                  <c:v>3.1942929661563562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AF-4115-BAA2-46664F566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569567"/>
        <c:axId val="817676319"/>
      </c:scatterChart>
      <c:valAx>
        <c:axId val="894569567"/>
        <c:scaling>
          <c:orientation val="minMax"/>
          <c:max val="2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Z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76319"/>
        <c:crosses val="autoZero"/>
        <c:crossBetween val="midCat"/>
        <c:majorUnit val="0.2"/>
      </c:valAx>
      <c:valAx>
        <c:axId val="81767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Mitotic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Activity  * 10^5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6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BC7EAC-38CB-43F5-8865-55A00AD589BC}">
  <sheetPr/>
  <sheetViews>
    <sheetView zoomScale="8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C8176-AFD4-47D2-901B-E0B573D5CF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2AA2-8F76-4AB7-9811-D8FED8B1ADB3}">
  <dimension ref="A1:O33"/>
  <sheetViews>
    <sheetView tabSelected="1" workbookViewId="0"/>
  </sheetViews>
  <sheetFormatPr defaultRowHeight="14.4" x14ac:dyDescent="0.3"/>
  <cols>
    <col min="1" max="1" width="16.44140625" customWidth="1"/>
    <col min="2" max="2" width="11.33203125" customWidth="1"/>
    <col min="3" max="3" width="21.109375" bestFit="1" customWidth="1"/>
    <col min="11" max="12" width="12" bestFit="1" customWidth="1"/>
    <col min="13" max="13" width="14.33203125" bestFit="1" customWidth="1"/>
    <col min="14" max="14" width="20.44140625" bestFit="1" customWidth="1"/>
    <col min="15" max="15" width="26.109375" bestFit="1" customWidth="1"/>
    <col min="16" max="16" width="12" bestFit="1" customWidth="1"/>
  </cols>
  <sheetData>
    <row r="1" spans="1:15" x14ac:dyDescent="0.3">
      <c r="B1" s="1"/>
    </row>
    <row r="2" spans="1:15" ht="15.6" x14ac:dyDescent="0.3">
      <c r="A2" s="4" t="s">
        <v>0</v>
      </c>
      <c r="B2" s="4"/>
      <c r="J2" s="16" t="s">
        <v>20</v>
      </c>
      <c r="K2" s="16" t="s">
        <v>11</v>
      </c>
      <c r="L2" s="16" t="s">
        <v>19</v>
      </c>
      <c r="M2" s="16" t="s">
        <v>21</v>
      </c>
      <c r="N2" s="16" t="s">
        <v>22</v>
      </c>
      <c r="O2" s="16" t="s">
        <v>23</v>
      </c>
    </row>
    <row r="3" spans="1:15" x14ac:dyDescent="0.3">
      <c r="A3" s="5" t="s">
        <v>3</v>
      </c>
      <c r="B3" s="6">
        <f>10^-4</f>
        <v>1E-4</v>
      </c>
      <c r="J3" s="5">
        <v>0.01</v>
      </c>
      <c r="K3" s="7">
        <f>(($B$11*(J3)^2)/$B$12)^(1/3)</f>
        <v>464.15888336127819</v>
      </c>
      <c r="L3" s="7">
        <f>K3*($B$12/J3)</f>
        <v>4.641588833612782E-6</v>
      </c>
      <c r="M3" s="7">
        <f>((1/$B$4)+(1/$B$7))*(($B$16*$B$8*$B$10)/(L3+($B$16*$B$8*$B$10)))*$B$9</f>
        <v>14308.695177848942</v>
      </c>
      <c r="N3" s="7">
        <f>4*M3</f>
        <v>57234.780711395768</v>
      </c>
      <c r="O3" s="7">
        <f>N3/(10^5)</f>
        <v>0.57234780711395772</v>
      </c>
    </row>
    <row r="4" spans="1:15" x14ac:dyDescent="0.3">
      <c r="A4" s="5" t="s">
        <v>2</v>
      </c>
      <c r="B4" s="6">
        <v>5.0000000000000001E-3</v>
      </c>
      <c r="J4" s="5">
        <v>0.1</v>
      </c>
      <c r="K4" s="7">
        <f>(($B$11*(J4)^2)/$B$12)^(1/3)</f>
        <v>2154.4346900318833</v>
      </c>
      <c r="L4" s="5">
        <f t="shared" ref="L4:L23" si="0">K4*($B$12/J4)</f>
        <v>2.1544346900318835E-6</v>
      </c>
      <c r="M4" s="7">
        <f t="shared" ref="M4:M23" si="1">((1/$B$4)+(1/$B$7))*(($B$16*$B$8*$B$10)/(L4+($B$16*$B$8*$B$10)))*$B$9</f>
        <v>30479.920864910244</v>
      </c>
      <c r="N4" s="7">
        <f t="shared" ref="N4:N23" si="2">4*M4</f>
        <v>121919.68345964098</v>
      </c>
      <c r="O4" s="6">
        <f t="shared" ref="O4:O23" si="3">N4/(10^5)</f>
        <v>1.2191968345964097</v>
      </c>
    </row>
    <row r="5" spans="1:15" x14ac:dyDescent="0.3">
      <c r="A5" s="5" t="s">
        <v>1</v>
      </c>
      <c r="B5" s="7">
        <v>5.1400000000000003E-21</v>
      </c>
      <c r="G5" s="2"/>
      <c r="J5" s="5">
        <v>0.2</v>
      </c>
      <c r="K5" s="6">
        <f t="shared" ref="K5:K23" si="4">(($B$11*(J5)^2)/$B$12)^(1/3)</f>
        <v>3419.9518933533946</v>
      </c>
      <c r="L5" s="5">
        <f t="shared" si="0"/>
        <v>1.7099759466766973E-6</v>
      </c>
      <c r="M5" s="7">
        <f t="shared" si="1"/>
        <v>38193.615229735464</v>
      </c>
      <c r="N5" s="7">
        <f t="shared" si="2"/>
        <v>152774.46091894186</v>
      </c>
      <c r="O5" s="6">
        <f t="shared" si="3"/>
        <v>1.5277446091894185</v>
      </c>
    </row>
    <row r="6" spans="1:15" x14ac:dyDescent="0.3">
      <c r="A6" s="5" t="s">
        <v>4</v>
      </c>
      <c r="B6" s="6">
        <v>2.5000000000000001E-2</v>
      </c>
      <c r="J6" s="5">
        <v>0.3</v>
      </c>
      <c r="K6" s="6">
        <f t="shared" si="4"/>
        <v>4481.4047465571612</v>
      </c>
      <c r="L6" s="5">
        <f t="shared" si="0"/>
        <v>1.4938015821857205E-6</v>
      </c>
      <c r="M6" s="7">
        <f t="shared" si="1"/>
        <v>43554.751820249599</v>
      </c>
      <c r="N6" s="7">
        <f t="shared" si="2"/>
        <v>174219.0072809984</v>
      </c>
      <c r="O6" s="6">
        <f t="shared" si="3"/>
        <v>1.7421900728099839</v>
      </c>
    </row>
    <row r="7" spans="1:15" x14ac:dyDescent="0.3">
      <c r="A7" s="5" t="s">
        <v>5</v>
      </c>
      <c r="B7" s="6">
        <v>8.0000000000000004E-4</v>
      </c>
      <c r="J7" s="5">
        <v>0.4</v>
      </c>
      <c r="K7" s="6">
        <f t="shared" si="4"/>
        <v>5428.8352331898113</v>
      </c>
      <c r="L7" s="5">
        <f t="shared" si="0"/>
        <v>1.3572088082974529E-6</v>
      </c>
      <c r="M7" s="7">
        <f t="shared" si="1"/>
        <v>47793.723382688542</v>
      </c>
      <c r="N7" s="7">
        <f t="shared" si="2"/>
        <v>191174.89353075417</v>
      </c>
      <c r="O7" s="6">
        <f t="shared" si="3"/>
        <v>1.9117489353075416</v>
      </c>
    </row>
    <row r="8" spans="1:15" x14ac:dyDescent="0.3">
      <c r="A8" s="5" t="s">
        <v>6</v>
      </c>
      <c r="B8" s="6">
        <v>18</v>
      </c>
      <c r="J8" s="5">
        <v>0.5</v>
      </c>
      <c r="K8" s="6">
        <f t="shared" si="4"/>
        <v>6299.6052494743635</v>
      </c>
      <c r="L8" s="5">
        <f t="shared" si="0"/>
        <v>1.2599210498948727E-6</v>
      </c>
      <c r="M8" s="7">
        <f t="shared" si="1"/>
        <v>51353.524081059542</v>
      </c>
      <c r="N8" s="7">
        <f t="shared" si="2"/>
        <v>205414.09632423817</v>
      </c>
      <c r="O8" s="6">
        <f t="shared" si="3"/>
        <v>2.0541409632423817</v>
      </c>
    </row>
    <row r="9" spans="1:15" x14ac:dyDescent="0.3">
      <c r="A9" s="5" t="s">
        <v>7</v>
      </c>
      <c r="B9" s="6">
        <f>10^3</f>
        <v>1000</v>
      </c>
      <c r="J9" s="5">
        <v>0.6</v>
      </c>
      <c r="K9" s="6">
        <f t="shared" si="4"/>
        <v>7113.7866089801155</v>
      </c>
      <c r="L9" s="5">
        <f t="shared" si="0"/>
        <v>1.1856311014966861E-6</v>
      </c>
      <c r="M9" s="7">
        <f t="shared" si="1"/>
        <v>54450.429846034924</v>
      </c>
      <c r="N9" s="7">
        <f t="shared" si="2"/>
        <v>217801.71938413969</v>
      </c>
      <c r="O9" s="6">
        <f t="shared" si="3"/>
        <v>2.1780171938413968</v>
      </c>
    </row>
    <row r="10" spans="1:15" x14ac:dyDescent="0.3">
      <c r="A10" s="5" t="s">
        <v>9</v>
      </c>
      <c r="B10" s="8">
        <v>300000000</v>
      </c>
      <c r="J10" s="5">
        <v>0.7</v>
      </c>
      <c r="K10" s="6">
        <f t="shared" si="4"/>
        <v>7883.7351631052397</v>
      </c>
      <c r="L10" s="5">
        <f t="shared" si="0"/>
        <v>1.1262478804436059E-6</v>
      </c>
      <c r="M10" s="7">
        <f t="shared" si="1"/>
        <v>57208.144285241062</v>
      </c>
      <c r="N10" s="7">
        <f t="shared" si="2"/>
        <v>228832.57714096425</v>
      </c>
      <c r="O10" s="6">
        <f t="shared" si="3"/>
        <v>2.2883257714096423</v>
      </c>
    </row>
    <row r="11" spans="1:15" x14ac:dyDescent="0.3">
      <c r="A11" s="5" t="s">
        <v>10</v>
      </c>
      <c r="B11" s="6">
        <f>10^2</f>
        <v>100</v>
      </c>
      <c r="J11" s="5">
        <v>0.8</v>
      </c>
      <c r="K11" s="6">
        <f t="shared" si="4"/>
        <v>8617.7387601275277</v>
      </c>
      <c r="L11" s="5">
        <f t="shared" si="0"/>
        <v>1.0772173450159411E-6</v>
      </c>
      <c r="M11" s="7">
        <f t="shared" si="1"/>
        <v>59704.808732968457</v>
      </c>
      <c r="N11" s="7">
        <f t="shared" si="2"/>
        <v>238819.23493187383</v>
      </c>
      <c r="O11" s="6">
        <f t="shared" si="3"/>
        <v>2.3881923493187385</v>
      </c>
    </row>
    <row r="12" spans="1:15" x14ac:dyDescent="0.3">
      <c r="A12" s="5" t="s">
        <v>8</v>
      </c>
      <c r="B12" s="6">
        <f>10^-10</f>
        <v>1E-10</v>
      </c>
      <c r="J12" s="5">
        <v>0.9</v>
      </c>
      <c r="K12" s="6">
        <f t="shared" si="4"/>
        <v>9321.6975178615703</v>
      </c>
      <c r="L12" s="5">
        <f t="shared" si="0"/>
        <v>1.0357441686512856E-6</v>
      </c>
      <c r="M12" s="7">
        <f t="shared" si="1"/>
        <v>61993.291655808709</v>
      </c>
      <c r="N12" s="7">
        <f t="shared" si="2"/>
        <v>247973.16662323484</v>
      </c>
      <c r="O12" s="6">
        <f t="shared" si="3"/>
        <v>2.4797316662323485</v>
      </c>
    </row>
    <row r="13" spans="1:15" x14ac:dyDescent="0.3">
      <c r="J13" s="5">
        <v>1</v>
      </c>
      <c r="K13" s="6">
        <f t="shared" si="4"/>
        <v>9999.9999999999909</v>
      </c>
      <c r="L13" s="5">
        <f t="shared" si="0"/>
        <v>9.9999999999999911E-7</v>
      </c>
      <c r="M13" s="7">
        <f t="shared" si="1"/>
        <v>64111.215185517976</v>
      </c>
      <c r="N13" s="7">
        <f t="shared" si="2"/>
        <v>256444.86074207191</v>
      </c>
      <c r="O13" s="6">
        <f t="shared" si="3"/>
        <v>2.5644486074207191</v>
      </c>
    </row>
    <row r="14" spans="1:15" x14ac:dyDescent="0.3">
      <c r="A14" s="9"/>
      <c r="B14" s="10"/>
      <c r="J14" s="5">
        <v>1.1000000000000001</v>
      </c>
      <c r="K14" s="6">
        <f t="shared" si="4"/>
        <v>10656.022367666103</v>
      </c>
      <c r="L14" s="5">
        <f t="shared" si="0"/>
        <v>9.6872930615146383E-7</v>
      </c>
      <c r="M14" s="7">
        <f t="shared" si="1"/>
        <v>66086.410559669763</v>
      </c>
      <c r="N14" s="7">
        <f t="shared" si="2"/>
        <v>264345.64223867905</v>
      </c>
      <c r="O14" s="6">
        <f t="shared" si="3"/>
        <v>2.6434564223867905</v>
      </c>
    </row>
    <row r="15" spans="1:15" x14ac:dyDescent="0.3">
      <c r="A15" s="11" t="s">
        <v>12</v>
      </c>
      <c r="B15" s="12"/>
      <c r="J15" s="5">
        <v>1.2</v>
      </c>
      <c r="K15" s="6">
        <f t="shared" si="4"/>
        <v>11292.432346572341</v>
      </c>
      <c r="L15" s="5">
        <f t="shared" si="0"/>
        <v>9.4103602888102851E-7</v>
      </c>
      <c r="M15" s="7">
        <f t="shared" si="1"/>
        <v>67940.109184904781</v>
      </c>
      <c r="N15" s="7">
        <f t="shared" si="2"/>
        <v>271760.43673961912</v>
      </c>
      <c r="O15" s="6">
        <f t="shared" si="3"/>
        <v>2.7176043673961914</v>
      </c>
    </row>
    <row r="16" spans="1:15" x14ac:dyDescent="0.3">
      <c r="A16" s="5" t="s">
        <v>13</v>
      </c>
      <c r="B16" s="7">
        <f>(($B$4*$B$5)/($B$3*($B$6+$B$4)))</f>
        <v>8.5666666666666658E-18</v>
      </c>
      <c r="D16" s="2"/>
      <c r="J16" s="5">
        <v>1.3</v>
      </c>
      <c r="K16" s="6">
        <f t="shared" si="4"/>
        <v>11911.384251964317</v>
      </c>
      <c r="L16" s="5">
        <f t="shared" si="0"/>
        <v>9.1626032707417827E-7</v>
      </c>
      <c r="M16" s="7">
        <f t="shared" si="1"/>
        <v>69688.917847477918</v>
      </c>
      <c r="N16" s="7">
        <f t="shared" si="2"/>
        <v>278755.67138991167</v>
      </c>
      <c r="O16" s="6">
        <f t="shared" si="3"/>
        <v>2.7875567138991166</v>
      </c>
    </row>
    <row r="17" spans="1:15" x14ac:dyDescent="0.3">
      <c r="A17" s="9"/>
      <c r="B17" s="10"/>
      <c r="J17" s="5">
        <v>1.4</v>
      </c>
      <c r="K17" s="6">
        <f t="shared" si="4"/>
        <v>12514.649491351936</v>
      </c>
      <c r="L17" s="5">
        <f t="shared" si="0"/>
        <v>8.9390353509656699E-7</v>
      </c>
      <c r="M17" s="7">
        <f t="shared" si="1"/>
        <v>71346.098307365552</v>
      </c>
      <c r="N17" s="7">
        <f t="shared" si="2"/>
        <v>285384.39322946221</v>
      </c>
      <c r="O17" s="6">
        <f t="shared" si="3"/>
        <v>2.8538439322946219</v>
      </c>
    </row>
    <row r="18" spans="1:15" x14ac:dyDescent="0.3">
      <c r="A18" s="9"/>
      <c r="B18" s="9"/>
      <c r="J18" s="5">
        <v>1.5</v>
      </c>
      <c r="K18" s="6">
        <f t="shared" si="4"/>
        <v>13103.706971044481</v>
      </c>
      <c r="L18" s="5">
        <f t="shared" si="0"/>
        <v>8.735804647362988E-7</v>
      </c>
      <c r="M18" s="7">
        <f t="shared" si="1"/>
        <v>72922.427933445753</v>
      </c>
      <c r="N18" s="7">
        <f t="shared" si="2"/>
        <v>291689.71173378301</v>
      </c>
      <c r="O18" s="6">
        <f t="shared" si="3"/>
        <v>2.9168971173378302</v>
      </c>
    </row>
    <row r="19" spans="1:15" x14ac:dyDescent="0.3">
      <c r="A19" s="9"/>
      <c r="B19" s="9"/>
      <c r="J19" s="5">
        <v>1.6</v>
      </c>
      <c r="K19" s="6">
        <f t="shared" si="4"/>
        <v>13679.80757341358</v>
      </c>
      <c r="L19" s="5">
        <f t="shared" si="0"/>
        <v>8.5498797333834875E-7</v>
      </c>
      <c r="M19" s="7">
        <f t="shared" si="1"/>
        <v>74426.797046252861</v>
      </c>
      <c r="N19" s="7">
        <f t="shared" si="2"/>
        <v>297707.18818501144</v>
      </c>
      <c r="O19" s="6">
        <f t="shared" si="3"/>
        <v>2.9770718818501143</v>
      </c>
    </row>
    <row r="20" spans="1:15" x14ac:dyDescent="0.3">
      <c r="J20" s="5">
        <v>1.7</v>
      </c>
      <c r="K20" s="6">
        <f t="shared" si="4"/>
        <v>14244.02129413064</v>
      </c>
      <c r="L20" s="5">
        <f t="shared" si="0"/>
        <v>8.3788360553709648E-7</v>
      </c>
      <c r="M20" s="7">
        <f t="shared" si="1"/>
        <v>75866.634763763621</v>
      </c>
      <c r="N20" s="7">
        <f t="shared" si="2"/>
        <v>303466.53905505448</v>
      </c>
      <c r="O20" s="6">
        <f t="shared" si="3"/>
        <v>3.0346653905505447</v>
      </c>
    </row>
    <row r="21" spans="1:15" x14ac:dyDescent="0.3">
      <c r="A21" s="15" t="s">
        <v>18</v>
      </c>
      <c r="B21" s="15"/>
      <c r="C21" s="15"/>
      <c r="D21" s="15"/>
      <c r="E21" s="15"/>
      <c r="F21" s="15"/>
      <c r="J21" s="5">
        <v>1.8</v>
      </c>
      <c r="K21" s="6">
        <f t="shared" si="4"/>
        <v>14797.272445982804</v>
      </c>
      <c r="L21" s="5">
        <f t="shared" si="0"/>
        <v>8.2207069144348911E-7</v>
      </c>
      <c r="M21" s="7">
        <f t="shared" si="1"/>
        <v>77248.219671347819</v>
      </c>
      <c r="N21" s="7">
        <f t="shared" si="2"/>
        <v>308992.87868539128</v>
      </c>
      <c r="O21" s="6">
        <f t="shared" si="3"/>
        <v>3.0899287868539127</v>
      </c>
    </row>
    <row r="22" spans="1:15" x14ac:dyDescent="0.3">
      <c r="A22" s="13" t="s">
        <v>16</v>
      </c>
      <c r="B22" s="13"/>
      <c r="C22" s="13"/>
      <c r="D22" s="13"/>
      <c r="E22" s="13"/>
      <c r="F22" s="13"/>
      <c r="J22" s="5">
        <v>1.9</v>
      </c>
      <c r="K22" s="6">
        <f t="shared" si="4"/>
        <v>15340.366443789158</v>
      </c>
      <c r="L22" s="5">
        <f t="shared" si="0"/>
        <v>8.0738770756785054E-7</v>
      </c>
      <c r="M22" s="7">
        <f t="shared" si="1"/>
        <v>78576.911066874163</v>
      </c>
      <c r="N22" s="7">
        <f t="shared" si="2"/>
        <v>314307.64426749665</v>
      </c>
      <c r="O22" s="6">
        <f t="shared" si="3"/>
        <v>3.1430764426749667</v>
      </c>
    </row>
    <row r="23" spans="1:15" x14ac:dyDescent="0.3">
      <c r="A23" s="14" t="s">
        <v>17</v>
      </c>
      <c r="B23" s="14"/>
      <c r="C23" s="14"/>
      <c r="D23" s="14"/>
      <c r="E23" s="14"/>
      <c r="F23" s="14"/>
      <c r="J23" s="5">
        <v>2</v>
      </c>
      <c r="K23" s="6">
        <f t="shared" si="4"/>
        <v>15874.010519681971</v>
      </c>
      <c r="L23" s="5">
        <f t="shared" si="0"/>
        <v>7.9370052598409857E-7</v>
      </c>
      <c r="M23" s="7">
        <f t="shared" si="1"/>
        <v>79857.324153908907</v>
      </c>
      <c r="N23" s="7">
        <f t="shared" si="2"/>
        <v>319429.29661563563</v>
      </c>
      <c r="O23" s="6">
        <f t="shared" si="3"/>
        <v>3.1942929661563562</v>
      </c>
    </row>
    <row r="24" spans="1:15" x14ac:dyDescent="0.3">
      <c r="A24" s="14" t="s">
        <v>14</v>
      </c>
      <c r="B24" s="14"/>
      <c r="C24" s="14"/>
      <c r="D24" s="14"/>
      <c r="E24" s="14"/>
      <c r="F24" s="14"/>
      <c r="K24" s="3"/>
      <c r="M24" s="2"/>
      <c r="N24" s="2"/>
      <c r="O24" s="3"/>
    </row>
    <row r="25" spans="1:15" x14ac:dyDescent="0.3">
      <c r="A25" s="14" t="s">
        <v>15</v>
      </c>
      <c r="B25" s="14"/>
      <c r="C25" s="14"/>
      <c r="D25" s="14"/>
      <c r="E25" s="14"/>
      <c r="F25" s="14"/>
      <c r="K25" s="3"/>
      <c r="M25" s="3"/>
    </row>
    <row r="26" spans="1:15" x14ac:dyDescent="0.3">
      <c r="A26" s="2"/>
      <c r="K26" s="3"/>
      <c r="M26" s="3"/>
    </row>
    <row r="27" spans="1:15" x14ac:dyDescent="0.3">
      <c r="K27" s="3"/>
      <c r="M27" s="3"/>
    </row>
    <row r="28" spans="1:15" x14ac:dyDescent="0.3">
      <c r="K28" s="3"/>
      <c r="M28" s="3"/>
    </row>
    <row r="29" spans="1:15" x14ac:dyDescent="0.3">
      <c r="K29" s="3"/>
      <c r="M29" s="3"/>
    </row>
    <row r="30" spans="1:15" x14ac:dyDescent="0.3">
      <c r="K30" s="3"/>
      <c r="M30" s="3"/>
    </row>
    <row r="31" spans="1:15" x14ac:dyDescent="0.3">
      <c r="K31" s="3"/>
      <c r="M31" s="3"/>
    </row>
    <row r="32" spans="1:15" x14ac:dyDescent="0.3">
      <c r="K32" s="3"/>
      <c r="M32" s="3"/>
    </row>
    <row r="33" spans="11:13" x14ac:dyDescent="0.3">
      <c r="K33" s="3"/>
      <c r="M33" s="3"/>
    </row>
  </sheetData>
  <mergeCells count="7">
    <mergeCell ref="A22:F22"/>
    <mergeCell ref="A25:F25"/>
    <mergeCell ref="A24:F24"/>
    <mergeCell ref="A21:F21"/>
    <mergeCell ref="A2:B2"/>
    <mergeCell ref="A15:B15"/>
    <mergeCell ref="A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Working Sheet</vt:lpstr>
      <vt:lpstr>Mitotic Activity vs. 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Alwin</dc:creator>
  <cp:lastModifiedBy>Alwin</cp:lastModifiedBy>
  <cp:lastPrinted>2020-05-22T15:37:12Z</cp:lastPrinted>
  <dcterms:created xsi:type="dcterms:W3CDTF">2020-05-21T18:04:54Z</dcterms:created>
  <dcterms:modified xsi:type="dcterms:W3CDTF">2020-05-22T17:13:51Z</dcterms:modified>
</cp:coreProperties>
</file>