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ate1904="1"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adams/Library/Mobile Documents/com~apple~CloudDocs/baseball-card/2019_topps-update/"/>
    </mc:Choice>
  </mc:AlternateContent>
  <xr:revisionPtr revIDLastSave="0" documentId="13_ncr:1_{9B5E1411-AB64-CA4F-9C05-7FD5DD690ED2}" xr6:coauthVersionLast="45" xr6:coauthVersionMax="45" xr10:uidLastSave="{00000000-0000-0000-0000-000000000000}"/>
  <bookViews>
    <workbookView xWindow="1360" yWindow="460" windowWidth="36400" windowHeight="27240" xr2:uid="{00000000-000D-0000-FFFF-FFFF00000000}"/>
  </bookViews>
  <sheets>
    <sheet name="Odds" sheetId="7" r:id="rId1"/>
  </sheets>
  <definedNames>
    <definedName name="BlasterPrice">#REF!</definedName>
    <definedName name="FatPrice">#REF!</definedName>
    <definedName name="HangerPrice">#REF!</definedName>
    <definedName name="HobbyPrice">#REF!</definedName>
    <definedName name="JumboPrice">#REF!</definedName>
    <definedName name="MinOddForCumulative">Odds!#REF!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Odds!$K$13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7" l="1"/>
  <c r="D5" i="7"/>
  <c r="D4" i="7"/>
  <c r="D3" i="7"/>
  <c r="D2" i="7"/>
  <c r="V2" i="7"/>
  <c r="V3" i="7"/>
  <c r="V4" i="7"/>
  <c r="V5" i="7"/>
  <c r="V6" i="7"/>
  <c r="V7" i="7"/>
  <c r="V9" i="7"/>
  <c r="V8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7" i="7"/>
  <c r="V25" i="7"/>
  <c r="V26" i="7"/>
  <c r="V28" i="7"/>
  <c r="V29" i="7"/>
  <c r="V30" i="7"/>
  <c r="V31" i="7"/>
  <c r="V32" i="7"/>
  <c r="V33" i="7"/>
  <c r="V34" i="7"/>
  <c r="V36" i="7"/>
  <c r="V35" i="7"/>
  <c r="V37" i="7"/>
  <c r="V38" i="7"/>
  <c r="V39" i="7"/>
  <c r="V40" i="7"/>
  <c r="V41" i="7"/>
  <c r="V42" i="7"/>
  <c r="V43" i="7"/>
  <c r="V44" i="7"/>
  <c r="V45" i="7"/>
  <c r="V46" i="7"/>
  <c r="V49" i="7"/>
  <c r="V47" i="7"/>
  <c r="V52" i="7"/>
  <c r="V50" i="7"/>
  <c r="V51" i="7"/>
  <c r="V48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70" i="7"/>
  <c r="V69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6" i="7"/>
  <c r="V87" i="7"/>
  <c r="V88" i="7"/>
  <c r="V89" i="7"/>
  <c r="V90" i="7"/>
  <c r="V92" i="7"/>
  <c r="V91" i="7"/>
  <c r="V93" i="7"/>
  <c r="V94" i="7"/>
  <c r="V95" i="7"/>
  <c r="V96" i="7"/>
  <c r="V85" i="7"/>
  <c r="U2" i="7"/>
  <c r="U3" i="7"/>
  <c r="U4" i="7"/>
  <c r="U5" i="7"/>
  <c r="U6" i="7"/>
  <c r="U7" i="7"/>
  <c r="U9" i="7"/>
  <c r="U8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7" i="7"/>
  <c r="U25" i="7"/>
  <c r="U26" i="7"/>
  <c r="U28" i="7"/>
  <c r="U29" i="7"/>
  <c r="U30" i="7"/>
  <c r="U31" i="7"/>
  <c r="U32" i="7"/>
  <c r="U33" i="7"/>
  <c r="U34" i="7"/>
  <c r="U36" i="7"/>
  <c r="U35" i="7"/>
  <c r="U37" i="7"/>
  <c r="U38" i="7"/>
  <c r="U39" i="7"/>
  <c r="U40" i="7"/>
  <c r="U41" i="7"/>
  <c r="U42" i="7"/>
  <c r="U43" i="7"/>
  <c r="U44" i="7"/>
  <c r="U45" i="7"/>
  <c r="U46" i="7"/>
  <c r="U49" i="7"/>
  <c r="U47" i="7"/>
  <c r="U52" i="7"/>
  <c r="U50" i="7"/>
  <c r="U51" i="7"/>
  <c r="U48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70" i="7"/>
  <c r="U69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6" i="7"/>
  <c r="U87" i="7"/>
  <c r="U88" i="7"/>
  <c r="U89" i="7"/>
  <c r="U90" i="7"/>
  <c r="U92" i="7"/>
  <c r="U91" i="7"/>
  <c r="U93" i="7"/>
  <c r="U94" i="7"/>
  <c r="U95" i="7"/>
  <c r="U96" i="7"/>
  <c r="U85" i="7"/>
  <c r="T2" i="7"/>
  <c r="T3" i="7"/>
  <c r="T4" i="7"/>
  <c r="T5" i="7"/>
  <c r="T6" i="7"/>
  <c r="T7" i="7"/>
  <c r="T9" i="7"/>
  <c r="T8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7" i="7"/>
  <c r="T25" i="7"/>
  <c r="T26" i="7"/>
  <c r="T28" i="7"/>
  <c r="T29" i="7"/>
  <c r="T30" i="7"/>
  <c r="T31" i="7"/>
  <c r="T32" i="7"/>
  <c r="T33" i="7"/>
  <c r="T34" i="7"/>
  <c r="T36" i="7"/>
  <c r="T35" i="7"/>
  <c r="T37" i="7"/>
  <c r="T38" i="7"/>
  <c r="T39" i="7"/>
  <c r="T40" i="7"/>
  <c r="T41" i="7"/>
  <c r="T42" i="7"/>
  <c r="T43" i="7"/>
  <c r="T44" i="7"/>
  <c r="T45" i="7"/>
  <c r="T46" i="7"/>
  <c r="T49" i="7"/>
  <c r="T47" i="7"/>
  <c r="T52" i="7"/>
  <c r="T50" i="7"/>
  <c r="T51" i="7"/>
  <c r="T48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70" i="7"/>
  <c r="T69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6" i="7"/>
  <c r="T87" i="7"/>
  <c r="T88" i="7"/>
  <c r="T89" i="7"/>
  <c r="T90" i="7"/>
  <c r="T92" i="7"/>
  <c r="T91" i="7"/>
  <c r="T93" i="7"/>
  <c r="T94" i="7"/>
  <c r="T95" i="7"/>
  <c r="T96" i="7"/>
  <c r="T85" i="7"/>
  <c r="S2" i="7"/>
  <c r="S3" i="7"/>
  <c r="S4" i="7"/>
  <c r="S5" i="7"/>
  <c r="S6" i="7"/>
  <c r="S7" i="7"/>
  <c r="S9" i="7"/>
  <c r="S8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7" i="7"/>
  <c r="S25" i="7"/>
  <c r="S26" i="7"/>
  <c r="S28" i="7"/>
  <c r="S29" i="7"/>
  <c r="S30" i="7"/>
  <c r="S31" i="7"/>
  <c r="S32" i="7"/>
  <c r="S33" i="7"/>
  <c r="S34" i="7"/>
  <c r="S36" i="7"/>
  <c r="S35" i="7"/>
  <c r="S37" i="7"/>
  <c r="S38" i="7"/>
  <c r="S39" i="7"/>
  <c r="S40" i="7"/>
  <c r="S41" i="7"/>
  <c r="S42" i="7"/>
  <c r="S43" i="7"/>
  <c r="S44" i="7"/>
  <c r="S45" i="7"/>
  <c r="S46" i="7"/>
  <c r="S49" i="7"/>
  <c r="S47" i="7"/>
  <c r="S52" i="7"/>
  <c r="S50" i="7"/>
  <c r="S51" i="7"/>
  <c r="S48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70" i="7"/>
  <c r="S69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6" i="7"/>
  <c r="S87" i="7"/>
  <c r="S88" i="7"/>
  <c r="S89" i="7"/>
  <c r="S90" i="7"/>
  <c r="S92" i="7"/>
  <c r="S91" i="7"/>
  <c r="S93" i="7"/>
  <c r="S94" i="7"/>
  <c r="S95" i="7"/>
  <c r="S96" i="7"/>
  <c r="S85" i="7"/>
  <c r="R2" i="7"/>
  <c r="R3" i="7"/>
  <c r="R4" i="7"/>
  <c r="R5" i="7"/>
  <c r="R6" i="7"/>
  <c r="R7" i="7"/>
  <c r="R9" i="7"/>
  <c r="R8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7" i="7"/>
  <c r="R25" i="7"/>
  <c r="R26" i="7"/>
  <c r="R28" i="7"/>
  <c r="R29" i="7"/>
  <c r="R30" i="7"/>
  <c r="R31" i="7"/>
  <c r="R32" i="7"/>
  <c r="R33" i="7"/>
  <c r="R34" i="7"/>
  <c r="R36" i="7"/>
  <c r="R35" i="7"/>
  <c r="R37" i="7"/>
  <c r="R38" i="7"/>
  <c r="R39" i="7"/>
  <c r="R40" i="7"/>
  <c r="R41" i="7"/>
  <c r="R42" i="7"/>
  <c r="R43" i="7"/>
  <c r="R44" i="7"/>
  <c r="R45" i="7"/>
  <c r="R46" i="7"/>
  <c r="R49" i="7"/>
  <c r="R47" i="7"/>
  <c r="R52" i="7"/>
  <c r="R50" i="7"/>
  <c r="R51" i="7"/>
  <c r="R48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70" i="7"/>
  <c r="R69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6" i="7"/>
  <c r="R87" i="7"/>
  <c r="R88" i="7"/>
  <c r="R89" i="7"/>
  <c r="R90" i="7"/>
  <c r="R92" i="7"/>
  <c r="R91" i="7"/>
  <c r="R93" i="7"/>
  <c r="R94" i="7"/>
  <c r="R95" i="7"/>
  <c r="R96" i="7"/>
  <c r="R85" i="7"/>
  <c r="E2" i="7" l="1"/>
  <c r="E6" i="7"/>
  <c r="E5" i="7"/>
  <c r="E4" i="7"/>
  <c r="E3" i="7"/>
  <c r="F3" i="7" l="1"/>
  <c r="G3" i="7" s="1"/>
  <c r="F4" i="7"/>
  <c r="G4" i="7" s="1"/>
  <c r="F5" i="7"/>
  <c r="G5" i="7" s="1"/>
  <c r="F6" i="7"/>
  <c r="G6" i="7" s="1"/>
  <c r="F2" i="7"/>
  <c r="G2" i="7" s="1"/>
</calcChain>
</file>

<file path=xl/sharedStrings.xml><?xml version="1.0" encoding="utf-8"?>
<sst xmlns="http://schemas.openxmlformats.org/spreadsheetml/2006/main" count="311" uniqueCount="75">
  <si>
    <t>Base</t>
  </si>
  <si>
    <t>Insert</t>
  </si>
  <si>
    <t>Autograph</t>
  </si>
  <si>
    <t>Cut Signatures</t>
  </si>
  <si>
    <t>Own The Name Relics</t>
  </si>
  <si>
    <t>150th Anniversary Manufactured Medallion</t>
  </si>
  <si>
    <t>150 Years Of Baseball</t>
  </si>
  <si>
    <t>Est 1869</t>
  </si>
  <si>
    <t>The Family Business</t>
  </si>
  <si>
    <t>Iconic Card Reprints</t>
  </si>
  <si>
    <t>1984 Topps Baseball</t>
  </si>
  <si>
    <t>150 All-time Great Cards Redemptions</t>
  </si>
  <si>
    <t>1984 Topps Baseball Autograph Variation</t>
  </si>
  <si>
    <t>CardType</t>
  </si>
  <si>
    <t>Printing Plates</t>
  </si>
  <si>
    <t>NumberedTo</t>
  </si>
  <si>
    <t>Legacy of Baseball Autographs</t>
  </si>
  <si>
    <t>Advanced Stats</t>
  </si>
  <si>
    <t>Photo Variation</t>
  </si>
  <si>
    <t>Photo Variation Autograph</t>
  </si>
  <si>
    <t>Rookie Variation</t>
  </si>
  <si>
    <t>Rookie Variation Autograph</t>
  </si>
  <si>
    <t>Single</t>
  </si>
  <si>
    <t>All-Star Autographed Jumbo Patch</t>
  </si>
  <si>
    <t>Gold</t>
  </si>
  <si>
    <t>150th Anniversary</t>
  </si>
  <si>
    <t>Rainbow Foil</t>
  </si>
  <si>
    <t>Vintage Stock</t>
  </si>
  <si>
    <t>Independence Day</t>
  </si>
  <si>
    <t>Memorial Day</t>
  </si>
  <si>
    <t>Clear</t>
  </si>
  <si>
    <t>Platinum</t>
  </si>
  <si>
    <t>Black</t>
  </si>
  <si>
    <t>Blue</t>
  </si>
  <si>
    <t>Red</t>
  </si>
  <si>
    <t>Silver</t>
  </si>
  <si>
    <t>Topps Reverence Autograph Patch</t>
  </si>
  <si>
    <t>All-Star Stitches Autograph</t>
  </si>
  <si>
    <t>All-Star Stitches Dual Autograph</t>
  </si>
  <si>
    <t>Major League Material</t>
  </si>
  <si>
    <t>All-Star Stitches</t>
  </si>
  <si>
    <t>All-Star Jumbo Patch</t>
  </si>
  <si>
    <t>All-Star Stitches Dual</t>
  </si>
  <si>
    <t>All-Star Stitches Triple</t>
  </si>
  <si>
    <t>Base Photo Variation</t>
  </si>
  <si>
    <t>Base Rookie Variation</t>
  </si>
  <si>
    <t>Y</t>
  </si>
  <si>
    <t>N</t>
  </si>
  <si>
    <t>Jumbo</t>
  </si>
  <si>
    <t>Hobby</t>
  </si>
  <si>
    <t>Hanger</t>
  </si>
  <si>
    <t>Fat</t>
  </si>
  <si>
    <t>Blaster</t>
  </si>
  <si>
    <t>Price/Pack</t>
  </si>
  <si>
    <t>IsHit</t>
  </si>
  <si>
    <t>Variation</t>
  </si>
  <si>
    <t>Product</t>
  </si>
  <si>
    <t>Packs/Box</t>
  </si>
  <si>
    <t>Price/Box</t>
  </si>
  <si>
    <t>Hits/box</t>
  </si>
  <si>
    <t>Price/Hit</t>
  </si>
  <si>
    <t>HitPackOdds</t>
  </si>
  <si>
    <t>JumboOdds</t>
  </si>
  <si>
    <t>HobbyOdds</t>
  </si>
  <si>
    <t>HangerOdds</t>
  </si>
  <si>
    <t>FatOdds</t>
  </si>
  <si>
    <t>BlasterOdds</t>
  </si>
  <si>
    <t>JumboNorm</t>
  </si>
  <si>
    <t>HobbyNorm</t>
  </si>
  <si>
    <t>HangerNorm</t>
  </si>
  <si>
    <t>FatNorm</t>
  </si>
  <si>
    <t>BlasterNorm</t>
  </si>
  <si>
    <t>Silver Pack 1984</t>
  </si>
  <si>
    <t>Father’s Day Powder Blue</t>
  </si>
  <si>
    <t>Mother’s Day Hot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</si>
</sst>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0.0000%"/>
    <numFmt numFmtId="165" formatCode="#,##0;;\–"/>
    <numFmt numFmtId="169" formatCode="&quot;1:&quot;0.0"/>
  </numFmts>
  <fonts count="7" x14ac:knownFonts="1">
    <font>
      <sz val="10"/>
      <color indexed="8"/>
      <name val="Verdana"/>
    </font>
    <font>
      <sz val="10"/>
      <color indexed="8"/>
      <name val="Verdana"/>
      <family val="2"/>
    </font>
    <font>
      <sz val="8"/>
      <name val="Verdana"/>
      <family val="2"/>
    </font>
    <font>
      <sz val="10"/>
      <color indexed="8"/>
      <name val="Verdana"/>
      <family val="2"/>
    </font>
    <font>
      <sz val="10"/>
      <color indexed="8"/>
      <name val="Verdana"/>
    </font>
    <font>
      <b/>
      <sz val="10"/>
      <color indexed="8"/>
      <name val="Verdana"/>
      <family val="2"/>
    </font>
    <font>
      <sz val="10"/>
      <color theme="2" tint="-0.49998474074526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0F7F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Fill="0" applyProtection="0"/>
    <xf numFmtId="9" fontId="3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1">
    <xf numFmtId="0" fontId="0" fillId="0" borderId="0" xfId="0" applyFill="1" applyProtection="1"/>
    <xf numFmtId="164" fontId="0" fillId="0" borderId="0" xfId="1" applyNumberFormat="1" applyFont="1" applyFill="1" applyProtection="1"/>
    <xf numFmtId="3" fontId="0" fillId="0" borderId="0" xfId="0" applyNumberFormat="1" applyFill="1" applyProtection="1"/>
    <xf numFmtId="0" fontId="1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left"/>
    </xf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>
      <alignment horizontal="center"/>
    </xf>
    <xf numFmtId="0" fontId="0" fillId="0" borderId="0" xfId="0" applyFont="1" applyFill="1" applyProtection="1"/>
    <xf numFmtId="0" fontId="1" fillId="0" borderId="0" xfId="0" applyFont="1" applyFill="1" applyProtection="1"/>
    <xf numFmtId="3" fontId="1" fillId="0" borderId="0" xfId="0" applyNumberFormat="1" applyFont="1" applyFill="1" applyAlignment="1" applyProtection="1">
      <alignment horizontal="right"/>
    </xf>
    <xf numFmtId="0" fontId="0" fillId="0" borderId="0" xfId="0"/>
    <xf numFmtId="44" fontId="0" fillId="0" borderId="0" xfId="2" applyFont="1"/>
    <xf numFmtId="165" fontId="0" fillId="0" borderId="0" xfId="0" applyNumberFormat="1" applyFont="1" applyFill="1" applyProtection="1"/>
    <xf numFmtId="165" fontId="0" fillId="0" borderId="0" xfId="0" applyNumberFormat="1" applyFont="1" applyFill="1" applyAlignment="1" applyProtection="1">
      <alignment horizontal="right"/>
    </xf>
    <xf numFmtId="165" fontId="0" fillId="0" borderId="0" xfId="0" applyNumberFormat="1" applyFill="1" applyProtection="1"/>
    <xf numFmtId="165" fontId="1" fillId="0" borderId="0" xfId="0" applyNumberFormat="1" applyFont="1" applyFill="1" applyAlignment="1" applyProtection="1">
      <alignment horizontal="right"/>
    </xf>
    <xf numFmtId="44" fontId="0" fillId="2" borderId="0" xfId="2" applyFont="1" applyFill="1"/>
    <xf numFmtId="165" fontId="6" fillId="2" borderId="0" xfId="0" applyNumberFormat="1" applyFont="1" applyFill="1" applyProtection="1"/>
    <xf numFmtId="165" fontId="6" fillId="2" borderId="0" xfId="0" applyNumberFormat="1" applyFont="1" applyFill="1" applyAlignment="1" applyProtection="1">
      <alignment horizontal="right"/>
    </xf>
    <xf numFmtId="165" fontId="6" fillId="2" borderId="0" xfId="1" applyNumberFormat="1" applyFont="1" applyFill="1" applyAlignment="1" applyProtection="1">
      <alignment horizontal="right"/>
    </xf>
    <xf numFmtId="0" fontId="0" fillId="0" borderId="0" xfId="0" applyFont="1" applyFill="1" applyAlignment="1" applyProtection="1">
      <alignment horizontal="right"/>
    </xf>
    <xf numFmtId="0" fontId="1" fillId="0" borderId="0" xfId="0" applyFont="1" applyFill="1" applyAlignment="1" applyProtection="1">
      <alignment horizontal="right"/>
    </xf>
    <xf numFmtId="2" fontId="5" fillId="2" borderId="0" xfId="0" applyNumberFormat="1" applyFont="1" applyFill="1"/>
    <xf numFmtId="44" fontId="5" fillId="2" borderId="0" xfId="2" applyFont="1" applyFill="1"/>
    <xf numFmtId="0" fontId="5" fillId="0" borderId="0" xfId="0" applyFont="1"/>
    <xf numFmtId="2" fontId="1" fillId="0" borderId="0" xfId="0" applyNumberFormat="1" applyFont="1" applyAlignment="1">
      <alignment horizontal="right"/>
    </xf>
    <xf numFmtId="169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4" fontId="0" fillId="0" borderId="0" xfId="2" applyFont="1" applyAlignment="1">
      <alignment horizontal="right"/>
    </xf>
  </cellXfs>
  <cellStyles count="3">
    <cellStyle name="Currency" xfId="2" builtinId="4"/>
    <cellStyle name="Normal" xfId="0" builtinId="0"/>
    <cellStyle name="Percent" xfId="1" builtinId="5"/>
  </cellStyles>
  <dxfs count="21">
    <dxf>
      <numFmt numFmtId="169" formatCode="&quot;1:&quot;0.0"/>
      <fill>
        <patternFill patternType="solid">
          <fgColor indexed="64"/>
          <bgColor rgb="FFF0F7FD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border>
        <top style="thin">
          <color theme="1"/>
        </top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0F7FD"/>
        </patternFill>
      </fill>
    </dxf>
    <dxf>
      <font>
        <b/>
        <family val="2"/>
      </font>
      <numFmt numFmtId="2" formatCode="0.00"/>
      <fill>
        <patternFill patternType="solid">
          <fgColor indexed="64"/>
          <bgColor rgb="FFF0F7FD"/>
        </patternFill>
      </fill>
    </dxf>
    <dxf>
      <font>
        <b/>
        <family val="2"/>
      </font>
    </dxf>
    <dxf>
      <font>
        <b/>
        <family val="2"/>
      </font>
      <numFmt numFmtId="34" formatCode="_(&quot;$&quot;* #,##0.00_);_(&quot;$&quot;* \(#,##0.00\);_(&quot;$&quot;* &quot;-&quot;??_);_(@_)"/>
      <fill>
        <patternFill patternType="solid">
          <fgColor indexed="64"/>
          <bgColor rgb="FFF0F7F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Verdana"/>
        <scheme val="none"/>
      </font>
      <numFmt numFmtId="165" formatCode="#,##0;;\–"/>
      <fill>
        <patternFill patternType="solid">
          <fgColor indexed="64"/>
          <bgColor rgb="FFF0F7FD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Verdana"/>
        <scheme val="none"/>
      </font>
      <numFmt numFmtId="165" formatCode="#,##0;;\–"/>
      <fill>
        <patternFill patternType="solid">
          <fgColor indexed="64"/>
          <bgColor rgb="FFF0F7FD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Verdana"/>
        <scheme val="none"/>
      </font>
      <numFmt numFmtId="165" formatCode="#,##0;;\–"/>
      <fill>
        <patternFill patternType="solid">
          <fgColor indexed="64"/>
          <bgColor rgb="FFF0F7FD"/>
        </patternFill>
      </fill>
      <alignment horizontal="right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2" tint="-0.499984740745262"/>
        <name val="Verdana"/>
        <scheme val="none"/>
      </font>
      <numFmt numFmtId="165" formatCode="#,##0;;\–"/>
      <fill>
        <patternFill patternType="solid">
          <fgColor indexed="64"/>
          <bgColor rgb="FFF0F7FD"/>
        </patternFill>
      </fill>
    </dxf>
    <dxf>
      <font>
        <strike val="0"/>
        <outline val="0"/>
        <shadow val="0"/>
        <u val="none"/>
        <vertAlign val="baseline"/>
        <sz val="10"/>
        <color theme="2" tint="-0.499984740745262"/>
        <name val="Verdana"/>
        <scheme val="none"/>
      </font>
      <numFmt numFmtId="165" formatCode="#,##0;;\–"/>
      <fill>
        <patternFill patternType="solid">
          <fgColor indexed="64"/>
          <bgColor rgb="FFF0F7F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165" formatCode="#,##0;;\–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165" formatCode="#,##0;;\–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165" formatCode="#,##0;;\–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numFmt numFmtId="165" formatCode="#,##0;;\–"/>
    </dxf>
    <dxf>
      <numFmt numFmtId="165" formatCode="#,##0;;\–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Table Style 1" pivot="0" count="3" xr9:uid="{2FC81C60-A550-524B-A41C-3D95C6355A37}">
      <tableStyleElement type="wholeTable" dxfId="20"/>
      <tableStyleElement type="headerRow" dxfId="19"/>
      <tableStyleElement type="firstColumn" dxfId="18"/>
    </tableStyle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7FD"/>
      <color rgb="FFE2F0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A817A3-735F-9948-894E-AB447DE26BCE}" name="TypeOdds" displayName="TypeOdds" ref="I1:V96">
  <sortState xmlns:xlrd2="http://schemas.microsoft.com/office/spreadsheetml/2017/richdata2" ref="I2:V96">
    <sortCondition ref="I2:I96"/>
  </sortState>
  <tableColumns count="14">
    <tableColumn id="1" xr3:uid="{DA8F3C11-F8FD-2C4E-908A-4EB9FB8EFCCB}" name="CardType" totalsRowLabel="Total"/>
    <tableColumn id="2" xr3:uid="{6E8EA256-F14A-4449-B3C6-45F5155D8E6A}" name="Variation"/>
    <tableColumn id="4" xr3:uid="{ACBF3844-63C8-F449-A249-7D13D59F04AE}" name="IsHit" dataDxfId="17"/>
    <tableColumn id="3" xr3:uid="{DDDE1690-C6E2-C641-B4E9-571C0D1D8680}" name="NumberedTo"/>
    <tableColumn id="16" xr3:uid="{4793CECF-D483-5C4D-841C-5DEB3D049282}" name="JumboOdds" dataDxfId="16"/>
    <tableColumn id="13" xr3:uid="{C706747D-6E8F-B942-B312-1D6369EEB544}" name="HobbyOdds" dataDxfId="15"/>
    <tableColumn id="6" xr3:uid="{FFB92347-880C-8443-99A1-FC976C15DCEB}" name="HangerOdds" dataDxfId="14"/>
    <tableColumn id="8" xr3:uid="{0B3903E7-EDAA-CF48-8698-90E8CC0DA792}" name="FatOdds" dataDxfId="13"/>
    <tableColumn id="7" xr3:uid="{785CD13C-5A26-BC4C-8977-9BEDE08204F4}" name="BlasterOdds" dataDxfId="12"/>
    <tableColumn id="17" xr3:uid="{E4A8AE1A-CD17-4843-9E8A-A6D5CB612C56}" name="JumboNorm" dataDxfId="11">
      <calculatedColumnFormula>IF(TypeOdds[[#This Row],[IsHit]]="Y",IFERROR(_xlfn.MAXIFS(TypeOdds[JumboOdds],TypeOdds[IsHit],"Y")/TypeOdds[[#This Row],[JumboOdds]],0),0)</calculatedColumnFormula>
    </tableColumn>
    <tableColumn id="20" xr3:uid="{BE2B76D6-249B-B242-97E2-8468BB7E3DB4}" name="HobbyNorm" dataDxfId="10">
      <calculatedColumnFormula>IF(TypeOdds[[#This Row],[IsHit]]="Y",IFERROR(_xlfn.MAXIFS(TypeOdds[HobbyOdds],TypeOdds[IsHit],"Y")/TypeOdds[[#This Row],[HobbyOdds]],0),0)</calculatedColumnFormula>
    </tableColumn>
    <tableColumn id="9" xr3:uid="{4E2BDC61-7D8C-5448-8BC9-CFD89D45B2F3}" name="HangerNorm" dataDxfId="9">
      <calculatedColumnFormula>IF(TypeOdds[[#This Row],[IsHit]]="Y",IFERROR(_xlfn.MAXIFS(TypeOdds[HangerOdds],TypeOdds[IsHit],"Y")/TypeOdds[[#This Row],[HangerOdds]],0),0)</calculatedColumnFormula>
    </tableColumn>
    <tableColumn id="10" xr3:uid="{11A3CC37-C28B-B842-B274-AE9EE82A811B}" name="FatNorm" dataDxfId="8">
      <calculatedColumnFormula>IF(TypeOdds[[#This Row],[IsHit]]="Y",IFERROR(_xlfn.MAXIFS(TypeOdds[FatOdds],TypeOdds[IsHit],"Y")/TypeOdds[[#This Row],[FatOdds]],0),0)</calculatedColumnFormula>
    </tableColumn>
    <tableColumn id="11" xr3:uid="{52D57D7C-8849-5847-8773-21A27BDDA278}" name="BlasterNorm" dataDxfId="7">
      <calculatedColumnFormula>IF(TypeOdds[[#This Row],[IsHit]]="Y",IFERROR(_xlfn.MAXIFS(TypeOdds[BlasterOdds],TypeOdds[IsHit],"Y")/TypeOdds[[#This Row],[BlasterOdds]],0),0)</calculatedColumnFormula>
    </tableColumn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438B45-4855-0A4B-9E14-8405D347D3A4}" name="HitsPerBox" displayName="HitsPerBox" ref="A1:G6" totalsRowShown="0">
  <tableColumns count="7">
    <tableColumn id="1" xr3:uid="{AF3D4B4D-B221-9146-BF3E-0A1712EF0EA9}" name="Product" dataDxfId="5"/>
    <tableColumn id="8" xr3:uid="{188F180E-8836-E748-B12C-F3F55ACCA3F1}" name="Packs/Box"/>
    <tableColumn id="7" xr3:uid="{FE16E6AD-07FA-5E41-A145-567C508A5E18}" name="Price/Box" dataCellStyle="Currency"/>
    <tableColumn id="11" xr3:uid="{9F620024-2BED-494E-9163-1FC07C6150B3}" name="Price/Pack" dataDxfId="3" dataCellStyle="Currency">
      <calculatedColumnFormula>HitsPerBox[[#This Row],[Price/Box]]/HitsPerBox[[#This Row],[Packs/Box]]</calculatedColumnFormula>
    </tableColumn>
    <tableColumn id="2" xr3:uid="{D1B3B96A-22D7-9C4D-9305-A9E676F6BDD5}" name="HitPackOdds" dataDxfId="0"/>
    <tableColumn id="5" xr3:uid="{0E30AA67-B526-C94B-8332-5021112F59CA}" name="Hits/box" dataDxfId="4">
      <calculatedColumnFormula>HitsPerBox[[#This Row],[Packs/Box]]/HitsPerBox[[#This Row],[HitPackOdds]]</calculatedColumnFormula>
    </tableColumn>
    <tableColumn id="6" xr3:uid="{1275F18E-C09A-1D46-AB8B-7A2E972646EF}" name="Price/Hit" dataDxfId="6" dataCellStyle="Currency">
      <calculatedColumnFormula>HitsPerBox[[#This Row],[Price/Box]]/HitsPerBox[[#This Row],[Hits/box]]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1FFC-2A52-D94E-861A-5889E70700FE}">
  <dimension ref="A1:V96"/>
  <sheetViews>
    <sheetView tabSelected="1" workbookViewId="0">
      <pane ySplit="7" topLeftCell="A8" activePane="bottomLeft" state="frozen"/>
      <selection pane="bottomLeft" activeCell="A9" sqref="A9"/>
    </sheetView>
  </sheetViews>
  <sheetFormatPr baseColWidth="10" defaultRowHeight="13" x14ac:dyDescent="0.15"/>
  <cols>
    <col min="1" max="1" width="8.5" bestFit="1" customWidth="1"/>
    <col min="2" max="2" width="11.5" bestFit="1" customWidth="1"/>
    <col min="3" max="3" width="10.6640625" bestFit="1" customWidth="1"/>
    <col min="4" max="4" width="11.5" bestFit="1" customWidth="1"/>
    <col min="5" max="5" width="13.1640625" style="1" bestFit="1" customWidth="1"/>
    <col min="6" max="6" width="9.5" bestFit="1" customWidth="1"/>
    <col min="7" max="7" width="12.33203125" bestFit="1" customWidth="1"/>
    <col min="9" max="9" width="37.5" bestFit="1" customWidth="1"/>
    <col min="10" max="10" width="24.5" bestFit="1" customWidth="1"/>
    <col min="11" max="11" width="5.6640625" bestFit="1" customWidth="1"/>
    <col min="12" max="12" width="13.33203125" bestFit="1" customWidth="1"/>
    <col min="13" max="13" width="12.33203125" style="4" bestFit="1" customWidth="1"/>
    <col min="14" max="14" width="12" style="2" bestFit="1" customWidth="1"/>
    <col min="15" max="15" width="12.83203125" bestFit="1" customWidth="1"/>
    <col min="16" max="16" width="9.1640625" bestFit="1" customWidth="1"/>
    <col min="17" max="17" width="12.83203125" bestFit="1" customWidth="1"/>
    <col min="18" max="18" width="12.6640625" style="2" bestFit="1" customWidth="1"/>
    <col min="19" max="19" width="12.33203125" style="2" bestFit="1" customWidth="1"/>
    <col min="20" max="20" width="13.1640625" style="2" bestFit="1" customWidth="1"/>
    <col min="21" max="21" width="9.5" style="2" bestFit="1" customWidth="1"/>
    <col min="22" max="22" width="13.1640625" style="2" bestFit="1" customWidth="1"/>
    <col min="23" max="23" width="10.33203125" customWidth="1"/>
  </cols>
  <sheetData>
    <row r="1" spans="1:22" s="5" customFormat="1" x14ac:dyDescent="0.15">
      <c r="A1" s="11" t="s">
        <v>56</v>
      </c>
      <c r="B1" s="28" t="s">
        <v>57</v>
      </c>
      <c r="C1" s="28" t="s">
        <v>58</v>
      </c>
      <c r="D1" s="28" t="s">
        <v>53</v>
      </c>
      <c r="E1" s="26" t="s">
        <v>61</v>
      </c>
      <c r="F1" s="29" t="s">
        <v>59</v>
      </c>
      <c r="G1" s="30" t="s">
        <v>60</v>
      </c>
      <c r="I1" s="6" t="s">
        <v>13</v>
      </c>
      <c r="J1" s="6" t="s">
        <v>55</v>
      </c>
      <c r="K1" s="6" t="s">
        <v>54</v>
      </c>
      <c r="L1" s="21" t="s">
        <v>15</v>
      </c>
      <c r="M1" s="10" t="s">
        <v>62</v>
      </c>
      <c r="N1" s="10" t="s">
        <v>63</v>
      </c>
      <c r="O1" s="22" t="s">
        <v>64</v>
      </c>
      <c r="P1" s="22" t="s">
        <v>65</v>
      </c>
      <c r="Q1" s="22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</row>
    <row r="2" spans="1:22" x14ac:dyDescent="0.15">
      <c r="A2" s="25" t="s">
        <v>48</v>
      </c>
      <c r="B2" s="11">
        <v>10</v>
      </c>
      <c r="C2" s="12">
        <v>145</v>
      </c>
      <c r="D2" s="17">
        <f>HitsPerBox[[#This Row],[Price/Box]]/HitsPerBox[[#This Row],[Packs/Box]]</f>
        <v>14.5</v>
      </c>
      <c r="E2" s="27">
        <f>_xlfn.MAXIFS(TypeOdds[JumboOdds],TypeOdds[IsHit],"Y")/SUMIF(TypeOdds[IsHit],"Y",TypeOdds[JumboNorm])</f>
        <v>0.62935934131267601</v>
      </c>
      <c r="F2" s="23">
        <f>HitsPerBox[[#This Row],[Packs/Box]]/HitsPerBox[[#This Row],[HitPackOdds]]</f>
        <v>15.889173868687898</v>
      </c>
      <c r="G2" s="24">
        <f>HitsPerBox[[#This Row],[Price/Box]]/HitsPerBox[[#This Row],[Hits/box]]</f>
        <v>9.1257104490338019</v>
      </c>
      <c r="I2" s="6" t="s">
        <v>11</v>
      </c>
      <c r="J2" s="6" t="s">
        <v>0</v>
      </c>
      <c r="K2" s="3" t="s">
        <v>46</v>
      </c>
      <c r="L2" s="8"/>
      <c r="M2" s="13">
        <v>29769</v>
      </c>
      <c r="N2" s="13">
        <v>91419</v>
      </c>
      <c r="O2" s="14">
        <v>18011</v>
      </c>
      <c r="P2" s="14">
        <v>43992</v>
      </c>
      <c r="Q2" s="14">
        <v>81730</v>
      </c>
      <c r="R2" s="18">
        <f>IF(TypeOdds[[#This Row],[IsHit]]="Y",IFERROR(_xlfn.MAXIFS(TypeOdds[JumboOdds],TypeOdds[IsHit],"Y")/TypeOdds[[#This Row],[JumboOdds]],0),0)</f>
        <v>2.6666666666666665</v>
      </c>
      <c r="S2" s="18">
        <f>IF(TypeOdds[[#This Row],[IsHit]]="Y",IFERROR(_xlfn.MAXIFS(TypeOdds[HobbyOdds],TypeOdds[IsHit],"Y")/TypeOdds[[#This Row],[HobbyOdds]],0),0)</f>
        <v>4.499983592032291</v>
      </c>
      <c r="T2" s="19">
        <f>IF(TypeOdds[[#This Row],[IsHit]]="Y",IFERROR(_xlfn.MAXIFS(TypeOdds[HangerOdds],TypeOdds[IsHit],"Y")/TypeOdds[[#This Row],[HangerOdds]],0),0)</f>
        <v>2</v>
      </c>
      <c r="U2" s="19">
        <f>IF(TypeOdds[[#This Row],[IsHit]]="Y",IFERROR(_xlfn.MAXIFS(TypeOdds[FatOdds],TypeOdds[IsHit],"Y")/TypeOdds[[#This Row],[FatOdds]],0),0)</f>
        <v>2</v>
      </c>
      <c r="V2" s="19">
        <f>IF(TypeOdds[[#This Row],[IsHit]]="Y",IFERROR(_xlfn.MAXIFS(TypeOdds[BlasterOdds],TypeOdds[IsHit],"Y")/TypeOdds[[#This Row],[BlasterOdds]],0),0)</f>
        <v>3.0012113055181695</v>
      </c>
    </row>
    <row r="3" spans="1:22" x14ac:dyDescent="0.15">
      <c r="A3" s="25" t="s">
        <v>49</v>
      </c>
      <c r="B3" s="11">
        <v>24</v>
      </c>
      <c r="C3" s="12">
        <v>95</v>
      </c>
      <c r="D3" s="17">
        <f>HitsPerBox[[#This Row],[Price/Box]]/HitsPerBox[[#This Row],[Packs/Box]]</f>
        <v>3.9583333333333335</v>
      </c>
      <c r="E3" s="27">
        <f>_xlfn.MAXIFS(TypeOdds[HobbyOdds],TypeOdds[IsHit],"Y")/SUMIF(TypeOdds[IsHit],"Y",TypeOdds[HobbyNorm])</f>
        <v>2.4758249411366968</v>
      </c>
      <c r="F3" s="23">
        <f>HitsPerBox[[#This Row],[Packs/Box]]/HitsPerBox[[#This Row],[HitPackOdds]]</f>
        <v>9.6937386812902684</v>
      </c>
      <c r="G3" s="24">
        <f>HitsPerBox[[#This Row],[Price/Box]]/HitsPerBox[[#This Row],[Hits/box]]</f>
        <v>9.8001403919994257</v>
      </c>
      <c r="I3" s="6" t="s">
        <v>6</v>
      </c>
      <c r="J3" s="6" t="s">
        <v>1</v>
      </c>
      <c r="K3" s="3" t="s">
        <v>47</v>
      </c>
      <c r="L3" s="8"/>
      <c r="M3" s="13">
        <v>2</v>
      </c>
      <c r="N3" s="13">
        <v>8</v>
      </c>
      <c r="O3" s="14">
        <v>2</v>
      </c>
      <c r="P3" s="14">
        <v>4</v>
      </c>
      <c r="Q3" s="14">
        <v>8</v>
      </c>
      <c r="R3" s="18">
        <f>IF(TypeOdds[[#This Row],[IsHit]]="Y",IFERROR(_xlfn.MAXIFS(TypeOdds[JumboOdds],TypeOdds[IsHit],"Y")/TypeOdds[[#This Row],[JumboOdds]],0),0)</f>
        <v>0</v>
      </c>
      <c r="S3" s="18">
        <f>IF(TypeOdds[[#This Row],[IsHit]]="Y",IFERROR(_xlfn.MAXIFS(TypeOdds[HobbyOdds],TypeOdds[IsHit],"Y")/TypeOdds[[#This Row],[HobbyOdds]],0),0)</f>
        <v>0</v>
      </c>
      <c r="T3" s="19">
        <f>IF(TypeOdds[[#This Row],[IsHit]]="Y",IFERROR(_xlfn.MAXIFS(TypeOdds[HangerOdds],TypeOdds[IsHit],"Y")/TypeOdds[[#This Row],[HangerOdds]],0),0)</f>
        <v>0</v>
      </c>
      <c r="U3" s="19">
        <f>IF(TypeOdds[[#This Row],[IsHit]]="Y",IFERROR(_xlfn.MAXIFS(TypeOdds[FatOdds],TypeOdds[IsHit],"Y")/TypeOdds[[#This Row],[FatOdds]],0),0)</f>
        <v>0</v>
      </c>
      <c r="V3" s="19">
        <f>IF(TypeOdds[[#This Row],[IsHit]]="Y",IFERROR(_xlfn.MAXIFS(TypeOdds[BlasterOdds],TypeOdds[IsHit],"Y")/TypeOdds[[#This Row],[BlasterOdds]],0),0)</f>
        <v>0</v>
      </c>
    </row>
    <row r="4" spans="1:22" x14ac:dyDescent="0.15">
      <c r="A4" s="25" t="s">
        <v>50</v>
      </c>
      <c r="B4" s="11">
        <v>1</v>
      </c>
      <c r="C4" s="12">
        <v>15</v>
      </c>
      <c r="D4" s="17">
        <f>HitsPerBox[[#This Row],[Price/Box]]/HitsPerBox[[#This Row],[Packs/Box]]</f>
        <v>15</v>
      </c>
      <c r="E4" s="27">
        <f>_xlfn.MAXIFS(TypeOdds[HangerOdds],TypeOdds[IsHit],"Y")/SUMIF(TypeOdds[IsHit],"Y",TypeOdds[HangerNorm])</f>
        <v>1.1536341590807022</v>
      </c>
      <c r="F4" s="23">
        <f>HitsPerBox[[#This Row],[Packs/Box]]/HitsPerBox[[#This Row],[HitPackOdds]]</f>
        <v>0.8668259275513055</v>
      </c>
      <c r="G4" s="24">
        <f>HitsPerBox[[#This Row],[Price/Box]]/HitsPerBox[[#This Row],[Hits/box]]</f>
        <v>17.304512386210533</v>
      </c>
      <c r="I4" s="6" t="s">
        <v>6</v>
      </c>
      <c r="J4" s="6" t="s">
        <v>33</v>
      </c>
      <c r="K4" s="3" t="s">
        <v>47</v>
      </c>
      <c r="L4" s="8"/>
      <c r="M4" s="13">
        <v>24</v>
      </c>
      <c r="N4" s="13">
        <v>78</v>
      </c>
      <c r="O4" s="14">
        <v>17</v>
      </c>
      <c r="P4" s="14">
        <v>32</v>
      </c>
      <c r="Q4" s="14">
        <v>78</v>
      </c>
      <c r="R4" s="18">
        <f>IF(TypeOdds[[#This Row],[IsHit]]="Y",IFERROR(_xlfn.MAXIFS(TypeOdds[JumboOdds],TypeOdds[IsHit],"Y")/TypeOdds[[#This Row],[JumboOdds]],0),0)</f>
        <v>0</v>
      </c>
      <c r="S4" s="18">
        <f>IF(TypeOdds[[#This Row],[IsHit]]="Y",IFERROR(_xlfn.MAXIFS(TypeOdds[HobbyOdds],TypeOdds[IsHit],"Y")/TypeOdds[[#This Row],[HobbyOdds]],0),0)</f>
        <v>0</v>
      </c>
      <c r="T4" s="19">
        <f>IF(TypeOdds[[#This Row],[IsHit]]="Y",IFERROR(_xlfn.MAXIFS(TypeOdds[HangerOdds],TypeOdds[IsHit],"Y")/TypeOdds[[#This Row],[HangerOdds]],0),0)</f>
        <v>0</v>
      </c>
      <c r="U4" s="19">
        <f>IF(TypeOdds[[#This Row],[IsHit]]="Y",IFERROR(_xlfn.MAXIFS(TypeOdds[FatOdds],TypeOdds[IsHit],"Y")/TypeOdds[[#This Row],[FatOdds]],0),0)</f>
        <v>0</v>
      </c>
      <c r="V4" s="19">
        <f>IF(TypeOdds[[#This Row],[IsHit]]="Y",IFERROR(_xlfn.MAXIFS(TypeOdds[BlasterOdds],TypeOdds[IsHit],"Y")/TypeOdds[[#This Row],[BlasterOdds]],0),0)</f>
        <v>0</v>
      </c>
    </row>
    <row r="5" spans="1:22" x14ac:dyDescent="0.15">
      <c r="A5" s="25" t="s">
        <v>51</v>
      </c>
      <c r="B5" s="11">
        <v>1</v>
      </c>
      <c r="C5" s="12">
        <v>8</v>
      </c>
      <c r="D5" s="17">
        <f>HitsPerBox[[#This Row],[Price/Box]]/HitsPerBox[[#This Row],[Packs/Box]]</f>
        <v>8</v>
      </c>
      <c r="E5" s="27">
        <f>_xlfn.MAXIFS(TypeOdds[FatOdds],TypeOdds[IsHit],"Y")/SUMIF(TypeOdds[IsHit],"Y",TypeOdds[FatNorm])</f>
        <v>2.2726506546066005</v>
      </c>
      <c r="F5" s="23">
        <f>HitsPerBox[[#This Row],[Packs/Box]]/HitsPerBox[[#This Row],[HitPackOdds]]</f>
        <v>0.44001483376823775</v>
      </c>
      <c r="G5" s="24">
        <f>HitsPerBox[[#This Row],[Price/Box]]/HitsPerBox[[#This Row],[Hits/box]]</f>
        <v>18.181205236852804</v>
      </c>
      <c r="I5" s="6" t="s">
        <v>6</v>
      </c>
      <c r="J5" s="6" t="s">
        <v>32</v>
      </c>
      <c r="K5" s="3" t="s">
        <v>46</v>
      </c>
      <c r="L5" s="8">
        <v>299</v>
      </c>
      <c r="M5" s="13">
        <v>48</v>
      </c>
      <c r="N5" s="13">
        <v>156</v>
      </c>
      <c r="O5" s="14">
        <v>33</v>
      </c>
      <c r="P5" s="14">
        <v>65</v>
      </c>
      <c r="Q5" s="14">
        <v>156</v>
      </c>
      <c r="R5" s="18">
        <f>IF(TypeOdds[[#This Row],[IsHit]]="Y",IFERROR(_xlfn.MAXIFS(TypeOdds[JumboOdds],TypeOdds[IsHit],"Y")/TypeOdds[[#This Row],[JumboOdds]],0),0)</f>
        <v>1653.8333333333333</v>
      </c>
      <c r="S5" s="18">
        <f>IF(TypeOdds[[#This Row],[IsHit]]="Y",IFERROR(_xlfn.MAXIFS(TypeOdds[HobbyOdds],TypeOdds[IsHit],"Y")/TypeOdds[[#This Row],[HobbyOdds]],0),0)</f>
        <v>2637.0769230769229</v>
      </c>
      <c r="T5" s="19">
        <f>IF(TypeOdds[[#This Row],[IsHit]]="Y",IFERROR(_xlfn.MAXIFS(TypeOdds[HangerOdds],TypeOdds[IsHit],"Y")/TypeOdds[[#This Row],[HangerOdds]],0),0)</f>
        <v>1091.5757575757575</v>
      </c>
      <c r="U5" s="19">
        <f>IF(TypeOdds[[#This Row],[IsHit]]="Y",IFERROR(_xlfn.MAXIFS(TypeOdds[FatOdds],TypeOdds[IsHit],"Y")/TypeOdds[[#This Row],[FatOdds]],0),0)</f>
        <v>1353.6</v>
      </c>
      <c r="V5" s="19">
        <f>IF(TypeOdds[[#This Row],[IsHit]]="Y",IFERROR(_xlfn.MAXIFS(TypeOdds[BlasterOdds],TypeOdds[IsHit],"Y")/TypeOdds[[#This Row],[BlasterOdds]],0),0)</f>
        <v>1572.3653846153845</v>
      </c>
    </row>
    <row r="6" spans="1:22" x14ac:dyDescent="0.15">
      <c r="A6" s="25" t="s">
        <v>52</v>
      </c>
      <c r="B6" s="11">
        <v>7</v>
      </c>
      <c r="C6" s="12">
        <v>20</v>
      </c>
      <c r="D6" s="17">
        <f>HitsPerBox[[#This Row],[Price/Box]]/HitsPerBox[[#This Row],[Packs/Box]]</f>
        <v>2.8571428571428572</v>
      </c>
      <c r="E6" s="27">
        <f>_xlfn.MAXIFS(TypeOdds[BlasterOdds],TypeOdds[IsHit],"Y")/SUMIF(TypeOdds[IsHit],"Y",TypeOdds[BlasterNorm])</f>
        <v>4.976550064082943</v>
      </c>
      <c r="F6" s="23">
        <f>HitsPerBox[[#This Row],[Packs/Box]]/HitsPerBox[[#This Row],[HitPackOdds]]</f>
        <v>1.4065969215342213</v>
      </c>
      <c r="G6" s="24">
        <f>HitsPerBox[[#This Row],[Price/Box]]/HitsPerBox[[#This Row],[Hits/box]]</f>
        <v>14.218714468808409</v>
      </c>
      <c r="I6" s="6" t="s">
        <v>6</v>
      </c>
      <c r="J6" s="6" t="s">
        <v>25</v>
      </c>
      <c r="K6" s="3" t="s">
        <v>46</v>
      </c>
      <c r="L6" s="8">
        <v>150</v>
      </c>
      <c r="M6" s="13">
        <v>95</v>
      </c>
      <c r="N6" s="13">
        <v>311</v>
      </c>
      <c r="O6" s="14">
        <v>65</v>
      </c>
      <c r="P6" s="14">
        <v>128</v>
      </c>
      <c r="Q6" s="14">
        <v>311</v>
      </c>
      <c r="R6" s="18">
        <f>IF(TypeOdds[[#This Row],[IsHit]]="Y",IFERROR(_xlfn.MAXIFS(TypeOdds[JumboOdds],TypeOdds[IsHit],"Y")/TypeOdds[[#This Row],[JumboOdds]],0),0)</f>
        <v>835.62105263157889</v>
      </c>
      <c r="S6" s="18">
        <f>IF(TypeOdds[[#This Row],[IsHit]]="Y",IFERROR(_xlfn.MAXIFS(TypeOdds[HobbyOdds],TypeOdds[IsHit],"Y")/TypeOdds[[#This Row],[HobbyOdds]],0),0)</f>
        <v>1322.7781350482314</v>
      </c>
      <c r="T6" s="19">
        <f>IF(TypeOdds[[#This Row],[IsHit]]="Y",IFERROR(_xlfn.MAXIFS(TypeOdds[HangerOdds],TypeOdds[IsHit],"Y")/TypeOdds[[#This Row],[HangerOdds]],0),0)</f>
        <v>554.18461538461543</v>
      </c>
      <c r="U6" s="19">
        <f>IF(TypeOdds[[#This Row],[IsHit]]="Y",IFERROR(_xlfn.MAXIFS(TypeOdds[FatOdds],TypeOdds[IsHit],"Y")/TypeOdds[[#This Row],[FatOdds]],0),0)</f>
        <v>687.375</v>
      </c>
      <c r="V6" s="19">
        <f>IF(TypeOdds[[#This Row],[IsHit]]="Y",IFERROR(_xlfn.MAXIFS(TypeOdds[BlasterOdds],TypeOdds[IsHit],"Y")/TypeOdds[[#This Row],[BlasterOdds]],0),0)</f>
        <v>788.7106109324759</v>
      </c>
    </row>
    <row r="7" spans="1:22" x14ac:dyDescent="0.15">
      <c r="E7"/>
      <c r="I7" s="6" t="s">
        <v>6</v>
      </c>
      <c r="J7" s="6" t="s">
        <v>24</v>
      </c>
      <c r="K7" s="3" t="s">
        <v>46</v>
      </c>
      <c r="L7" s="8">
        <v>50</v>
      </c>
      <c r="M7" s="13">
        <v>284</v>
      </c>
      <c r="N7" s="13">
        <v>932</v>
      </c>
      <c r="O7" s="14">
        <v>195</v>
      </c>
      <c r="P7" s="14">
        <v>385</v>
      </c>
      <c r="Q7" s="14"/>
      <c r="R7" s="18">
        <f>IF(TypeOdds[[#This Row],[IsHit]]="Y",IFERROR(_xlfn.MAXIFS(TypeOdds[JumboOdds],TypeOdds[IsHit],"Y")/TypeOdds[[#This Row],[JumboOdds]],0),0)</f>
        <v>279.52112676056339</v>
      </c>
      <c r="S7" s="18">
        <f>IF(TypeOdds[[#This Row],[IsHit]]="Y",IFERROR(_xlfn.MAXIFS(TypeOdds[HobbyOdds],TypeOdds[IsHit],"Y")/TypeOdds[[#This Row],[HobbyOdds]],0),0)</f>
        <v>441.39914163090128</v>
      </c>
      <c r="T7" s="19">
        <f>IF(TypeOdds[[#This Row],[IsHit]]="Y",IFERROR(_xlfn.MAXIFS(TypeOdds[HangerOdds],TypeOdds[IsHit],"Y")/TypeOdds[[#This Row],[HangerOdds]],0),0)</f>
        <v>184.72820512820513</v>
      </c>
      <c r="U7" s="19">
        <f>IF(TypeOdds[[#This Row],[IsHit]]="Y",IFERROR(_xlfn.MAXIFS(TypeOdds[FatOdds],TypeOdds[IsHit],"Y")/TypeOdds[[#This Row],[FatOdds]],0),0)</f>
        <v>228.52987012987012</v>
      </c>
      <c r="V7" s="19">
        <f>IF(TypeOdds[[#This Row],[IsHit]]="Y",IFERROR(_xlfn.MAXIFS(TypeOdds[BlasterOdds],TypeOdds[IsHit],"Y")/TypeOdds[[#This Row],[BlasterOdds]],0),0)</f>
        <v>0</v>
      </c>
    </row>
    <row r="8" spans="1:22" x14ac:dyDescent="0.15">
      <c r="E8"/>
      <c r="I8" s="6" t="s">
        <v>6</v>
      </c>
      <c r="J8" s="6" t="s">
        <v>2</v>
      </c>
      <c r="K8" s="3" t="s">
        <v>46</v>
      </c>
      <c r="L8" s="8">
        <v>25</v>
      </c>
      <c r="M8" s="13">
        <v>636</v>
      </c>
      <c r="N8" s="13">
        <v>10415</v>
      </c>
      <c r="O8" s="14">
        <v>18011</v>
      </c>
      <c r="P8" s="14">
        <v>29329</v>
      </c>
      <c r="Q8" s="14">
        <v>81730</v>
      </c>
      <c r="R8" s="18">
        <f>IF(TypeOdds[[#This Row],[IsHit]]="Y",IFERROR(_xlfn.MAXIFS(TypeOdds[JumboOdds],TypeOdds[IsHit],"Y")/TypeOdds[[#This Row],[JumboOdds]],0),0)</f>
        <v>124.81761006289308</v>
      </c>
      <c r="S8" s="18">
        <f>IF(TypeOdds[[#This Row],[IsHit]]="Y",IFERROR(_xlfn.MAXIFS(TypeOdds[HobbyOdds],TypeOdds[IsHit],"Y")/TypeOdds[[#This Row],[HobbyOdds]],0),0)</f>
        <v>39.499183869419106</v>
      </c>
      <c r="T8" s="19">
        <f>IF(TypeOdds[[#This Row],[IsHit]]="Y",IFERROR(_xlfn.MAXIFS(TypeOdds[HangerOdds],TypeOdds[IsHit],"Y")/TypeOdds[[#This Row],[HangerOdds]],0),0)</f>
        <v>2</v>
      </c>
      <c r="U8" s="19">
        <f>IF(TypeOdds[[#This Row],[IsHit]]="Y",IFERROR(_xlfn.MAXIFS(TypeOdds[FatOdds],TypeOdds[IsHit],"Y")/TypeOdds[[#This Row],[FatOdds]],0),0)</f>
        <v>2.9998977121620238</v>
      </c>
      <c r="V8" s="19">
        <f>IF(TypeOdds[[#This Row],[IsHit]]="Y",IFERROR(_xlfn.MAXIFS(TypeOdds[BlasterOdds],TypeOdds[IsHit],"Y")/TypeOdds[[#This Row],[BlasterOdds]],0),0)</f>
        <v>3.0012113055181695</v>
      </c>
    </row>
    <row r="9" spans="1:22" x14ac:dyDescent="0.15">
      <c r="E9"/>
      <c r="I9" s="6" t="s">
        <v>6</v>
      </c>
      <c r="J9" s="6" t="s">
        <v>34</v>
      </c>
      <c r="K9" s="3" t="s">
        <v>46</v>
      </c>
      <c r="L9" s="8">
        <v>10</v>
      </c>
      <c r="M9" s="13">
        <v>1418</v>
      </c>
      <c r="N9" s="13">
        <v>4649</v>
      </c>
      <c r="O9" s="14">
        <v>974</v>
      </c>
      <c r="P9" s="14">
        <v>1913</v>
      </c>
      <c r="Q9" s="14">
        <v>4627</v>
      </c>
      <c r="R9" s="18">
        <f>IF(TypeOdds[[#This Row],[IsHit]]="Y",IFERROR(_xlfn.MAXIFS(TypeOdds[JumboOdds],TypeOdds[IsHit],"Y")/TypeOdds[[#This Row],[JumboOdds]],0),0)</f>
        <v>55.983074753173483</v>
      </c>
      <c r="S9" s="18">
        <f>IF(TypeOdds[[#This Row],[IsHit]]="Y",IFERROR(_xlfn.MAXIFS(TypeOdds[HobbyOdds],TypeOdds[IsHit],"Y")/TypeOdds[[#This Row],[HobbyOdds]],0),0)</f>
        <v>88.488707248870725</v>
      </c>
      <c r="T9" s="19">
        <f>IF(TypeOdds[[#This Row],[IsHit]]="Y",IFERROR(_xlfn.MAXIFS(TypeOdds[HangerOdds],TypeOdds[IsHit],"Y")/TypeOdds[[#This Row],[HangerOdds]],0),0)</f>
        <v>36.983572895277206</v>
      </c>
      <c r="U9" s="19">
        <f>IF(TypeOdds[[#This Row],[IsHit]]="Y",IFERROR(_xlfn.MAXIFS(TypeOdds[FatOdds],TypeOdds[IsHit],"Y")/TypeOdds[[#This Row],[FatOdds]],0),0)</f>
        <v>45.992681651855726</v>
      </c>
      <c r="V9" s="19">
        <f>IF(TypeOdds[[#This Row],[IsHit]]="Y",IFERROR(_xlfn.MAXIFS(TypeOdds[BlasterOdds],TypeOdds[IsHit],"Y")/TypeOdds[[#This Row],[BlasterOdds]],0),0)</f>
        <v>53.012535119948133</v>
      </c>
    </row>
    <row r="10" spans="1:22" x14ac:dyDescent="0.15">
      <c r="E10"/>
      <c r="I10" s="6" t="s">
        <v>6</v>
      </c>
      <c r="J10" s="6" t="s">
        <v>31</v>
      </c>
      <c r="K10" s="3" t="s">
        <v>46</v>
      </c>
      <c r="L10" s="8">
        <v>1</v>
      </c>
      <c r="M10" s="13">
        <v>14009</v>
      </c>
      <c r="N10" s="13">
        <v>45710</v>
      </c>
      <c r="O10" s="14">
        <v>9006</v>
      </c>
      <c r="P10" s="14">
        <v>17597</v>
      </c>
      <c r="Q10" s="14">
        <v>49038</v>
      </c>
      <c r="R10" s="18">
        <f>IF(TypeOdds[[#This Row],[IsHit]]="Y",IFERROR(_xlfn.MAXIFS(TypeOdds[JumboOdds],TypeOdds[IsHit],"Y")/TypeOdds[[#This Row],[JumboOdds]],0),0)</f>
        <v>5.6666428724391462</v>
      </c>
      <c r="S10" s="18">
        <f>IF(TypeOdds[[#This Row],[IsHit]]="Y",IFERROR(_xlfn.MAXIFS(TypeOdds[HobbyOdds],TypeOdds[IsHit],"Y")/TypeOdds[[#This Row],[HobbyOdds]],0),0)</f>
        <v>8.9998687376941593</v>
      </c>
      <c r="T10" s="19">
        <f>IF(TypeOdds[[#This Row],[IsHit]]="Y",IFERROR(_xlfn.MAXIFS(TypeOdds[HangerOdds],TypeOdds[IsHit],"Y")/TypeOdds[[#This Row],[HangerOdds]],0),0)</f>
        <v>3.9997779258272264</v>
      </c>
      <c r="U10" s="19">
        <f>IF(TypeOdds[[#This Row],[IsHit]]="Y",IFERROR(_xlfn.MAXIFS(TypeOdds[FatOdds],TypeOdds[IsHit],"Y")/TypeOdds[[#This Row],[FatOdds]],0),0)</f>
        <v>4.999943172131613</v>
      </c>
      <c r="V10" s="19">
        <f>IF(TypeOdds[[#This Row],[IsHit]]="Y",IFERROR(_xlfn.MAXIFS(TypeOdds[BlasterOdds],TypeOdds[IsHit],"Y")/TypeOdds[[#This Row],[BlasterOdds]],0),0)</f>
        <v>5.0020188425302825</v>
      </c>
    </row>
    <row r="11" spans="1:22" x14ac:dyDescent="0.15">
      <c r="E11"/>
      <c r="I11" s="6" t="s">
        <v>5</v>
      </c>
      <c r="J11" s="6" t="s">
        <v>1</v>
      </c>
      <c r="K11" s="3" t="s">
        <v>47</v>
      </c>
      <c r="L11" s="8"/>
      <c r="M11" s="13">
        <v>17</v>
      </c>
      <c r="N11" s="13">
        <v>242</v>
      </c>
      <c r="O11" s="14"/>
      <c r="P11" s="14"/>
      <c r="Q11" s="14"/>
      <c r="R11" s="18">
        <f>IF(TypeOdds[[#This Row],[IsHit]]="Y",IFERROR(_xlfn.MAXIFS(TypeOdds[JumboOdds],TypeOdds[IsHit],"Y")/TypeOdds[[#This Row],[JumboOdds]],0),0)</f>
        <v>0</v>
      </c>
      <c r="S11" s="18">
        <f>IF(TypeOdds[[#This Row],[IsHit]]="Y",IFERROR(_xlfn.MAXIFS(TypeOdds[HobbyOdds],TypeOdds[IsHit],"Y")/TypeOdds[[#This Row],[HobbyOdds]],0),0)</f>
        <v>0</v>
      </c>
      <c r="T11" s="19">
        <f>IF(TypeOdds[[#This Row],[IsHit]]="Y",IFERROR(_xlfn.MAXIFS(TypeOdds[HangerOdds],TypeOdds[IsHit],"Y")/TypeOdds[[#This Row],[HangerOdds]],0),0)</f>
        <v>0</v>
      </c>
      <c r="U11" s="19">
        <f>IF(TypeOdds[[#This Row],[IsHit]]="Y",IFERROR(_xlfn.MAXIFS(TypeOdds[FatOdds],TypeOdds[IsHit],"Y")/TypeOdds[[#This Row],[FatOdds]],0),0)</f>
        <v>0</v>
      </c>
      <c r="V11" s="19">
        <f>IF(TypeOdds[[#This Row],[IsHit]]="Y",IFERROR(_xlfn.MAXIFS(TypeOdds[BlasterOdds],TypeOdds[IsHit],"Y")/TypeOdds[[#This Row],[BlasterOdds]],0),0)</f>
        <v>0</v>
      </c>
    </row>
    <row r="12" spans="1:22" x14ac:dyDescent="0.15">
      <c r="E12"/>
      <c r="I12" s="6" t="s">
        <v>5</v>
      </c>
      <c r="J12" s="6" t="s">
        <v>25</v>
      </c>
      <c r="K12" s="3" t="s">
        <v>47</v>
      </c>
      <c r="L12" s="8">
        <v>150</v>
      </c>
      <c r="M12" s="13">
        <v>38</v>
      </c>
      <c r="N12" s="13">
        <v>1045</v>
      </c>
      <c r="O12" s="14"/>
      <c r="P12" s="14"/>
      <c r="Q12" s="14"/>
      <c r="R12" s="18">
        <f>IF(TypeOdds[[#This Row],[IsHit]]="Y",IFERROR(_xlfn.MAXIFS(TypeOdds[JumboOdds],TypeOdds[IsHit],"Y")/TypeOdds[[#This Row],[JumboOdds]],0),0)</f>
        <v>0</v>
      </c>
      <c r="S12" s="18">
        <f>IF(TypeOdds[[#This Row],[IsHit]]="Y",IFERROR(_xlfn.MAXIFS(TypeOdds[HobbyOdds],TypeOdds[IsHit],"Y")/TypeOdds[[#This Row],[HobbyOdds]],0),0)</f>
        <v>0</v>
      </c>
      <c r="T12" s="19">
        <f>IF(TypeOdds[[#This Row],[IsHit]]="Y",IFERROR(_xlfn.MAXIFS(TypeOdds[HangerOdds],TypeOdds[IsHit],"Y")/TypeOdds[[#This Row],[HangerOdds]],0),0)</f>
        <v>0</v>
      </c>
      <c r="U12" s="19">
        <f>IF(TypeOdds[[#This Row],[IsHit]]="Y",IFERROR(_xlfn.MAXIFS(TypeOdds[FatOdds],TypeOdds[IsHit],"Y")/TypeOdds[[#This Row],[FatOdds]],0),0)</f>
        <v>0</v>
      </c>
      <c r="V12" s="19">
        <f>IF(TypeOdds[[#This Row],[IsHit]]="Y",IFERROR(_xlfn.MAXIFS(TypeOdds[BlasterOdds],TypeOdds[IsHit],"Y")/TypeOdds[[#This Row],[BlasterOdds]],0),0)</f>
        <v>0</v>
      </c>
    </row>
    <row r="13" spans="1:22" x14ac:dyDescent="0.15">
      <c r="E13"/>
      <c r="I13" s="6" t="s">
        <v>5</v>
      </c>
      <c r="J13" s="6" t="s">
        <v>24</v>
      </c>
      <c r="K13" s="3" t="s">
        <v>47</v>
      </c>
      <c r="L13" s="8">
        <v>99</v>
      </c>
      <c r="M13" s="13">
        <v>113</v>
      </c>
      <c r="N13" s="13">
        <v>3129</v>
      </c>
      <c r="O13" s="14"/>
      <c r="P13" s="14"/>
      <c r="Q13" s="14"/>
      <c r="R13" s="18">
        <f>IF(TypeOdds[[#This Row],[IsHit]]="Y",IFERROR(_xlfn.MAXIFS(TypeOdds[JumboOdds],TypeOdds[IsHit],"Y")/TypeOdds[[#This Row],[JumboOdds]],0),0)</f>
        <v>0</v>
      </c>
      <c r="S13" s="18">
        <f>IF(TypeOdds[[#This Row],[IsHit]]="Y",IFERROR(_xlfn.MAXIFS(TypeOdds[HobbyOdds],TypeOdds[IsHit],"Y")/TypeOdds[[#This Row],[HobbyOdds]],0),0)</f>
        <v>0</v>
      </c>
      <c r="T13" s="19">
        <f>IF(TypeOdds[[#This Row],[IsHit]]="Y",IFERROR(_xlfn.MAXIFS(TypeOdds[HangerOdds],TypeOdds[IsHit],"Y")/TypeOdds[[#This Row],[HangerOdds]],0),0)</f>
        <v>0</v>
      </c>
      <c r="U13" s="19">
        <f>IF(TypeOdds[[#This Row],[IsHit]]="Y",IFERROR(_xlfn.MAXIFS(TypeOdds[FatOdds],TypeOdds[IsHit],"Y")/TypeOdds[[#This Row],[FatOdds]],0),0)</f>
        <v>0</v>
      </c>
      <c r="V13" s="19">
        <f>IF(TypeOdds[[#This Row],[IsHit]]="Y",IFERROR(_xlfn.MAXIFS(TypeOdds[BlasterOdds],TypeOdds[IsHit],"Y")/TypeOdds[[#This Row],[BlasterOdds]],0),0)</f>
        <v>0</v>
      </c>
    </row>
    <row r="14" spans="1:22" x14ac:dyDescent="0.15">
      <c r="E14"/>
      <c r="I14" s="6" t="s">
        <v>5</v>
      </c>
      <c r="J14" s="6" t="s">
        <v>34</v>
      </c>
      <c r="K14" s="3" t="s">
        <v>46</v>
      </c>
      <c r="L14" s="8">
        <v>10</v>
      </c>
      <c r="M14" s="13">
        <v>225</v>
      </c>
      <c r="N14" s="13">
        <v>6281</v>
      </c>
      <c r="O14" s="14"/>
      <c r="P14" s="14"/>
      <c r="Q14" s="14"/>
      <c r="R14" s="18">
        <f>IF(TypeOdds[[#This Row],[IsHit]]="Y",IFERROR(_xlfn.MAXIFS(TypeOdds[JumboOdds],TypeOdds[IsHit],"Y")/TypeOdds[[#This Row],[JumboOdds]],0),0)</f>
        <v>352.81777777777779</v>
      </c>
      <c r="S14" s="18">
        <f>IF(TypeOdds[[#This Row],[IsHit]]="Y",IFERROR(_xlfn.MAXIFS(TypeOdds[HobbyOdds],TypeOdds[IsHit],"Y")/TypeOdds[[#This Row],[HobbyOdds]],0),0)</f>
        <v>65.496576978188187</v>
      </c>
      <c r="T14" s="19">
        <f>IF(TypeOdds[[#This Row],[IsHit]]="Y",IFERROR(_xlfn.MAXIFS(TypeOdds[HangerOdds],TypeOdds[IsHit],"Y")/TypeOdds[[#This Row],[HangerOdds]],0),0)</f>
        <v>0</v>
      </c>
      <c r="U14" s="19">
        <f>IF(TypeOdds[[#This Row],[IsHit]]="Y",IFERROR(_xlfn.MAXIFS(TypeOdds[FatOdds],TypeOdds[IsHit],"Y")/TypeOdds[[#This Row],[FatOdds]],0),0)</f>
        <v>0</v>
      </c>
      <c r="V14" s="19">
        <f>IF(TypeOdds[[#This Row],[IsHit]]="Y",IFERROR(_xlfn.MAXIFS(TypeOdds[BlasterOdds],TypeOdds[IsHit],"Y")/TypeOdds[[#This Row],[BlasterOdds]],0),0)</f>
        <v>0</v>
      </c>
    </row>
    <row r="15" spans="1:22" x14ac:dyDescent="0.15">
      <c r="E15"/>
      <c r="I15" s="6" t="s">
        <v>5</v>
      </c>
      <c r="J15" s="6" t="s">
        <v>2</v>
      </c>
      <c r="K15" s="3" t="s">
        <v>46</v>
      </c>
      <c r="L15" s="8">
        <v>10</v>
      </c>
      <c r="M15" s="13">
        <v>1309</v>
      </c>
      <c r="N15" s="13">
        <v>13488</v>
      </c>
      <c r="O15" s="14"/>
      <c r="P15" s="14"/>
      <c r="Q15" s="14"/>
      <c r="R15" s="18">
        <f>IF(TypeOdds[[#This Row],[IsHit]]="Y",IFERROR(_xlfn.MAXIFS(TypeOdds[JumboOdds],TypeOdds[IsHit],"Y")/TypeOdds[[#This Row],[JumboOdds]],0),0)</f>
        <v>60.644766997708174</v>
      </c>
      <c r="S15" s="18">
        <f>IF(TypeOdds[[#This Row],[IsHit]]="Y",IFERROR(_xlfn.MAXIFS(TypeOdds[HobbyOdds],TypeOdds[IsHit],"Y")/TypeOdds[[#This Row],[HobbyOdds]],0),0)</f>
        <v>30.5</v>
      </c>
      <c r="T15" s="19">
        <f>IF(TypeOdds[[#This Row],[IsHit]]="Y",IFERROR(_xlfn.MAXIFS(TypeOdds[HangerOdds],TypeOdds[IsHit],"Y")/TypeOdds[[#This Row],[HangerOdds]],0),0)</f>
        <v>0</v>
      </c>
      <c r="U15" s="19">
        <f>IF(TypeOdds[[#This Row],[IsHit]]="Y",IFERROR(_xlfn.MAXIFS(TypeOdds[FatOdds],TypeOdds[IsHit],"Y")/TypeOdds[[#This Row],[FatOdds]],0),0)</f>
        <v>0</v>
      </c>
      <c r="V15" s="19">
        <f>IF(TypeOdds[[#This Row],[IsHit]]="Y",IFERROR(_xlfn.MAXIFS(TypeOdds[BlasterOdds],TypeOdds[IsHit],"Y")/TypeOdds[[#This Row],[BlasterOdds]],0),0)</f>
        <v>0</v>
      </c>
    </row>
    <row r="16" spans="1:22" x14ac:dyDescent="0.15">
      <c r="E16"/>
      <c r="I16" s="6" t="s">
        <v>5</v>
      </c>
      <c r="J16" s="6" t="s">
        <v>31</v>
      </c>
      <c r="K16" s="3" t="s">
        <v>46</v>
      </c>
      <c r="L16" s="8">
        <v>1</v>
      </c>
      <c r="M16" s="13">
        <v>5671</v>
      </c>
      <c r="N16" s="13">
        <v>164554</v>
      </c>
      <c r="O16" s="14"/>
      <c r="P16" s="14"/>
      <c r="Q16" s="14"/>
      <c r="R16" s="18">
        <f>IF(TypeOdds[[#This Row],[IsHit]]="Y",IFERROR(_xlfn.MAXIFS(TypeOdds[JumboOdds],TypeOdds[IsHit],"Y")/TypeOdds[[#This Row],[JumboOdds]],0),0)</f>
        <v>13.998236642567448</v>
      </c>
      <c r="S16" s="18">
        <f>IF(TypeOdds[[#This Row],[IsHit]]="Y",IFERROR(_xlfn.MAXIFS(TypeOdds[HobbyOdds],TypeOdds[IsHit],"Y")/TypeOdds[[#This Row],[HobbyOdds]],0),0)</f>
        <v>2.4999939229675365</v>
      </c>
      <c r="T16" s="19">
        <f>IF(TypeOdds[[#This Row],[IsHit]]="Y",IFERROR(_xlfn.MAXIFS(TypeOdds[HangerOdds],TypeOdds[IsHit],"Y")/TypeOdds[[#This Row],[HangerOdds]],0),0)</f>
        <v>0</v>
      </c>
      <c r="U16" s="19">
        <f>IF(TypeOdds[[#This Row],[IsHit]]="Y",IFERROR(_xlfn.MAXIFS(TypeOdds[FatOdds],TypeOdds[IsHit],"Y")/TypeOdds[[#This Row],[FatOdds]],0),0)</f>
        <v>0</v>
      </c>
      <c r="V16" s="19">
        <f>IF(TypeOdds[[#This Row],[IsHit]]="Y",IFERROR(_xlfn.MAXIFS(TypeOdds[BlasterOdds],TypeOdds[IsHit],"Y")/TypeOdds[[#This Row],[BlasterOdds]],0),0)</f>
        <v>0</v>
      </c>
    </row>
    <row r="17" spans="5:22" x14ac:dyDescent="0.15">
      <c r="E17"/>
      <c r="I17" s="6" t="s">
        <v>10</v>
      </c>
      <c r="J17" s="6" t="s">
        <v>1</v>
      </c>
      <c r="K17" s="3" t="s">
        <v>47</v>
      </c>
      <c r="L17" s="8"/>
      <c r="M17" s="13">
        <v>4</v>
      </c>
      <c r="N17" s="13">
        <v>4</v>
      </c>
      <c r="O17" s="14"/>
      <c r="P17" s="14">
        <v>2</v>
      </c>
      <c r="Q17" s="14">
        <v>4</v>
      </c>
      <c r="R17" s="18">
        <f>IF(TypeOdds[[#This Row],[IsHit]]="Y",IFERROR(_xlfn.MAXIFS(TypeOdds[JumboOdds],TypeOdds[IsHit],"Y")/TypeOdds[[#This Row],[JumboOdds]],0),0)</f>
        <v>0</v>
      </c>
      <c r="S17" s="18">
        <f>IF(TypeOdds[[#This Row],[IsHit]]="Y",IFERROR(_xlfn.MAXIFS(TypeOdds[HobbyOdds],TypeOdds[IsHit],"Y")/TypeOdds[[#This Row],[HobbyOdds]],0),0)</f>
        <v>0</v>
      </c>
      <c r="T17" s="19">
        <f>IF(TypeOdds[[#This Row],[IsHit]]="Y",IFERROR(_xlfn.MAXIFS(TypeOdds[HangerOdds],TypeOdds[IsHit],"Y")/TypeOdds[[#This Row],[HangerOdds]],0),0)</f>
        <v>0</v>
      </c>
      <c r="U17" s="19">
        <f>IF(TypeOdds[[#This Row],[IsHit]]="Y",IFERROR(_xlfn.MAXIFS(TypeOdds[FatOdds],TypeOdds[IsHit],"Y")/TypeOdds[[#This Row],[FatOdds]],0),0)</f>
        <v>0</v>
      </c>
      <c r="V17" s="19">
        <f>IF(TypeOdds[[#This Row],[IsHit]]="Y",IFERROR(_xlfn.MAXIFS(TypeOdds[BlasterOdds],TypeOdds[IsHit],"Y")/TypeOdds[[#This Row],[BlasterOdds]],0),0)</f>
        <v>0</v>
      </c>
    </row>
    <row r="18" spans="5:22" x14ac:dyDescent="0.15">
      <c r="E18"/>
      <c r="I18" s="6" t="s">
        <v>10</v>
      </c>
      <c r="J18" s="6" t="s">
        <v>33</v>
      </c>
      <c r="K18" s="3" t="s">
        <v>47</v>
      </c>
      <c r="L18" s="8"/>
      <c r="M18" s="13">
        <v>48</v>
      </c>
      <c r="N18" s="13">
        <v>156</v>
      </c>
      <c r="O18" s="14">
        <v>33</v>
      </c>
      <c r="P18" s="14">
        <v>64</v>
      </c>
      <c r="Q18" s="14">
        <v>156</v>
      </c>
      <c r="R18" s="18">
        <f>IF(TypeOdds[[#This Row],[IsHit]]="Y",IFERROR(_xlfn.MAXIFS(TypeOdds[JumboOdds],TypeOdds[IsHit],"Y")/TypeOdds[[#This Row],[JumboOdds]],0),0)</f>
        <v>0</v>
      </c>
      <c r="S18" s="18">
        <f>IF(TypeOdds[[#This Row],[IsHit]]="Y",IFERROR(_xlfn.MAXIFS(TypeOdds[HobbyOdds],TypeOdds[IsHit],"Y")/TypeOdds[[#This Row],[HobbyOdds]],0),0)</f>
        <v>0</v>
      </c>
      <c r="T18" s="19">
        <f>IF(TypeOdds[[#This Row],[IsHit]]="Y",IFERROR(_xlfn.MAXIFS(TypeOdds[HangerOdds],TypeOdds[IsHit],"Y")/TypeOdds[[#This Row],[HangerOdds]],0),0)</f>
        <v>0</v>
      </c>
      <c r="U18" s="19">
        <f>IF(TypeOdds[[#This Row],[IsHit]]="Y",IFERROR(_xlfn.MAXIFS(TypeOdds[FatOdds],TypeOdds[IsHit],"Y")/TypeOdds[[#This Row],[FatOdds]],0),0)</f>
        <v>0</v>
      </c>
      <c r="V18" s="19">
        <f>IF(TypeOdds[[#This Row],[IsHit]]="Y",IFERROR(_xlfn.MAXIFS(TypeOdds[BlasterOdds],TypeOdds[IsHit],"Y")/TypeOdds[[#This Row],[BlasterOdds]],0),0)</f>
        <v>0</v>
      </c>
    </row>
    <row r="19" spans="5:22" x14ac:dyDescent="0.15">
      <c r="E19"/>
      <c r="I19" s="6" t="s">
        <v>10</v>
      </c>
      <c r="J19" s="6" t="s">
        <v>32</v>
      </c>
      <c r="K19" s="3" t="s">
        <v>47</v>
      </c>
      <c r="L19" s="8">
        <v>299</v>
      </c>
      <c r="M19" s="13">
        <v>95</v>
      </c>
      <c r="N19" s="13">
        <v>312</v>
      </c>
      <c r="O19" s="14">
        <v>66</v>
      </c>
      <c r="P19" s="14">
        <v>129</v>
      </c>
      <c r="Q19" s="14">
        <v>312</v>
      </c>
      <c r="R19" s="18">
        <f>IF(TypeOdds[[#This Row],[IsHit]]="Y",IFERROR(_xlfn.MAXIFS(TypeOdds[JumboOdds],TypeOdds[IsHit],"Y")/TypeOdds[[#This Row],[JumboOdds]],0),0)</f>
        <v>0</v>
      </c>
      <c r="S19" s="18">
        <f>IF(TypeOdds[[#This Row],[IsHit]]="Y",IFERROR(_xlfn.MAXIFS(TypeOdds[HobbyOdds],TypeOdds[IsHit],"Y")/TypeOdds[[#This Row],[HobbyOdds]],0),0)</f>
        <v>0</v>
      </c>
      <c r="T19" s="19">
        <f>IF(TypeOdds[[#This Row],[IsHit]]="Y",IFERROR(_xlfn.MAXIFS(TypeOdds[HangerOdds],TypeOdds[IsHit],"Y")/TypeOdds[[#This Row],[HangerOdds]],0),0)</f>
        <v>0</v>
      </c>
      <c r="U19" s="19">
        <f>IF(TypeOdds[[#This Row],[IsHit]]="Y",IFERROR(_xlfn.MAXIFS(TypeOdds[FatOdds],TypeOdds[IsHit],"Y")/TypeOdds[[#This Row],[FatOdds]],0),0)</f>
        <v>0</v>
      </c>
      <c r="V19" s="19">
        <f>IF(TypeOdds[[#This Row],[IsHit]]="Y",IFERROR(_xlfn.MAXIFS(TypeOdds[BlasterOdds],TypeOdds[IsHit],"Y")/TypeOdds[[#This Row],[BlasterOdds]],0),0)</f>
        <v>0</v>
      </c>
    </row>
    <row r="20" spans="5:22" x14ac:dyDescent="0.15">
      <c r="E20"/>
      <c r="I20" s="6" t="s">
        <v>10</v>
      </c>
      <c r="J20" s="6" t="s">
        <v>25</v>
      </c>
      <c r="K20" s="3" t="s">
        <v>47</v>
      </c>
      <c r="L20" s="8">
        <v>150</v>
      </c>
      <c r="M20" s="13">
        <v>190</v>
      </c>
      <c r="N20" s="13">
        <v>622</v>
      </c>
      <c r="O20" s="14">
        <v>130</v>
      </c>
      <c r="P20" s="14">
        <v>256</v>
      </c>
      <c r="Q20" s="14">
        <v>621</v>
      </c>
      <c r="R20" s="18">
        <f>IF(TypeOdds[[#This Row],[IsHit]]="Y",IFERROR(_xlfn.MAXIFS(TypeOdds[JumboOdds],TypeOdds[IsHit],"Y")/TypeOdds[[#This Row],[JumboOdds]],0),0)</f>
        <v>0</v>
      </c>
      <c r="S20" s="18">
        <f>IF(TypeOdds[[#This Row],[IsHit]]="Y",IFERROR(_xlfn.MAXIFS(TypeOdds[HobbyOdds],TypeOdds[IsHit],"Y")/TypeOdds[[#This Row],[HobbyOdds]],0),0)</f>
        <v>0</v>
      </c>
      <c r="T20" s="19">
        <f>IF(TypeOdds[[#This Row],[IsHit]]="Y",IFERROR(_xlfn.MAXIFS(TypeOdds[HangerOdds],TypeOdds[IsHit],"Y")/TypeOdds[[#This Row],[HangerOdds]],0),0)</f>
        <v>0</v>
      </c>
      <c r="U20" s="19">
        <f>IF(TypeOdds[[#This Row],[IsHit]]="Y",IFERROR(_xlfn.MAXIFS(TypeOdds[FatOdds],TypeOdds[IsHit],"Y")/TypeOdds[[#This Row],[FatOdds]],0),0)</f>
        <v>0</v>
      </c>
      <c r="V20" s="19">
        <f>IF(TypeOdds[[#This Row],[IsHit]]="Y",IFERROR(_xlfn.MAXIFS(TypeOdds[BlasterOdds],TypeOdds[IsHit],"Y")/TypeOdds[[#This Row],[BlasterOdds]],0),0)</f>
        <v>0</v>
      </c>
    </row>
    <row r="21" spans="5:22" x14ac:dyDescent="0.15">
      <c r="E21"/>
      <c r="I21" s="6" t="s">
        <v>10</v>
      </c>
      <c r="J21" s="6" t="s">
        <v>24</v>
      </c>
      <c r="K21" s="3" t="s">
        <v>46</v>
      </c>
      <c r="L21" s="8">
        <v>50</v>
      </c>
      <c r="M21" s="13">
        <v>569</v>
      </c>
      <c r="N21" s="13">
        <v>1866</v>
      </c>
      <c r="O21" s="14">
        <v>392</v>
      </c>
      <c r="P21" s="14">
        <v>766</v>
      </c>
      <c r="Q21" s="14">
        <v>1858</v>
      </c>
      <c r="R21" s="18">
        <f>IF(TypeOdds[[#This Row],[IsHit]]="Y",IFERROR(_xlfn.MAXIFS(TypeOdds[JumboOdds],TypeOdds[IsHit],"Y")/TypeOdds[[#This Row],[JumboOdds]],0),0)</f>
        <v>139.51493848857646</v>
      </c>
      <c r="S21" s="18">
        <f>IF(TypeOdds[[#This Row],[IsHit]]="Y",IFERROR(_xlfn.MAXIFS(TypeOdds[HobbyOdds],TypeOdds[IsHit],"Y")/TypeOdds[[#This Row],[HobbyOdds]],0),0)</f>
        <v>220.46302250803859</v>
      </c>
      <c r="T21" s="19">
        <f>IF(TypeOdds[[#This Row],[IsHit]]="Y",IFERROR(_xlfn.MAXIFS(TypeOdds[HangerOdds],TypeOdds[IsHit],"Y")/TypeOdds[[#This Row],[HangerOdds]],0),0)</f>
        <v>91.892857142857139</v>
      </c>
      <c r="U21" s="19">
        <f>IF(TypeOdds[[#This Row],[IsHit]]="Y",IFERROR(_xlfn.MAXIFS(TypeOdds[FatOdds],TypeOdds[IsHit],"Y")/TypeOdds[[#This Row],[FatOdds]],0),0)</f>
        <v>114.86161879895562</v>
      </c>
      <c r="V21" s="19">
        <f>IF(TypeOdds[[#This Row],[IsHit]]="Y",IFERROR(_xlfn.MAXIFS(TypeOdds[BlasterOdds],TypeOdds[IsHit],"Y")/TypeOdds[[#This Row],[BlasterOdds]],0),0)</f>
        <v>132.01776103336923</v>
      </c>
    </row>
    <row r="22" spans="5:22" x14ac:dyDescent="0.15">
      <c r="E22"/>
      <c r="I22" s="6" t="s">
        <v>10</v>
      </c>
      <c r="J22" s="6" t="s">
        <v>34</v>
      </c>
      <c r="K22" s="3" t="s">
        <v>46</v>
      </c>
      <c r="L22" s="8">
        <v>10</v>
      </c>
      <c r="M22" s="13">
        <v>2836</v>
      </c>
      <c r="N22" s="13">
        <v>9350</v>
      </c>
      <c r="O22" s="14">
        <v>1896</v>
      </c>
      <c r="P22" s="14">
        <v>3826</v>
      </c>
      <c r="Q22" s="14">
        <v>9431</v>
      </c>
      <c r="R22" s="18">
        <f>IF(TypeOdds[[#This Row],[IsHit]]="Y",IFERROR(_xlfn.MAXIFS(TypeOdds[JumboOdds],TypeOdds[IsHit],"Y")/TypeOdds[[#This Row],[JumboOdds]],0),0)</f>
        <v>27.991537376586741</v>
      </c>
      <c r="S22" s="18">
        <f>IF(TypeOdds[[#This Row],[IsHit]]="Y",IFERROR(_xlfn.MAXIFS(TypeOdds[HobbyOdds],TypeOdds[IsHit],"Y")/TypeOdds[[#This Row],[HobbyOdds]],0),0)</f>
        <v>43.998288770053477</v>
      </c>
      <c r="T22" s="19">
        <f>IF(TypeOdds[[#This Row],[IsHit]]="Y",IFERROR(_xlfn.MAXIFS(TypeOdds[HangerOdds],TypeOdds[IsHit],"Y")/TypeOdds[[#This Row],[HangerOdds]],0),0)</f>
        <v>18.998945147679326</v>
      </c>
      <c r="U22" s="19">
        <f>IF(TypeOdds[[#This Row],[IsHit]]="Y",IFERROR(_xlfn.MAXIFS(TypeOdds[FatOdds],TypeOdds[IsHit],"Y")/TypeOdds[[#This Row],[FatOdds]],0),0)</f>
        <v>22.996340825927863</v>
      </c>
      <c r="V22" s="19">
        <f>IF(TypeOdds[[#This Row],[IsHit]]="Y",IFERROR(_xlfn.MAXIFS(TypeOdds[BlasterOdds],TypeOdds[IsHit],"Y")/TypeOdds[[#This Row],[BlasterOdds]],0),0)</f>
        <v>26.008800763439719</v>
      </c>
    </row>
    <row r="23" spans="5:22" x14ac:dyDescent="0.15">
      <c r="E23"/>
      <c r="I23" s="6" t="s">
        <v>10</v>
      </c>
      <c r="J23" s="6" t="s">
        <v>31</v>
      </c>
      <c r="K23" s="3" t="s">
        <v>46</v>
      </c>
      <c r="L23" s="8">
        <v>1</v>
      </c>
      <c r="M23" s="13">
        <v>29769</v>
      </c>
      <c r="N23" s="13">
        <v>91419</v>
      </c>
      <c r="O23" s="14">
        <v>18011</v>
      </c>
      <c r="P23" s="14">
        <v>87984</v>
      </c>
      <c r="Q23" s="14">
        <v>81730</v>
      </c>
      <c r="R23" s="18">
        <f>IF(TypeOdds[[#This Row],[IsHit]]="Y",IFERROR(_xlfn.MAXIFS(TypeOdds[JumboOdds],TypeOdds[IsHit],"Y")/TypeOdds[[#This Row],[JumboOdds]],0),0)</f>
        <v>2.6666666666666665</v>
      </c>
      <c r="S23" s="18">
        <f>IF(TypeOdds[[#This Row],[IsHit]]="Y",IFERROR(_xlfn.MAXIFS(TypeOdds[HobbyOdds],TypeOdds[IsHit],"Y")/TypeOdds[[#This Row],[HobbyOdds]],0),0)</f>
        <v>4.499983592032291</v>
      </c>
      <c r="T23" s="19">
        <f>IF(TypeOdds[[#This Row],[IsHit]]="Y",IFERROR(_xlfn.MAXIFS(TypeOdds[HangerOdds],TypeOdds[IsHit],"Y")/TypeOdds[[#This Row],[HangerOdds]],0),0)</f>
        <v>2</v>
      </c>
      <c r="U23" s="19">
        <f>IF(TypeOdds[[#This Row],[IsHit]]="Y",IFERROR(_xlfn.MAXIFS(TypeOdds[FatOdds],TypeOdds[IsHit],"Y")/TypeOdds[[#This Row],[FatOdds]],0),0)</f>
        <v>1</v>
      </c>
      <c r="V23" s="19">
        <f>IF(TypeOdds[[#This Row],[IsHit]]="Y",IFERROR(_xlfn.MAXIFS(TypeOdds[BlasterOdds],TypeOdds[IsHit],"Y")/TypeOdds[[#This Row],[BlasterOdds]],0),0)</f>
        <v>3.0012113055181695</v>
      </c>
    </row>
    <row r="24" spans="5:22" x14ac:dyDescent="0.15">
      <c r="E24"/>
      <c r="I24" s="6" t="s">
        <v>12</v>
      </c>
      <c r="J24" s="6" t="s">
        <v>1</v>
      </c>
      <c r="K24" s="3" t="s">
        <v>46</v>
      </c>
      <c r="L24" s="8"/>
      <c r="M24" s="13">
        <v>20</v>
      </c>
      <c r="N24" s="13">
        <v>431</v>
      </c>
      <c r="O24" s="14">
        <v>107</v>
      </c>
      <c r="P24" s="14">
        <v>215</v>
      </c>
      <c r="Q24" s="14">
        <v>580</v>
      </c>
      <c r="R24" s="18">
        <f>IF(TypeOdds[[#This Row],[IsHit]]="Y",IFERROR(_xlfn.MAXIFS(TypeOdds[JumboOdds],TypeOdds[IsHit],"Y")/TypeOdds[[#This Row],[JumboOdds]],0),0)</f>
        <v>3969.2</v>
      </c>
      <c r="S24" s="18">
        <f>IF(TypeOdds[[#This Row],[IsHit]]="Y",IFERROR(_xlfn.MAXIFS(TypeOdds[HobbyOdds],TypeOdds[IsHit],"Y")/TypeOdds[[#This Row],[HobbyOdds]],0),0)</f>
        <v>954.48723897911827</v>
      </c>
      <c r="T24" s="19">
        <f>IF(TypeOdds[[#This Row],[IsHit]]="Y",IFERROR(_xlfn.MAXIFS(TypeOdds[HangerOdds],TypeOdds[IsHit],"Y")/TypeOdds[[#This Row],[HangerOdds]],0),0)</f>
        <v>336.65420560747663</v>
      </c>
      <c r="U24" s="19">
        <f>IF(TypeOdds[[#This Row],[IsHit]]="Y",IFERROR(_xlfn.MAXIFS(TypeOdds[FatOdds],TypeOdds[IsHit],"Y")/TypeOdds[[#This Row],[FatOdds]],0),0)</f>
        <v>409.22790697674418</v>
      </c>
      <c r="V24" s="19">
        <f>IF(TypeOdds[[#This Row],[IsHit]]="Y",IFERROR(_xlfn.MAXIFS(TypeOdds[BlasterOdds],TypeOdds[IsHit],"Y")/TypeOdds[[#This Row],[BlasterOdds]],0),0)</f>
        <v>422.91206896551722</v>
      </c>
    </row>
    <row r="25" spans="5:22" x14ac:dyDescent="0.15">
      <c r="E25"/>
      <c r="I25" s="6" t="s">
        <v>12</v>
      </c>
      <c r="J25" s="6" t="s">
        <v>25</v>
      </c>
      <c r="K25" s="3" t="s">
        <v>46</v>
      </c>
      <c r="L25" s="8">
        <v>150</v>
      </c>
      <c r="M25" s="13">
        <v>59</v>
      </c>
      <c r="N25" s="13">
        <v>967</v>
      </c>
      <c r="O25" s="14">
        <v>1638</v>
      </c>
      <c r="P25" s="14">
        <v>3259</v>
      </c>
      <c r="Q25" s="14">
        <v>7663</v>
      </c>
      <c r="R25" s="18">
        <f>IF(TypeOdds[[#This Row],[IsHit]]="Y",IFERROR(_xlfn.MAXIFS(TypeOdds[JumboOdds],TypeOdds[IsHit],"Y")/TypeOdds[[#This Row],[JumboOdds]],0),0)</f>
        <v>1345.4915254237287</v>
      </c>
      <c r="S25" s="18">
        <f>IF(TypeOdds[[#This Row],[IsHit]]="Y",IFERROR(_xlfn.MAXIFS(TypeOdds[HobbyOdds],TypeOdds[IsHit],"Y")/TypeOdds[[#This Row],[HobbyOdds]],0),0)</f>
        <v>425.42295760082732</v>
      </c>
      <c r="T25" s="19">
        <f>IF(TypeOdds[[#This Row],[IsHit]]="Y",IFERROR(_xlfn.MAXIFS(TypeOdds[HangerOdds],TypeOdds[IsHit],"Y")/TypeOdds[[#This Row],[HangerOdds]],0),0)</f>
        <v>21.991452991452991</v>
      </c>
      <c r="U25" s="19">
        <f>IF(TypeOdds[[#This Row],[IsHit]]="Y",IFERROR(_xlfn.MAXIFS(TypeOdds[FatOdds],TypeOdds[IsHit],"Y")/TypeOdds[[#This Row],[FatOdds]],0),0)</f>
        <v>26.997238416692237</v>
      </c>
      <c r="V25" s="19">
        <f>IF(TypeOdds[[#This Row],[IsHit]]="Y",IFERROR(_xlfn.MAXIFS(TypeOdds[BlasterOdds],TypeOdds[IsHit],"Y")/TypeOdds[[#This Row],[BlasterOdds]],0),0)</f>
        <v>32.009526295184656</v>
      </c>
    </row>
    <row r="26" spans="5:22" x14ac:dyDescent="0.15">
      <c r="E26"/>
      <c r="I26" s="6" t="s">
        <v>12</v>
      </c>
      <c r="J26" s="6" t="s">
        <v>24</v>
      </c>
      <c r="K26" s="3" t="s">
        <v>46</v>
      </c>
      <c r="L26" s="8">
        <v>50</v>
      </c>
      <c r="M26" s="13">
        <v>163</v>
      </c>
      <c r="N26" s="13">
        <v>2681</v>
      </c>
      <c r="O26" s="14">
        <v>4503</v>
      </c>
      <c r="P26" s="14">
        <v>8799</v>
      </c>
      <c r="Q26" s="14">
        <v>22290</v>
      </c>
      <c r="R26" s="18">
        <f>IF(TypeOdds[[#This Row],[IsHit]]="Y",IFERROR(_xlfn.MAXIFS(TypeOdds[JumboOdds],TypeOdds[IsHit],"Y")/TypeOdds[[#This Row],[JumboOdds]],0),0)</f>
        <v>487.01840490797548</v>
      </c>
      <c r="S26" s="18">
        <f>IF(TypeOdds[[#This Row],[IsHit]]="Y",IFERROR(_xlfn.MAXIFS(TypeOdds[HobbyOdds],TypeOdds[IsHit],"Y")/TypeOdds[[#This Row],[HobbyOdds]],0),0)</f>
        <v>153.44423722491607</v>
      </c>
      <c r="T26" s="19">
        <f>IF(TypeOdds[[#This Row],[IsHit]]="Y",IFERROR(_xlfn.MAXIFS(TypeOdds[HangerOdds],TypeOdds[IsHit],"Y")/TypeOdds[[#This Row],[HangerOdds]],0),0)</f>
        <v>7.9995558516544527</v>
      </c>
      <c r="U26" s="19">
        <f>IF(TypeOdds[[#This Row],[IsHit]]="Y",IFERROR(_xlfn.MAXIFS(TypeOdds[FatOdds],TypeOdds[IsHit],"Y")/TypeOdds[[#This Row],[FatOdds]],0),0)</f>
        <v>9.9993181043300368</v>
      </c>
      <c r="V26" s="19">
        <f>IF(TypeOdds[[#This Row],[IsHit]]="Y",IFERROR(_xlfn.MAXIFS(TypeOdds[BlasterOdds],TypeOdds[IsHit],"Y")/TypeOdds[[#This Row],[BlasterOdds]],0),0)</f>
        <v>11.004441453566622</v>
      </c>
    </row>
    <row r="27" spans="5:22" x14ac:dyDescent="0.15">
      <c r="E27"/>
      <c r="I27" s="6" t="s">
        <v>12</v>
      </c>
      <c r="J27" s="6" t="s">
        <v>34</v>
      </c>
      <c r="K27" s="3" t="s">
        <v>46</v>
      </c>
      <c r="L27" s="8">
        <v>25</v>
      </c>
      <c r="M27" s="13"/>
      <c r="N27" s="13">
        <v>637</v>
      </c>
      <c r="O27" s="14">
        <v>1338</v>
      </c>
      <c r="P27" s="14"/>
      <c r="Q27" s="14"/>
      <c r="R27" s="18">
        <f>IF(TypeOdds[[#This Row],[IsHit]]="Y",IFERROR(_xlfn.MAXIFS(TypeOdds[JumboOdds],TypeOdds[IsHit],"Y")/TypeOdds[[#This Row],[JumboOdds]],0),0)</f>
        <v>0</v>
      </c>
      <c r="S27" s="18">
        <f>IF(TypeOdds[[#This Row],[IsHit]]="Y",IFERROR(_xlfn.MAXIFS(TypeOdds[HobbyOdds],TypeOdds[IsHit],"Y")/TypeOdds[[#This Row],[HobbyOdds]],0),0)</f>
        <v>645.81475667189954</v>
      </c>
      <c r="T27" s="19">
        <f>IF(TypeOdds[[#This Row],[IsHit]]="Y",IFERROR(_xlfn.MAXIFS(TypeOdds[HangerOdds],TypeOdds[IsHit],"Y")/TypeOdds[[#This Row],[HangerOdds]],0),0)</f>
        <v>26.922272047832585</v>
      </c>
      <c r="U27" s="19">
        <f>IF(TypeOdds[[#This Row],[IsHit]]="Y",IFERROR(_xlfn.MAXIFS(TypeOdds[FatOdds],TypeOdds[IsHit],"Y")/TypeOdds[[#This Row],[FatOdds]],0),0)</f>
        <v>0</v>
      </c>
      <c r="V27" s="19">
        <f>IF(TypeOdds[[#This Row],[IsHit]]="Y",IFERROR(_xlfn.MAXIFS(TypeOdds[BlasterOdds],TypeOdds[IsHit],"Y")/TypeOdds[[#This Row],[BlasterOdds]],0),0)</f>
        <v>0</v>
      </c>
    </row>
    <row r="28" spans="5:22" x14ac:dyDescent="0.15">
      <c r="E28"/>
      <c r="I28" s="6" t="s">
        <v>12</v>
      </c>
      <c r="J28" s="6" t="s">
        <v>31</v>
      </c>
      <c r="K28" s="3" t="s">
        <v>46</v>
      </c>
      <c r="L28" s="8">
        <v>1</v>
      </c>
      <c r="M28" s="13">
        <v>6268</v>
      </c>
      <c r="N28" s="13">
        <v>63290</v>
      </c>
      <c r="O28" s="14">
        <v>7205</v>
      </c>
      <c r="P28" s="14"/>
      <c r="Q28" s="14"/>
      <c r="R28" s="18">
        <f>IF(TypeOdds[[#This Row],[IsHit]]="Y",IFERROR(_xlfn.MAXIFS(TypeOdds[JumboOdds],TypeOdds[IsHit],"Y")/TypeOdds[[#This Row],[JumboOdds]],0),0)</f>
        <v>12.664964901084875</v>
      </c>
      <c r="S28" s="18">
        <f>IF(TypeOdds[[#This Row],[IsHit]]="Y",IFERROR(_xlfn.MAXIFS(TypeOdds[HobbyOdds],TypeOdds[IsHit],"Y")/TypeOdds[[#This Row],[HobbyOdds]],0),0)</f>
        <v>6.4999841997155947</v>
      </c>
      <c r="T28" s="19">
        <f>IF(TypeOdds[[#This Row],[IsHit]]="Y",IFERROR(_xlfn.MAXIFS(TypeOdds[HangerOdds],TypeOdds[IsHit],"Y")/TypeOdds[[#This Row],[HangerOdds]],0),0)</f>
        <v>4.9995836224843861</v>
      </c>
      <c r="U28" s="19">
        <f>IF(TypeOdds[[#This Row],[IsHit]]="Y",IFERROR(_xlfn.MAXIFS(TypeOdds[FatOdds],TypeOdds[IsHit],"Y")/TypeOdds[[#This Row],[FatOdds]],0),0)</f>
        <v>0</v>
      </c>
      <c r="V28" s="19">
        <f>IF(TypeOdds[[#This Row],[IsHit]]="Y",IFERROR(_xlfn.MAXIFS(TypeOdds[BlasterOdds],TypeOdds[IsHit],"Y")/TypeOdds[[#This Row],[BlasterOdds]],0),0)</f>
        <v>0</v>
      </c>
    </row>
    <row r="29" spans="5:22" x14ac:dyDescent="0.15">
      <c r="E29"/>
      <c r="I29" s="6" t="s">
        <v>23</v>
      </c>
      <c r="J29" s="6" t="s">
        <v>0</v>
      </c>
      <c r="K29" s="3" t="s">
        <v>46</v>
      </c>
      <c r="L29" s="8">
        <v>10</v>
      </c>
      <c r="M29" s="13">
        <v>3176</v>
      </c>
      <c r="N29" s="13">
        <v>51423</v>
      </c>
      <c r="O29" s="14"/>
      <c r="P29" s="14">
        <v>87984</v>
      </c>
      <c r="Q29" s="14">
        <v>245189</v>
      </c>
      <c r="R29" s="18">
        <f>IF(TypeOdds[[#This Row],[IsHit]]="Y",IFERROR(_xlfn.MAXIFS(TypeOdds[JumboOdds],TypeOdds[IsHit],"Y")/TypeOdds[[#This Row],[JumboOdds]],0),0)</f>
        <v>24.994962216624685</v>
      </c>
      <c r="S29" s="18">
        <f>IF(TypeOdds[[#This Row],[IsHit]]="Y",IFERROR(_xlfn.MAXIFS(TypeOdds[HobbyOdds],TypeOdds[IsHit],"Y")/TypeOdds[[#This Row],[HobbyOdds]],0),0)</f>
        <v>8</v>
      </c>
      <c r="T29" s="19">
        <f>IF(TypeOdds[[#This Row],[IsHit]]="Y",IFERROR(_xlfn.MAXIFS(TypeOdds[HangerOdds],TypeOdds[IsHit],"Y")/TypeOdds[[#This Row],[HangerOdds]],0),0)</f>
        <v>0</v>
      </c>
      <c r="U29" s="19">
        <f>IF(TypeOdds[[#This Row],[IsHit]]="Y",IFERROR(_xlfn.MAXIFS(TypeOdds[FatOdds],TypeOdds[IsHit],"Y")/TypeOdds[[#This Row],[FatOdds]],0),0)</f>
        <v>1</v>
      </c>
      <c r="V29" s="19">
        <f>IF(TypeOdds[[#This Row],[IsHit]]="Y",IFERROR(_xlfn.MAXIFS(TypeOdds[BlasterOdds],TypeOdds[IsHit],"Y")/TypeOdds[[#This Row],[BlasterOdds]],0),0)</f>
        <v>1.0004078486392129</v>
      </c>
    </row>
    <row r="30" spans="5:22" x14ac:dyDescent="0.15">
      <c r="E30"/>
      <c r="I30" s="6" t="s">
        <v>23</v>
      </c>
      <c r="J30" s="6" t="s">
        <v>34</v>
      </c>
      <c r="K30" s="3" t="s">
        <v>46</v>
      </c>
      <c r="L30" s="8">
        <v>5</v>
      </c>
      <c r="M30" s="13">
        <v>6268</v>
      </c>
      <c r="N30" s="13">
        <v>102846</v>
      </c>
      <c r="O30" s="14"/>
      <c r="P30" s="14"/>
      <c r="Q30" s="14"/>
      <c r="R30" s="18">
        <f>IF(TypeOdds[[#This Row],[IsHit]]="Y",IFERROR(_xlfn.MAXIFS(TypeOdds[JumboOdds],TypeOdds[IsHit],"Y")/TypeOdds[[#This Row],[JumboOdds]],0),0)</f>
        <v>12.664964901084875</v>
      </c>
      <c r="S30" s="18">
        <f>IF(TypeOdds[[#This Row],[IsHit]]="Y",IFERROR(_xlfn.MAXIFS(TypeOdds[HobbyOdds],TypeOdds[IsHit],"Y")/TypeOdds[[#This Row],[HobbyOdds]],0),0)</f>
        <v>4</v>
      </c>
      <c r="T30" s="19">
        <f>IF(TypeOdds[[#This Row],[IsHit]]="Y",IFERROR(_xlfn.MAXIFS(TypeOdds[HangerOdds],TypeOdds[IsHit],"Y")/TypeOdds[[#This Row],[HangerOdds]],0),0)</f>
        <v>0</v>
      </c>
      <c r="U30" s="19">
        <f>IF(TypeOdds[[#This Row],[IsHit]]="Y",IFERROR(_xlfn.MAXIFS(TypeOdds[FatOdds],TypeOdds[IsHit],"Y")/TypeOdds[[#This Row],[FatOdds]],0),0)</f>
        <v>0</v>
      </c>
      <c r="V30" s="19">
        <f>IF(TypeOdds[[#This Row],[IsHit]]="Y",IFERROR(_xlfn.MAXIFS(TypeOdds[BlasterOdds],TypeOdds[IsHit],"Y")/TypeOdds[[#This Row],[BlasterOdds]],0),0)</f>
        <v>0</v>
      </c>
    </row>
    <row r="31" spans="5:22" x14ac:dyDescent="0.15">
      <c r="E31"/>
      <c r="I31" s="6" t="s">
        <v>23</v>
      </c>
      <c r="J31" s="6" t="s">
        <v>24</v>
      </c>
      <c r="K31" s="3" t="s">
        <v>46</v>
      </c>
      <c r="L31" s="8">
        <v>1</v>
      </c>
      <c r="M31" s="13">
        <v>29769</v>
      </c>
      <c r="N31" s="13">
        <v>411384</v>
      </c>
      <c r="O31" s="14"/>
      <c r="P31" s="14"/>
      <c r="Q31" s="14"/>
      <c r="R31" s="18">
        <f>IF(TypeOdds[[#This Row],[IsHit]]="Y",IFERROR(_xlfn.MAXIFS(TypeOdds[JumboOdds],TypeOdds[IsHit],"Y")/TypeOdds[[#This Row],[JumboOdds]],0),0)</f>
        <v>2.6666666666666665</v>
      </c>
      <c r="S31" s="18">
        <f>IF(TypeOdds[[#This Row],[IsHit]]="Y",IFERROR(_xlfn.MAXIFS(TypeOdds[HobbyOdds],TypeOdds[IsHit],"Y")/TypeOdds[[#This Row],[HobbyOdds]],0),0)</f>
        <v>1</v>
      </c>
      <c r="T31" s="19">
        <f>IF(TypeOdds[[#This Row],[IsHit]]="Y",IFERROR(_xlfn.MAXIFS(TypeOdds[HangerOdds],TypeOdds[IsHit],"Y")/TypeOdds[[#This Row],[HangerOdds]],0),0)</f>
        <v>0</v>
      </c>
      <c r="U31" s="19">
        <f>IF(TypeOdds[[#This Row],[IsHit]]="Y",IFERROR(_xlfn.MAXIFS(TypeOdds[FatOdds],TypeOdds[IsHit],"Y")/TypeOdds[[#This Row],[FatOdds]],0),0)</f>
        <v>0</v>
      </c>
      <c r="V31" s="19">
        <f>IF(TypeOdds[[#This Row],[IsHit]]="Y",IFERROR(_xlfn.MAXIFS(TypeOdds[BlasterOdds],TypeOdds[IsHit],"Y")/TypeOdds[[#This Row],[BlasterOdds]],0),0)</f>
        <v>0</v>
      </c>
    </row>
    <row r="32" spans="5:22" x14ac:dyDescent="0.15">
      <c r="E32"/>
      <c r="I32" s="6" t="s">
        <v>41</v>
      </c>
      <c r="J32" s="6" t="s">
        <v>0</v>
      </c>
      <c r="K32" s="3" t="s">
        <v>46</v>
      </c>
      <c r="L32" s="8">
        <v>5</v>
      </c>
      <c r="M32" s="13">
        <v>1083</v>
      </c>
      <c r="N32" s="13">
        <v>17887</v>
      </c>
      <c r="O32" s="14">
        <v>36022</v>
      </c>
      <c r="P32" s="14">
        <v>43992</v>
      </c>
      <c r="Q32" s="14">
        <v>122594</v>
      </c>
      <c r="R32" s="18">
        <f>IF(TypeOdds[[#This Row],[IsHit]]="Y",IFERROR(_xlfn.MAXIFS(TypeOdds[JumboOdds],TypeOdds[IsHit],"Y")/TypeOdds[[#This Row],[JumboOdds]],0),0)</f>
        <v>73.300092336103418</v>
      </c>
      <c r="S32" s="18">
        <f>IF(TypeOdds[[#This Row],[IsHit]]="Y",IFERROR(_xlfn.MAXIFS(TypeOdds[HobbyOdds],TypeOdds[IsHit],"Y")/TypeOdds[[#This Row],[HobbyOdds]],0),0)</f>
        <v>22.999049589087047</v>
      </c>
      <c r="T32" s="19">
        <f>IF(TypeOdds[[#This Row],[IsHit]]="Y",IFERROR(_xlfn.MAXIFS(TypeOdds[HangerOdds],TypeOdds[IsHit],"Y")/TypeOdds[[#This Row],[HangerOdds]],0),0)</f>
        <v>1</v>
      </c>
      <c r="U32" s="19">
        <f>IF(TypeOdds[[#This Row],[IsHit]]="Y",IFERROR(_xlfn.MAXIFS(TypeOdds[FatOdds],TypeOdds[IsHit],"Y")/TypeOdds[[#This Row],[FatOdds]],0),0)</f>
        <v>2</v>
      </c>
      <c r="V32" s="19">
        <f>IF(TypeOdds[[#This Row],[IsHit]]="Y",IFERROR(_xlfn.MAXIFS(TypeOdds[BlasterOdds],TypeOdds[IsHit],"Y")/TypeOdds[[#This Row],[BlasterOdds]],0),0)</f>
        <v>2.0008238576113024</v>
      </c>
    </row>
    <row r="33" spans="5:22" x14ac:dyDescent="0.15">
      <c r="E33"/>
      <c r="I33" s="6" t="s">
        <v>41</v>
      </c>
      <c r="J33" s="6" t="s">
        <v>34</v>
      </c>
      <c r="K33" s="3" t="s">
        <v>46</v>
      </c>
      <c r="L33" s="8">
        <v>1</v>
      </c>
      <c r="M33" s="13">
        <v>5413</v>
      </c>
      <c r="N33" s="13">
        <v>91419</v>
      </c>
      <c r="O33" s="14"/>
      <c r="P33" s="14"/>
      <c r="Q33" s="14"/>
      <c r="R33" s="18">
        <f>IF(TypeOdds[[#This Row],[IsHit]]="Y",IFERROR(_xlfn.MAXIFS(TypeOdds[JumboOdds],TypeOdds[IsHit],"Y")/TypeOdds[[#This Row],[JumboOdds]],0),0)</f>
        <v>14.665435063735451</v>
      </c>
      <c r="S33" s="18">
        <f>IF(TypeOdds[[#This Row],[IsHit]]="Y",IFERROR(_xlfn.MAXIFS(TypeOdds[HobbyOdds],TypeOdds[IsHit],"Y")/TypeOdds[[#This Row],[HobbyOdds]],0),0)</f>
        <v>4.499983592032291</v>
      </c>
      <c r="T33" s="19">
        <f>IF(TypeOdds[[#This Row],[IsHit]]="Y",IFERROR(_xlfn.MAXIFS(TypeOdds[HangerOdds],TypeOdds[IsHit],"Y")/TypeOdds[[#This Row],[HangerOdds]],0),0)</f>
        <v>0</v>
      </c>
      <c r="U33" s="19">
        <f>IF(TypeOdds[[#This Row],[IsHit]]="Y",IFERROR(_xlfn.MAXIFS(TypeOdds[FatOdds],TypeOdds[IsHit],"Y")/TypeOdds[[#This Row],[FatOdds]],0),0)</f>
        <v>0</v>
      </c>
      <c r="V33" s="19">
        <f>IF(TypeOdds[[#This Row],[IsHit]]="Y",IFERROR(_xlfn.MAXIFS(TypeOdds[BlasterOdds],TypeOdds[IsHit],"Y")/TypeOdds[[#This Row],[BlasterOdds]],0),0)</f>
        <v>0</v>
      </c>
    </row>
    <row r="34" spans="5:22" x14ac:dyDescent="0.15">
      <c r="E34"/>
      <c r="I34" s="6" t="s">
        <v>40</v>
      </c>
      <c r="J34" s="6" t="s">
        <v>22</v>
      </c>
      <c r="K34" s="3" t="s">
        <v>46</v>
      </c>
      <c r="L34" s="8"/>
      <c r="M34" s="13">
        <v>68</v>
      </c>
      <c r="N34" s="13">
        <v>42</v>
      </c>
      <c r="O34" s="14">
        <v>20</v>
      </c>
      <c r="P34" s="14">
        <v>39</v>
      </c>
      <c r="Q34" s="14">
        <v>103</v>
      </c>
      <c r="R34" s="18">
        <f>IF(TypeOdds[[#This Row],[IsHit]]="Y",IFERROR(_xlfn.MAXIFS(TypeOdds[JumboOdds],TypeOdds[IsHit],"Y")/TypeOdds[[#This Row],[JumboOdds]],0),0)</f>
        <v>1167.4117647058824</v>
      </c>
      <c r="S34" s="18">
        <f>IF(TypeOdds[[#This Row],[IsHit]]="Y",IFERROR(_xlfn.MAXIFS(TypeOdds[HobbyOdds],TypeOdds[IsHit],"Y")/TypeOdds[[#This Row],[HobbyOdds]],0),0)</f>
        <v>9794.8571428571431</v>
      </c>
      <c r="T34" s="19">
        <f>IF(TypeOdds[[#This Row],[IsHit]]="Y",IFERROR(_xlfn.MAXIFS(TypeOdds[HangerOdds],TypeOdds[IsHit],"Y")/TypeOdds[[#This Row],[HangerOdds]],0),0)</f>
        <v>1801.1</v>
      </c>
      <c r="U34" s="19">
        <f>IF(TypeOdds[[#This Row],[IsHit]]="Y",IFERROR(_xlfn.MAXIFS(TypeOdds[FatOdds],TypeOdds[IsHit],"Y")/TypeOdds[[#This Row],[FatOdds]],0),0)</f>
        <v>2256</v>
      </c>
      <c r="V34" s="19">
        <f>IF(TypeOdds[[#This Row],[IsHit]]="Y",IFERROR(_xlfn.MAXIFS(TypeOdds[BlasterOdds],TypeOdds[IsHit],"Y")/TypeOdds[[#This Row],[BlasterOdds]],0),0)</f>
        <v>2381.4466019417478</v>
      </c>
    </row>
    <row r="35" spans="5:22" x14ac:dyDescent="0.15">
      <c r="E35"/>
      <c r="I35" s="6" t="s">
        <v>40</v>
      </c>
      <c r="J35" s="6" t="s">
        <v>35</v>
      </c>
      <c r="K35" s="3" t="s">
        <v>46</v>
      </c>
      <c r="L35" s="8">
        <v>50</v>
      </c>
      <c r="M35" s="13">
        <v>100</v>
      </c>
      <c r="N35" s="13">
        <v>3277</v>
      </c>
      <c r="O35" s="14">
        <v>2771</v>
      </c>
      <c r="P35" s="14">
        <v>5499</v>
      </c>
      <c r="Q35" s="14">
        <v>12905</v>
      </c>
      <c r="R35" s="18">
        <f>IF(TypeOdds[[#This Row],[IsHit]]="Y",IFERROR(_xlfn.MAXIFS(TypeOdds[JumboOdds],TypeOdds[IsHit],"Y")/TypeOdds[[#This Row],[JumboOdds]],0),0)</f>
        <v>793.84</v>
      </c>
      <c r="S35" s="18">
        <f>IF(TypeOdds[[#This Row],[IsHit]]="Y",IFERROR(_xlfn.MAXIFS(TypeOdds[HobbyOdds],TypeOdds[IsHit],"Y")/TypeOdds[[#This Row],[HobbyOdds]],0),0)</f>
        <v>125.5367714372902</v>
      </c>
      <c r="T35" s="19">
        <f>IF(TypeOdds[[#This Row],[IsHit]]="Y",IFERROR(_xlfn.MAXIFS(TypeOdds[HangerOdds],TypeOdds[IsHit],"Y")/TypeOdds[[#This Row],[HangerOdds]],0),0)</f>
        <v>12.999639119451462</v>
      </c>
      <c r="U35" s="19">
        <f>IF(TypeOdds[[#This Row],[IsHit]]="Y",IFERROR(_xlfn.MAXIFS(TypeOdds[FatOdds],TypeOdds[IsHit],"Y")/TypeOdds[[#This Row],[FatOdds]],0),0)</f>
        <v>16</v>
      </c>
      <c r="V35" s="19">
        <f>IF(TypeOdds[[#This Row],[IsHit]]="Y",IFERROR(_xlfn.MAXIFS(TypeOdds[BlasterOdds],TypeOdds[IsHit],"Y")/TypeOdds[[#This Row],[BlasterOdds]],0),0)</f>
        <v>19.007283998450212</v>
      </c>
    </row>
    <row r="36" spans="5:22" x14ac:dyDescent="0.15">
      <c r="E36"/>
      <c r="I36" s="6" t="s">
        <v>40</v>
      </c>
      <c r="J36" s="6" t="s">
        <v>34</v>
      </c>
      <c r="K36" s="3" t="s">
        <v>46</v>
      </c>
      <c r="L36" s="8">
        <v>25</v>
      </c>
      <c r="M36" s="13">
        <v>200</v>
      </c>
      <c r="N36" s="13">
        <v>3276</v>
      </c>
      <c r="O36" s="14">
        <v>5147</v>
      </c>
      <c r="P36" s="14">
        <v>15228</v>
      </c>
      <c r="Q36" s="14">
        <v>27244</v>
      </c>
      <c r="R36" s="18">
        <f>IF(TypeOdds[[#This Row],[IsHit]]="Y",IFERROR(_xlfn.MAXIFS(TypeOdds[JumboOdds],TypeOdds[IsHit],"Y")/TypeOdds[[#This Row],[JumboOdds]],0),0)</f>
        <v>396.92</v>
      </c>
      <c r="S36" s="18">
        <f>IF(TypeOdds[[#This Row],[IsHit]]="Y",IFERROR(_xlfn.MAXIFS(TypeOdds[HobbyOdds],TypeOdds[IsHit],"Y")/TypeOdds[[#This Row],[HobbyOdds]],0),0)</f>
        <v>125.57509157509158</v>
      </c>
      <c r="T36" s="19">
        <f>IF(TypeOdds[[#This Row],[IsHit]]="Y",IFERROR(_xlfn.MAXIFS(TypeOdds[HangerOdds],TypeOdds[IsHit],"Y")/TypeOdds[[#This Row],[HangerOdds]],0),0)</f>
        <v>6.9986399844569656</v>
      </c>
      <c r="U36" s="19">
        <f>IF(TypeOdds[[#This Row],[IsHit]]="Y",IFERROR(_xlfn.MAXIFS(TypeOdds[FatOdds],TypeOdds[IsHit],"Y")/TypeOdds[[#This Row],[FatOdds]],0),0)</f>
        <v>5.7777777777777777</v>
      </c>
      <c r="V36" s="19">
        <f>IF(TypeOdds[[#This Row],[IsHit]]="Y",IFERROR(_xlfn.MAXIFS(TypeOdds[BlasterOdds],TypeOdds[IsHit],"Y")/TypeOdds[[#This Row],[BlasterOdds]],0),0)</f>
        <v>9.0034135956540897</v>
      </c>
    </row>
    <row r="37" spans="5:22" x14ac:dyDescent="0.15">
      <c r="E37"/>
      <c r="I37" s="6" t="s">
        <v>40</v>
      </c>
      <c r="J37" s="6" t="s">
        <v>24</v>
      </c>
      <c r="K37" s="3" t="s">
        <v>46</v>
      </c>
      <c r="L37" s="8">
        <v>1</v>
      </c>
      <c r="M37" s="13">
        <v>4962</v>
      </c>
      <c r="N37" s="13">
        <v>82277</v>
      </c>
      <c r="O37" s="14"/>
      <c r="P37" s="14"/>
      <c r="Q37" s="14"/>
      <c r="R37" s="18">
        <f>IF(TypeOdds[[#This Row],[IsHit]]="Y",IFERROR(_xlfn.MAXIFS(TypeOdds[JumboOdds],TypeOdds[IsHit],"Y")/TypeOdds[[#This Row],[JumboOdds]],0),0)</f>
        <v>15.99838774687626</v>
      </c>
      <c r="S37" s="18">
        <f>IF(TypeOdds[[#This Row],[IsHit]]="Y",IFERROR(_xlfn.MAXIFS(TypeOdds[HobbyOdds],TypeOdds[IsHit],"Y")/TypeOdds[[#This Row],[HobbyOdds]],0),0)</f>
        <v>4.9999878459350731</v>
      </c>
      <c r="T37" s="19">
        <f>IF(TypeOdds[[#This Row],[IsHit]]="Y",IFERROR(_xlfn.MAXIFS(TypeOdds[HangerOdds],TypeOdds[IsHit],"Y")/TypeOdds[[#This Row],[HangerOdds]],0),0)</f>
        <v>0</v>
      </c>
      <c r="U37" s="19">
        <f>IF(TypeOdds[[#This Row],[IsHit]]="Y",IFERROR(_xlfn.MAXIFS(TypeOdds[FatOdds],TypeOdds[IsHit],"Y")/TypeOdds[[#This Row],[FatOdds]],0),0)</f>
        <v>0</v>
      </c>
      <c r="V37" s="19">
        <f>IF(TypeOdds[[#This Row],[IsHit]]="Y",IFERROR(_xlfn.MAXIFS(TypeOdds[BlasterOdds],TypeOdds[IsHit],"Y")/TypeOdds[[#This Row],[BlasterOdds]],0),0)</f>
        <v>0</v>
      </c>
    </row>
    <row r="38" spans="5:22" x14ac:dyDescent="0.15">
      <c r="E38"/>
      <c r="I38" s="6" t="s">
        <v>37</v>
      </c>
      <c r="J38" s="6" t="s">
        <v>0</v>
      </c>
      <c r="K38" s="3" t="s">
        <v>46</v>
      </c>
      <c r="L38" s="8">
        <v>25</v>
      </c>
      <c r="M38" s="13">
        <v>848</v>
      </c>
      <c r="N38" s="13">
        <v>13946</v>
      </c>
      <c r="O38" s="14">
        <v>36022</v>
      </c>
      <c r="P38" s="14">
        <v>43992</v>
      </c>
      <c r="Q38" s="14">
        <v>122595</v>
      </c>
      <c r="R38" s="18">
        <f>IF(TypeOdds[[#This Row],[IsHit]]="Y",IFERROR(_xlfn.MAXIFS(TypeOdds[JumboOdds],TypeOdds[IsHit],"Y")/TypeOdds[[#This Row],[JumboOdds]],0),0)</f>
        <v>93.613207547169807</v>
      </c>
      <c r="S38" s="18">
        <f>IF(TypeOdds[[#This Row],[IsHit]]="Y",IFERROR(_xlfn.MAXIFS(TypeOdds[HobbyOdds],TypeOdds[IsHit],"Y")/TypeOdds[[#This Row],[HobbyOdds]],0),0)</f>
        <v>29.498350781586119</v>
      </c>
      <c r="T38" s="19">
        <f>IF(TypeOdds[[#This Row],[IsHit]]="Y",IFERROR(_xlfn.MAXIFS(TypeOdds[HangerOdds],TypeOdds[IsHit],"Y")/TypeOdds[[#This Row],[HangerOdds]],0),0)</f>
        <v>1</v>
      </c>
      <c r="U38" s="19">
        <f>IF(TypeOdds[[#This Row],[IsHit]]="Y",IFERROR(_xlfn.MAXIFS(TypeOdds[FatOdds],TypeOdds[IsHit],"Y")/TypeOdds[[#This Row],[FatOdds]],0),0)</f>
        <v>2</v>
      </c>
      <c r="V38" s="19">
        <f>IF(TypeOdds[[#This Row],[IsHit]]="Y",IFERROR(_xlfn.MAXIFS(TypeOdds[BlasterOdds],TypeOdds[IsHit],"Y")/TypeOdds[[#This Row],[BlasterOdds]],0),0)</f>
        <v>2.000807537012113</v>
      </c>
    </row>
    <row r="39" spans="5:22" x14ac:dyDescent="0.15">
      <c r="E39"/>
      <c r="I39" s="6" t="s">
        <v>37</v>
      </c>
      <c r="J39" s="6" t="s">
        <v>34</v>
      </c>
      <c r="K39" s="3" t="s">
        <v>46</v>
      </c>
      <c r="L39" s="8">
        <v>10</v>
      </c>
      <c r="M39" s="13">
        <v>2108</v>
      </c>
      <c r="N39" s="13">
        <v>34282</v>
      </c>
      <c r="O39" s="14">
        <v>36022</v>
      </c>
      <c r="P39" s="14">
        <v>87984</v>
      </c>
      <c r="Q39" s="14">
        <v>245289</v>
      </c>
      <c r="R39" s="18">
        <f>IF(TypeOdds[[#This Row],[IsHit]]="Y",IFERROR(_xlfn.MAXIFS(TypeOdds[JumboOdds],TypeOdds[IsHit],"Y")/TypeOdds[[#This Row],[JumboOdds]],0),0)</f>
        <v>37.658444022770396</v>
      </c>
      <c r="S39" s="18">
        <f>IF(TypeOdds[[#This Row],[IsHit]]="Y",IFERROR(_xlfn.MAXIFS(TypeOdds[HobbyOdds],TypeOdds[IsHit],"Y")/TypeOdds[[#This Row],[HobbyOdds]],0),0)</f>
        <v>12</v>
      </c>
      <c r="T39" s="19">
        <f>IF(TypeOdds[[#This Row],[IsHit]]="Y",IFERROR(_xlfn.MAXIFS(TypeOdds[HangerOdds],TypeOdds[IsHit],"Y")/TypeOdds[[#This Row],[HangerOdds]],0),0)</f>
        <v>1</v>
      </c>
      <c r="U39" s="19">
        <f>IF(TypeOdds[[#This Row],[IsHit]]="Y",IFERROR(_xlfn.MAXIFS(TypeOdds[FatOdds],TypeOdds[IsHit],"Y")/TypeOdds[[#This Row],[FatOdds]],0),0)</f>
        <v>1</v>
      </c>
      <c r="V39" s="19">
        <f>IF(TypeOdds[[#This Row],[IsHit]]="Y",IFERROR(_xlfn.MAXIFS(TypeOdds[BlasterOdds],TypeOdds[IsHit],"Y")/TypeOdds[[#This Row],[BlasterOdds]],0),0)</f>
        <v>1</v>
      </c>
    </row>
    <row r="40" spans="5:22" x14ac:dyDescent="0.15">
      <c r="E40"/>
      <c r="I40" s="6" t="s">
        <v>37</v>
      </c>
      <c r="J40" s="6" t="s">
        <v>24</v>
      </c>
      <c r="K40" s="3" t="s">
        <v>46</v>
      </c>
      <c r="L40" s="8">
        <v>1</v>
      </c>
      <c r="M40" s="13">
        <v>19846</v>
      </c>
      <c r="N40" s="13">
        <v>411384</v>
      </c>
      <c r="O40" s="14"/>
      <c r="P40" s="14"/>
      <c r="Q40" s="14"/>
      <c r="R40" s="18">
        <f>IF(TypeOdds[[#This Row],[IsHit]]="Y",IFERROR(_xlfn.MAXIFS(TypeOdds[JumboOdds],TypeOdds[IsHit],"Y")/TypeOdds[[#This Row],[JumboOdds]],0),0)</f>
        <v>4</v>
      </c>
      <c r="S40" s="18">
        <f>IF(TypeOdds[[#This Row],[IsHit]]="Y",IFERROR(_xlfn.MAXIFS(TypeOdds[HobbyOdds],TypeOdds[IsHit],"Y")/TypeOdds[[#This Row],[HobbyOdds]],0),0)</f>
        <v>1</v>
      </c>
      <c r="T40" s="19">
        <f>IF(TypeOdds[[#This Row],[IsHit]]="Y",IFERROR(_xlfn.MAXIFS(TypeOdds[HangerOdds],TypeOdds[IsHit],"Y")/TypeOdds[[#This Row],[HangerOdds]],0),0)</f>
        <v>0</v>
      </c>
      <c r="U40" s="19">
        <f>IF(TypeOdds[[#This Row],[IsHit]]="Y",IFERROR(_xlfn.MAXIFS(TypeOdds[FatOdds],TypeOdds[IsHit],"Y")/TypeOdds[[#This Row],[FatOdds]],0),0)</f>
        <v>0</v>
      </c>
      <c r="V40" s="19">
        <f>IF(TypeOdds[[#This Row],[IsHit]]="Y",IFERROR(_xlfn.MAXIFS(TypeOdds[BlasterOdds],TypeOdds[IsHit],"Y")/TypeOdds[[#This Row],[BlasterOdds]],0),0)</f>
        <v>0</v>
      </c>
    </row>
    <row r="41" spans="5:22" x14ac:dyDescent="0.15">
      <c r="E41"/>
      <c r="I41" s="6" t="s">
        <v>42</v>
      </c>
      <c r="J41" s="6" t="s">
        <v>0</v>
      </c>
      <c r="K41" s="3" t="s">
        <v>46</v>
      </c>
      <c r="L41" s="8">
        <v>25</v>
      </c>
      <c r="M41" s="13">
        <v>1302</v>
      </c>
      <c r="N41" s="13">
        <v>21652</v>
      </c>
      <c r="O41" s="14">
        <v>36022</v>
      </c>
      <c r="P41" s="14">
        <v>87984</v>
      </c>
      <c r="Q41" s="14">
        <v>245189</v>
      </c>
      <c r="R41" s="18">
        <f>IF(TypeOdds[[#This Row],[IsHit]]="Y",IFERROR(_xlfn.MAXIFS(TypeOdds[JumboOdds],TypeOdds[IsHit],"Y")/TypeOdds[[#This Row],[JumboOdds]],0),0)</f>
        <v>60.970814132104458</v>
      </c>
      <c r="S41" s="18">
        <f>IF(TypeOdds[[#This Row],[IsHit]]="Y",IFERROR(_xlfn.MAXIFS(TypeOdds[HobbyOdds],TypeOdds[IsHit],"Y")/TypeOdds[[#This Row],[HobbyOdds]],0),0)</f>
        <v>18.999815259560318</v>
      </c>
      <c r="T41" s="19">
        <f>IF(TypeOdds[[#This Row],[IsHit]]="Y",IFERROR(_xlfn.MAXIFS(TypeOdds[HangerOdds],TypeOdds[IsHit],"Y")/TypeOdds[[#This Row],[HangerOdds]],0),0)</f>
        <v>1</v>
      </c>
      <c r="U41" s="19">
        <f>IF(TypeOdds[[#This Row],[IsHit]]="Y",IFERROR(_xlfn.MAXIFS(TypeOdds[FatOdds],TypeOdds[IsHit],"Y")/TypeOdds[[#This Row],[FatOdds]],0),0)</f>
        <v>1</v>
      </c>
      <c r="V41" s="19">
        <f>IF(TypeOdds[[#This Row],[IsHit]]="Y",IFERROR(_xlfn.MAXIFS(TypeOdds[BlasterOdds],TypeOdds[IsHit],"Y")/TypeOdds[[#This Row],[BlasterOdds]],0),0)</f>
        <v>1.0004078486392129</v>
      </c>
    </row>
    <row r="42" spans="5:22" x14ac:dyDescent="0.15">
      <c r="E42"/>
      <c r="I42" s="6" t="s">
        <v>38</v>
      </c>
      <c r="J42" s="6" t="s">
        <v>0</v>
      </c>
      <c r="K42" s="3" t="s">
        <v>46</v>
      </c>
      <c r="L42" s="8">
        <v>25</v>
      </c>
      <c r="M42" s="13">
        <v>2534</v>
      </c>
      <c r="N42" s="13">
        <v>41139</v>
      </c>
      <c r="O42" s="14">
        <v>36022</v>
      </c>
      <c r="P42" s="14">
        <v>87984</v>
      </c>
      <c r="Q42" s="14">
        <v>245189</v>
      </c>
      <c r="R42" s="18">
        <f>IF(TypeOdds[[#This Row],[IsHit]]="Y",IFERROR(_xlfn.MAXIFS(TypeOdds[JumboOdds],TypeOdds[IsHit],"Y")/TypeOdds[[#This Row],[JumboOdds]],0),0)</f>
        <v>31.327545382794</v>
      </c>
      <c r="S42" s="18">
        <f>IF(TypeOdds[[#This Row],[IsHit]]="Y",IFERROR(_xlfn.MAXIFS(TypeOdds[HobbyOdds],TypeOdds[IsHit],"Y")/TypeOdds[[#This Row],[HobbyOdds]],0),0)</f>
        <v>9.9998541529935103</v>
      </c>
      <c r="T42" s="19">
        <f>IF(TypeOdds[[#This Row],[IsHit]]="Y",IFERROR(_xlfn.MAXIFS(TypeOdds[HangerOdds],TypeOdds[IsHit],"Y")/TypeOdds[[#This Row],[HangerOdds]],0),0)</f>
        <v>1</v>
      </c>
      <c r="U42" s="19">
        <f>IF(TypeOdds[[#This Row],[IsHit]]="Y",IFERROR(_xlfn.MAXIFS(TypeOdds[FatOdds],TypeOdds[IsHit],"Y")/TypeOdds[[#This Row],[FatOdds]],0),0)</f>
        <v>1</v>
      </c>
      <c r="V42" s="19">
        <f>IF(TypeOdds[[#This Row],[IsHit]]="Y",IFERROR(_xlfn.MAXIFS(TypeOdds[BlasterOdds],TypeOdds[IsHit],"Y")/TypeOdds[[#This Row],[BlasterOdds]],0),0)</f>
        <v>1.0004078486392129</v>
      </c>
    </row>
    <row r="43" spans="5:22" x14ac:dyDescent="0.15">
      <c r="E43"/>
      <c r="I43" s="6" t="s">
        <v>38</v>
      </c>
      <c r="J43" s="6" t="s">
        <v>34</v>
      </c>
      <c r="K43" s="3" t="s">
        <v>46</v>
      </c>
      <c r="L43" s="8">
        <v>10</v>
      </c>
      <c r="M43" s="13">
        <v>3176</v>
      </c>
      <c r="N43" s="13">
        <v>51423</v>
      </c>
      <c r="O43" s="14">
        <v>36022</v>
      </c>
      <c r="P43" s="14">
        <v>87984</v>
      </c>
      <c r="Q43" s="14">
        <v>245189</v>
      </c>
      <c r="R43" s="18">
        <f>IF(TypeOdds[[#This Row],[IsHit]]="Y",IFERROR(_xlfn.MAXIFS(TypeOdds[JumboOdds],TypeOdds[IsHit],"Y")/TypeOdds[[#This Row],[JumboOdds]],0),0)</f>
        <v>24.994962216624685</v>
      </c>
      <c r="S43" s="18">
        <f>IF(TypeOdds[[#This Row],[IsHit]]="Y",IFERROR(_xlfn.MAXIFS(TypeOdds[HobbyOdds],TypeOdds[IsHit],"Y")/TypeOdds[[#This Row],[HobbyOdds]],0),0)</f>
        <v>8</v>
      </c>
      <c r="T43" s="19">
        <f>IF(TypeOdds[[#This Row],[IsHit]]="Y",IFERROR(_xlfn.MAXIFS(TypeOdds[HangerOdds],TypeOdds[IsHit],"Y")/TypeOdds[[#This Row],[HangerOdds]],0),0)</f>
        <v>1</v>
      </c>
      <c r="U43" s="19">
        <f>IF(TypeOdds[[#This Row],[IsHit]]="Y",IFERROR(_xlfn.MAXIFS(TypeOdds[FatOdds],TypeOdds[IsHit],"Y")/TypeOdds[[#This Row],[FatOdds]],0),0)</f>
        <v>1</v>
      </c>
      <c r="V43" s="19">
        <f>IF(TypeOdds[[#This Row],[IsHit]]="Y",IFERROR(_xlfn.MAXIFS(TypeOdds[BlasterOdds],TypeOdds[IsHit],"Y")/TypeOdds[[#This Row],[BlasterOdds]],0),0)</f>
        <v>1.0004078486392129</v>
      </c>
    </row>
    <row r="44" spans="5:22" x14ac:dyDescent="0.15">
      <c r="E44"/>
      <c r="I44" s="6" t="s">
        <v>38</v>
      </c>
      <c r="J44" s="6" t="s">
        <v>24</v>
      </c>
      <c r="K44" s="3" t="s">
        <v>46</v>
      </c>
      <c r="L44" s="8">
        <v>1</v>
      </c>
      <c r="M44" s="13">
        <v>29769</v>
      </c>
      <c r="N44" s="13">
        <v>411384</v>
      </c>
      <c r="O44" s="14"/>
      <c r="P44" s="14"/>
      <c r="Q44" s="14"/>
      <c r="R44" s="18">
        <f>IF(TypeOdds[[#This Row],[IsHit]]="Y",IFERROR(_xlfn.MAXIFS(TypeOdds[JumboOdds],TypeOdds[IsHit],"Y")/TypeOdds[[#This Row],[JumboOdds]],0),0)</f>
        <v>2.6666666666666665</v>
      </c>
      <c r="S44" s="18">
        <f>IF(TypeOdds[[#This Row],[IsHit]]="Y",IFERROR(_xlfn.MAXIFS(TypeOdds[HobbyOdds],TypeOdds[IsHit],"Y")/TypeOdds[[#This Row],[HobbyOdds]],0),0)</f>
        <v>1</v>
      </c>
      <c r="T44" s="19">
        <f>IF(TypeOdds[[#This Row],[IsHit]]="Y",IFERROR(_xlfn.MAXIFS(TypeOdds[HangerOdds],TypeOdds[IsHit],"Y")/TypeOdds[[#This Row],[HangerOdds]],0),0)</f>
        <v>0</v>
      </c>
      <c r="U44" s="19">
        <f>IF(TypeOdds[[#This Row],[IsHit]]="Y",IFERROR(_xlfn.MAXIFS(TypeOdds[FatOdds],TypeOdds[IsHit],"Y")/TypeOdds[[#This Row],[FatOdds]],0),0)</f>
        <v>0</v>
      </c>
      <c r="V44" s="19">
        <f>IF(TypeOdds[[#This Row],[IsHit]]="Y",IFERROR(_xlfn.MAXIFS(TypeOdds[BlasterOdds],TypeOdds[IsHit],"Y")/TypeOdds[[#This Row],[BlasterOdds]],0),0)</f>
        <v>0</v>
      </c>
    </row>
    <row r="45" spans="5:22" x14ac:dyDescent="0.15">
      <c r="E45"/>
      <c r="I45" s="6" t="s">
        <v>43</v>
      </c>
      <c r="J45" s="6" t="s">
        <v>0</v>
      </c>
      <c r="K45" s="3" t="s">
        <v>46</v>
      </c>
      <c r="L45" s="8">
        <v>25</v>
      </c>
      <c r="M45" s="13">
        <v>1302</v>
      </c>
      <c r="N45" s="13">
        <v>21652</v>
      </c>
      <c r="O45" s="14">
        <v>36022</v>
      </c>
      <c r="P45" s="14">
        <v>87984</v>
      </c>
      <c r="Q45" s="14">
        <v>245189</v>
      </c>
      <c r="R45" s="18">
        <f>IF(TypeOdds[[#This Row],[IsHit]]="Y",IFERROR(_xlfn.MAXIFS(TypeOdds[JumboOdds],TypeOdds[IsHit],"Y")/TypeOdds[[#This Row],[JumboOdds]],0),0)</f>
        <v>60.970814132104458</v>
      </c>
      <c r="S45" s="18">
        <f>IF(TypeOdds[[#This Row],[IsHit]]="Y",IFERROR(_xlfn.MAXIFS(TypeOdds[HobbyOdds],TypeOdds[IsHit],"Y")/TypeOdds[[#This Row],[HobbyOdds]],0),0)</f>
        <v>18.999815259560318</v>
      </c>
      <c r="T45" s="19">
        <f>IF(TypeOdds[[#This Row],[IsHit]]="Y",IFERROR(_xlfn.MAXIFS(TypeOdds[HangerOdds],TypeOdds[IsHit],"Y")/TypeOdds[[#This Row],[HangerOdds]],0),0)</f>
        <v>1</v>
      </c>
      <c r="U45" s="19">
        <f>IF(TypeOdds[[#This Row],[IsHit]]="Y",IFERROR(_xlfn.MAXIFS(TypeOdds[FatOdds],TypeOdds[IsHit],"Y")/TypeOdds[[#This Row],[FatOdds]],0),0)</f>
        <v>1</v>
      </c>
      <c r="V45" s="19">
        <f>IF(TypeOdds[[#This Row],[IsHit]]="Y",IFERROR(_xlfn.MAXIFS(TypeOdds[BlasterOdds],TypeOdds[IsHit],"Y")/TypeOdds[[#This Row],[BlasterOdds]],0),0)</f>
        <v>1.0004078486392129</v>
      </c>
    </row>
    <row r="46" spans="5:22" x14ac:dyDescent="0.15">
      <c r="E46"/>
      <c r="I46" s="6" t="s">
        <v>0</v>
      </c>
      <c r="J46" s="6" t="s">
        <v>25</v>
      </c>
      <c r="K46" s="3" t="s">
        <v>47</v>
      </c>
      <c r="L46" s="8"/>
      <c r="M46" s="13">
        <v>2</v>
      </c>
      <c r="N46" s="13">
        <v>6</v>
      </c>
      <c r="O46" s="14">
        <v>2</v>
      </c>
      <c r="P46" s="14">
        <v>3</v>
      </c>
      <c r="Q46" s="14">
        <v>8</v>
      </c>
      <c r="R46" s="18">
        <f>IF(TypeOdds[[#This Row],[IsHit]]="Y",IFERROR(_xlfn.MAXIFS(TypeOdds[JumboOdds],TypeOdds[IsHit],"Y")/TypeOdds[[#This Row],[JumboOdds]],0),0)</f>
        <v>0</v>
      </c>
      <c r="S46" s="18">
        <f>IF(TypeOdds[[#This Row],[IsHit]]="Y",IFERROR(_xlfn.MAXIFS(TypeOdds[HobbyOdds],TypeOdds[IsHit],"Y")/TypeOdds[[#This Row],[HobbyOdds]],0),0)</f>
        <v>0</v>
      </c>
      <c r="T46" s="19">
        <f>IF(TypeOdds[[#This Row],[IsHit]]="Y",IFERROR(_xlfn.MAXIFS(TypeOdds[HangerOdds],TypeOdds[IsHit],"Y")/TypeOdds[[#This Row],[HangerOdds]],0),0)</f>
        <v>0</v>
      </c>
      <c r="U46" s="19">
        <f>IF(TypeOdds[[#This Row],[IsHit]]="Y",IFERROR(_xlfn.MAXIFS(TypeOdds[FatOdds],TypeOdds[IsHit],"Y")/TypeOdds[[#This Row],[FatOdds]],0),0)</f>
        <v>0</v>
      </c>
      <c r="V46" s="19">
        <f>IF(TypeOdds[[#This Row],[IsHit]]="Y",IFERROR(_xlfn.MAXIFS(TypeOdds[BlasterOdds],TypeOdds[IsHit],"Y")/TypeOdds[[#This Row],[BlasterOdds]],0),0)</f>
        <v>0</v>
      </c>
    </row>
    <row r="47" spans="5:22" x14ac:dyDescent="0.15">
      <c r="E47"/>
      <c r="I47" s="6" t="s">
        <v>0</v>
      </c>
      <c r="J47" s="6" t="s">
        <v>26</v>
      </c>
      <c r="K47" s="3" t="s">
        <v>47</v>
      </c>
      <c r="L47" s="8"/>
      <c r="M47" s="13">
        <v>2</v>
      </c>
      <c r="N47" s="13">
        <v>10</v>
      </c>
      <c r="O47" s="14">
        <v>2</v>
      </c>
      <c r="P47" s="14">
        <v>4</v>
      </c>
      <c r="Q47" s="14">
        <v>10</v>
      </c>
      <c r="R47" s="18">
        <f>IF(TypeOdds[[#This Row],[IsHit]]="Y",IFERROR(_xlfn.MAXIFS(TypeOdds[JumboOdds],TypeOdds[IsHit],"Y")/TypeOdds[[#This Row],[JumboOdds]],0),0)</f>
        <v>0</v>
      </c>
      <c r="S47" s="18">
        <f>IF(TypeOdds[[#This Row],[IsHit]]="Y",IFERROR(_xlfn.MAXIFS(TypeOdds[HobbyOdds],TypeOdds[IsHit],"Y")/TypeOdds[[#This Row],[HobbyOdds]],0),0)</f>
        <v>0</v>
      </c>
      <c r="T47" s="19">
        <f>IF(TypeOdds[[#This Row],[IsHit]]="Y",IFERROR(_xlfn.MAXIFS(TypeOdds[HangerOdds],TypeOdds[IsHit],"Y")/TypeOdds[[#This Row],[HangerOdds]],0),0)</f>
        <v>0</v>
      </c>
      <c r="U47" s="19">
        <f>IF(TypeOdds[[#This Row],[IsHit]]="Y",IFERROR(_xlfn.MAXIFS(TypeOdds[FatOdds],TypeOdds[IsHit],"Y")/TypeOdds[[#This Row],[FatOdds]],0),0)</f>
        <v>0</v>
      </c>
      <c r="V47" s="19">
        <f>IF(TypeOdds[[#This Row],[IsHit]]="Y",IFERROR(_xlfn.MAXIFS(TypeOdds[BlasterOdds],TypeOdds[IsHit],"Y")/TypeOdds[[#This Row],[BlasterOdds]],0),0)</f>
        <v>0</v>
      </c>
    </row>
    <row r="48" spans="5:22" x14ac:dyDescent="0.15">
      <c r="E48"/>
      <c r="I48" s="6" t="s">
        <v>0</v>
      </c>
      <c r="J48" s="6" t="s">
        <v>17</v>
      </c>
      <c r="K48" s="3" t="s">
        <v>47</v>
      </c>
      <c r="L48" s="8"/>
      <c r="M48" s="13">
        <v>73</v>
      </c>
      <c r="N48" s="13">
        <v>240</v>
      </c>
      <c r="O48" s="14">
        <v>50</v>
      </c>
      <c r="P48" s="14">
        <v>99</v>
      </c>
      <c r="Q48" s="14">
        <v>240</v>
      </c>
      <c r="R48" s="18">
        <f>IF(TypeOdds[[#This Row],[IsHit]]="Y",IFERROR(_xlfn.MAXIFS(TypeOdds[JumboOdds],TypeOdds[IsHit],"Y")/TypeOdds[[#This Row],[JumboOdds]],0),0)</f>
        <v>0</v>
      </c>
      <c r="S48" s="18">
        <f>IF(TypeOdds[[#This Row],[IsHit]]="Y",IFERROR(_xlfn.MAXIFS(TypeOdds[HobbyOdds],TypeOdds[IsHit],"Y")/TypeOdds[[#This Row],[HobbyOdds]],0),0)</f>
        <v>0</v>
      </c>
      <c r="T48" s="19">
        <f>IF(TypeOdds[[#This Row],[IsHit]]="Y",IFERROR(_xlfn.MAXIFS(TypeOdds[HangerOdds],TypeOdds[IsHit],"Y")/TypeOdds[[#This Row],[HangerOdds]],0),0)</f>
        <v>0</v>
      </c>
      <c r="U48" s="19">
        <f>IF(TypeOdds[[#This Row],[IsHit]]="Y",IFERROR(_xlfn.MAXIFS(TypeOdds[FatOdds],TypeOdds[IsHit],"Y")/TypeOdds[[#This Row],[FatOdds]],0),0)</f>
        <v>0</v>
      </c>
      <c r="V48" s="19">
        <f>IF(TypeOdds[[#This Row],[IsHit]]="Y",IFERROR(_xlfn.MAXIFS(TypeOdds[BlasterOdds],TypeOdds[IsHit],"Y")/TypeOdds[[#This Row],[BlasterOdds]],0),0)</f>
        <v>0</v>
      </c>
    </row>
    <row r="49" spans="5:22" x14ac:dyDescent="0.15">
      <c r="E49"/>
      <c r="I49" s="6" t="s">
        <v>0</v>
      </c>
      <c r="J49" s="6" t="s">
        <v>24</v>
      </c>
      <c r="K49" s="3" t="s">
        <v>46</v>
      </c>
      <c r="L49" s="8">
        <v>2019</v>
      </c>
      <c r="M49" s="13">
        <v>3</v>
      </c>
      <c r="N49" s="13">
        <v>8</v>
      </c>
      <c r="O49" s="14">
        <v>2</v>
      </c>
      <c r="P49" s="14">
        <v>4</v>
      </c>
      <c r="Q49" s="14">
        <v>8</v>
      </c>
      <c r="R49" s="18">
        <f>IF(TypeOdds[[#This Row],[IsHit]]="Y",IFERROR(_xlfn.MAXIFS(TypeOdds[JumboOdds],TypeOdds[IsHit],"Y")/TypeOdds[[#This Row],[JumboOdds]],0),0)</f>
        <v>26461.333333333332</v>
      </c>
      <c r="S49" s="18">
        <f>IF(TypeOdds[[#This Row],[IsHit]]="Y",IFERROR(_xlfn.MAXIFS(TypeOdds[HobbyOdds],TypeOdds[IsHit],"Y")/TypeOdds[[#This Row],[HobbyOdds]],0),0)</f>
        <v>51423</v>
      </c>
      <c r="T49" s="19">
        <f>IF(TypeOdds[[#This Row],[IsHit]]="Y",IFERROR(_xlfn.MAXIFS(TypeOdds[HangerOdds],TypeOdds[IsHit],"Y")/TypeOdds[[#This Row],[HangerOdds]],0),0)</f>
        <v>18011</v>
      </c>
      <c r="U49" s="19">
        <f>IF(TypeOdds[[#This Row],[IsHit]]="Y",IFERROR(_xlfn.MAXIFS(TypeOdds[FatOdds],TypeOdds[IsHit],"Y")/TypeOdds[[#This Row],[FatOdds]],0),0)</f>
        <v>21996</v>
      </c>
      <c r="V49" s="19">
        <f>IF(TypeOdds[[#This Row],[IsHit]]="Y",IFERROR(_xlfn.MAXIFS(TypeOdds[BlasterOdds],TypeOdds[IsHit],"Y")/TypeOdds[[#This Row],[BlasterOdds]],0),0)</f>
        <v>30661.125</v>
      </c>
    </row>
    <row r="50" spans="5:22" x14ac:dyDescent="0.15">
      <c r="E50"/>
      <c r="I50" s="6" t="s">
        <v>0</v>
      </c>
      <c r="J50" s="6" t="s">
        <v>27</v>
      </c>
      <c r="K50" s="3" t="s">
        <v>46</v>
      </c>
      <c r="L50" s="8">
        <v>99</v>
      </c>
      <c r="M50" s="13">
        <v>48</v>
      </c>
      <c r="N50" s="13">
        <v>157</v>
      </c>
      <c r="O50" s="14">
        <v>33</v>
      </c>
      <c r="P50" s="14">
        <v>65</v>
      </c>
      <c r="Q50" s="14">
        <v>157</v>
      </c>
      <c r="R50" s="18">
        <f>IF(TypeOdds[[#This Row],[IsHit]]="Y",IFERROR(_xlfn.MAXIFS(TypeOdds[JumboOdds],TypeOdds[IsHit],"Y")/TypeOdds[[#This Row],[JumboOdds]],0),0)</f>
        <v>1653.8333333333333</v>
      </c>
      <c r="S50" s="18">
        <f>IF(TypeOdds[[#This Row],[IsHit]]="Y",IFERROR(_xlfn.MAXIFS(TypeOdds[HobbyOdds],TypeOdds[IsHit],"Y")/TypeOdds[[#This Row],[HobbyOdds]],0),0)</f>
        <v>2620.2802547770702</v>
      </c>
      <c r="T50" s="19">
        <f>IF(TypeOdds[[#This Row],[IsHit]]="Y",IFERROR(_xlfn.MAXIFS(TypeOdds[HangerOdds],TypeOdds[IsHit],"Y")/TypeOdds[[#This Row],[HangerOdds]],0),0)</f>
        <v>1091.5757575757575</v>
      </c>
      <c r="U50" s="19">
        <f>IF(TypeOdds[[#This Row],[IsHit]]="Y",IFERROR(_xlfn.MAXIFS(TypeOdds[FatOdds],TypeOdds[IsHit],"Y")/TypeOdds[[#This Row],[FatOdds]],0),0)</f>
        <v>1353.6</v>
      </c>
      <c r="V50" s="19">
        <f>IF(TypeOdds[[#This Row],[IsHit]]="Y",IFERROR(_xlfn.MAXIFS(TypeOdds[BlasterOdds],TypeOdds[IsHit],"Y")/TypeOdds[[#This Row],[BlasterOdds]],0),0)</f>
        <v>1562.3503184713377</v>
      </c>
    </row>
    <row r="51" spans="5:22" x14ac:dyDescent="0.15">
      <c r="E51"/>
      <c r="I51" s="6" t="s">
        <v>0</v>
      </c>
      <c r="J51" s="6" t="s">
        <v>28</v>
      </c>
      <c r="K51" s="3" t="s">
        <v>46</v>
      </c>
      <c r="L51" s="8">
        <v>76</v>
      </c>
      <c r="M51" s="13">
        <v>63</v>
      </c>
      <c r="N51" s="13">
        <v>205</v>
      </c>
      <c r="O51" s="14">
        <v>43</v>
      </c>
      <c r="P51" s="14">
        <v>85</v>
      </c>
      <c r="Q51" s="14">
        <v>205</v>
      </c>
      <c r="R51" s="18">
        <f>IF(TypeOdds[[#This Row],[IsHit]]="Y",IFERROR(_xlfn.MAXIFS(TypeOdds[JumboOdds],TypeOdds[IsHit],"Y")/TypeOdds[[#This Row],[JumboOdds]],0),0)</f>
        <v>1260.063492063492</v>
      </c>
      <c r="S51" s="18">
        <f>IF(TypeOdds[[#This Row],[IsHit]]="Y",IFERROR(_xlfn.MAXIFS(TypeOdds[HobbyOdds],TypeOdds[IsHit],"Y")/TypeOdds[[#This Row],[HobbyOdds]],0),0)</f>
        <v>2006.7512195121951</v>
      </c>
      <c r="T51" s="19">
        <f>IF(TypeOdds[[#This Row],[IsHit]]="Y",IFERROR(_xlfn.MAXIFS(TypeOdds[HangerOdds],TypeOdds[IsHit],"Y")/TypeOdds[[#This Row],[HangerOdds]],0),0)</f>
        <v>837.72093023255809</v>
      </c>
      <c r="U51" s="19">
        <f>IF(TypeOdds[[#This Row],[IsHit]]="Y",IFERROR(_xlfn.MAXIFS(TypeOdds[FatOdds],TypeOdds[IsHit],"Y")/TypeOdds[[#This Row],[FatOdds]],0),0)</f>
        <v>1035.1058823529411</v>
      </c>
      <c r="V51" s="19">
        <f>IF(TypeOdds[[#This Row],[IsHit]]="Y",IFERROR(_xlfn.MAXIFS(TypeOdds[BlasterOdds],TypeOdds[IsHit],"Y")/TypeOdds[[#This Row],[BlasterOdds]],0),0)</f>
        <v>1196.5317073170731</v>
      </c>
    </row>
    <row r="52" spans="5:22" x14ac:dyDescent="0.15">
      <c r="E52"/>
      <c r="I52" s="6" t="s">
        <v>0</v>
      </c>
      <c r="J52" s="6" t="s">
        <v>32</v>
      </c>
      <c r="K52" s="3" t="s">
        <v>46</v>
      </c>
      <c r="L52" s="8">
        <v>67</v>
      </c>
      <c r="M52" s="13">
        <v>23</v>
      </c>
      <c r="N52" s="13">
        <v>94</v>
      </c>
      <c r="O52" s="14"/>
      <c r="P52" s="14"/>
      <c r="Q52" s="14"/>
      <c r="R52" s="18">
        <f>IF(TypeOdds[[#This Row],[IsHit]]="Y",IFERROR(_xlfn.MAXIFS(TypeOdds[JumboOdds],TypeOdds[IsHit],"Y")/TypeOdds[[#This Row],[JumboOdds]],0),0)</f>
        <v>3451.478260869565</v>
      </c>
      <c r="S52" s="18">
        <f>IF(TypeOdds[[#This Row],[IsHit]]="Y",IFERROR(_xlfn.MAXIFS(TypeOdds[HobbyOdds],TypeOdds[IsHit],"Y")/TypeOdds[[#This Row],[HobbyOdds]],0),0)</f>
        <v>4376.4255319148933</v>
      </c>
      <c r="T52" s="19">
        <f>IF(TypeOdds[[#This Row],[IsHit]]="Y",IFERROR(_xlfn.MAXIFS(TypeOdds[HangerOdds],TypeOdds[IsHit],"Y")/TypeOdds[[#This Row],[HangerOdds]],0),0)</f>
        <v>0</v>
      </c>
      <c r="U52" s="19">
        <f>IF(TypeOdds[[#This Row],[IsHit]]="Y",IFERROR(_xlfn.MAXIFS(TypeOdds[FatOdds],TypeOdds[IsHit],"Y")/TypeOdds[[#This Row],[FatOdds]],0),0)</f>
        <v>0</v>
      </c>
      <c r="V52" s="19">
        <f>IF(TypeOdds[[#This Row],[IsHit]]="Y",IFERROR(_xlfn.MAXIFS(TypeOdds[BlasterOdds],TypeOdds[IsHit],"Y")/TypeOdds[[#This Row],[BlasterOdds]],0),0)</f>
        <v>0</v>
      </c>
    </row>
    <row r="53" spans="5:22" x14ac:dyDescent="0.15">
      <c r="E53"/>
      <c r="I53" s="6" t="s">
        <v>0</v>
      </c>
      <c r="J53" s="6" t="s">
        <v>73</v>
      </c>
      <c r="K53" s="3" t="s">
        <v>46</v>
      </c>
      <c r="L53" s="8">
        <v>50</v>
      </c>
      <c r="M53" s="13">
        <v>95</v>
      </c>
      <c r="N53" s="13">
        <v>311</v>
      </c>
      <c r="O53" s="14">
        <v>65</v>
      </c>
      <c r="P53" s="14">
        <v>129</v>
      </c>
      <c r="Q53" s="14">
        <v>311</v>
      </c>
      <c r="R53" s="18">
        <f>IF(TypeOdds[[#This Row],[IsHit]]="Y",IFERROR(_xlfn.MAXIFS(TypeOdds[JumboOdds],TypeOdds[IsHit],"Y")/TypeOdds[[#This Row],[JumboOdds]],0),0)</f>
        <v>835.62105263157889</v>
      </c>
      <c r="S53" s="18">
        <f>IF(TypeOdds[[#This Row],[IsHit]]="Y",IFERROR(_xlfn.MAXIFS(TypeOdds[HobbyOdds],TypeOdds[IsHit],"Y")/TypeOdds[[#This Row],[HobbyOdds]],0),0)</f>
        <v>1322.7781350482314</v>
      </c>
      <c r="T53" s="19">
        <f>IF(TypeOdds[[#This Row],[IsHit]]="Y",IFERROR(_xlfn.MAXIFS(TypeOdds[HangerOdds],TypeOdds[IsHit],"Y")/TypeOdds[[#This Row],[HangerOdds]],0),0)</f>
        <v>554.18461538461543</v>
      </c>
      <c r="U53" s="19">
        <f>IF(TypeOdds[[#This Row],[IsHit]]="Y",IFERROR(_xlfn.MAXIFS(TypeOdds[FatOdds],TypeOdds[IsHit],"Y")/TypeOdds[[#This Row],[FatOdds]],0),0)</f>
        <v>682.04651162790697</v>
      </c>
      <c r="V53" s="19">
        <f>IF(TypeOdds[[#This Row],[IsHit]]="Y",IFERROR(_xlfn.MAXIFS(TypeOdds[BlasterOdds],TypeOdds[IsHit],"Y")/TypeOdds[[#This Row],[BlasterOdds]],0),0)</f>
        <v>788.7106109324759</v>
      </c>
    </row>
    <row r="54" spans="5:22" x14ac:dyDescent="0.15">
      <c r="E54"/>
      <c r="I54" s="6" t="s">
        <v>0</v>
      </c>
      <c r="J54" s="6" t="s">
        <v>74</v>
      </c>
      <c r="K54" s="3" t="s">
        <v>46</v>
      </c>
      <c r="L54" s="8">
        <v>50</v>
      </c>
      <c r="M54" s="13">
        <v>95</v>
      </c>
      <c r="N54" s="13">
        <v>311</v>
      </c>
      <c r="O54" s="14">
        <v>65</v>
      </c>
      <c r="P54" s="14">
        <v>129</v>
      </c>
      <c r="Q54" s="14">
        <v>311</v>
      </c>
      <c r="R54" s="18">
        <f>IF(TypeOdds[[#This Row],[IsHit]]="Y",IFERROR(_xlfn.MAXIFS(TypeOdds[JumboOdds],TypeOdds[IsHit],"Y")/TypeOdds[[#This Row],[JumboOdds]],0),0)</f>
        <v>835.62105263157889</v>
      </c>
      <c r="S54" s="18">
        <f>IF(TypeOdds[[#This Row],[IsHit]]="Y",IFERROR(_xlfn.MAXIFS(TypeOdds[HobbyOdds],TypeOdds[IsHit],"Y")/TypeOdds[[#This Row],[HobbyOdds]],0),0)</f>
        <v>1322.7781350482314</v>
      </c>
      <c r="T54" s="19">
        <f>IF(TypeOdds[[#This Row],[IsHit]]="Y",IFERROR(_xlfn.MAXIFS(TypeOdds[HangerOdds],TypeOdds[IsHit],"Y")/TypeOdds[[#This Row],[HangerOdds]],0),0)</f>
        <v>554.18461538461543</v>
      </c>
      <c r="U54" s="19">
        <f>IF(TypeOdds[[#This Row],[IsHit]]="Y",IFERROR(_xlfn.MAXIFS(TypeOdds[FatOdds],TypeOdds[IsHit],"Y")/TypeOdds[[#This Row],[FatOdds]],0),0)</f>
        <v>682.04651162790697</v>
      </c>
      <c r="V54" s="19">
        <f>IF(TypeOdds[[#This Row],[IsHit]]="Y",IFERROR(_xlfn.MAXIFS(TypeOdds[BlasterOdds],TypeOdds[IsHit],"Y")/TypeOdds[[#This Row],[BlasterOdds]],0),0)</f>
        <v>788.7106109324759</v>
      </c>
    </row>
    <row r="55" spans="5:22" x14ac:dyDescent="0.15">
      <c r="E55"/>
      <c r="I55" s="6" t="s">
        <v>0</v>
      </c>
      <c r="J55" s="6" t="s">
        <v>29</v>
      </c>
      <c r="K55" s="3" t="s">
        <v>46</v>
      </c>
      <c r="L55" s="8">
        <v>25</v>
      </c>
      <c r="M55" s="13">
        <v>190</v>
      </c>
      <c r="N55" s="13">
        <v>622</v>
      </c>
      <c r="O55" s="14">
        <v>130</v>
      </c>
      <c r="P55" s="14">
        <v>256</v>
      </c>
      <c r="Q55" s="14">
        <v>620</v>
      </c>
      <c r="R55" s="18">
        <f>IF(TypeOdds[[#This Row],[IsHit]]="Y",IFERROR(_xlfn.MAXIFS(TypeOdds[JumboOdds],TypeOdds[IsHit],"Y")/TypeOdds[[#This Row],[JumboOdds]],0),0)</f>
        <v>417.81052631578945</v>
      </c>
      <c r="S55" s="18">
        <f>IF(TypeOdds[[#This Row],[IsHit]]="Y",IFERROR(_xlfn.MAXIFS(TypeOdds[HobbyOdds],TypeOdds[IsHit],"Y")/TypeOdds[[#This Row],[HobbyOdds]],0),0)</f>
        <v>661.38906752411572</v>
      </c>
      <c r="T55" s="19">
        <f>IF(TypeOdds[[#This Row],[IsHit]]="Y",IFERROR(_xlfn.MAXIFS(TypeOdds[HangerOdds],TypeOdds[IsHit],"Y")/TypeOdds[[#This Row],[HangerOdds]],0),0)</f>
        <v>277.09230769230771</v>
      </c>
      <c r="U55" s="19">
        <f>IF(TypeOdds[[#This Row],[IsHit]]="Y",IFERROR(_xlfn.MAXIFS(TypeOdds[FatOdds],TypeOdds[IsHit],"Y")/TypeOdds[[#This Row],[FatOdds]],0),0)</f>
        <v>343.6875</v>
      </c>
      <c r="V55" s="19">
        <f>IF(TypeOdds[[#This Row],[IsHit]]="Y",IFERROR(_xlfn.MAXIFS(TypeOdds[BlasterOdds],TypeOdds[IsHit],"Y")/TypeOdds[[#This Row],[BlasterOdds]],0),0)</f>
        <v>395.62741935483871</v>
      </c>
    </row>
    <row r="56" spans="5:22" x14ac:dyDescent="0.15">
      <c r="E56"/>
      <c r="I56" s="6" t="s">
        <v>0</v>
      </c>
      <c r="J56" s="6" t="s">
        <v>30</v>
      </c>
      <c r="K56" s="3" t="s">
        <v>46</v>
      </c>
      <c r="L56" s="8">
        <v>10</v>
      </c>
      <c r="M56" s="13"/>
      <c r="N56" s="13">
        <v>861</v>
      </c>
      <c r="O56" s="14"/>
      <c r="P56" s="14"/>
      <c r="Q56" s="14"/>
      <c r="R56" s="18">
        <f>IF(TypeOdds[[#This Row],[IsHit]]="Y",IFERROR(_xlfn.MAXIFS(TypeOdds[JumboOdds],TypeOdds[IsHit],"Y")/TypeOdds[[#This Row],[JumboOdds]],0),0)</f>
        <v>0</v>
      </c>
      <c r="S56" s="18">
        <f>IF(TypeOdds[[#This Row],[IsHit]]="Y",IFERROR(_xlfn.MAXIFS(TypeOdds[HobbyOdds],TypeOdds[IsHit],"Y")/TypeOdds[[#This Row],[HobbyOdds]],0),0)</f>
        <v>477.79790940766549</v>
      </c>
      <c r="T56" s="19">
        <f>IF(TypeOdds[[#This Row],[IsHit]]="Y",IFERROR(_xlfn.MAXIFS(TypeOdds[HangerOdds],TypeOdds[IsHit],"Y")/TypeOdds[[#This Row],[HangerOdds]],0),0)</f>
        <v>0</v>
      </c>
      <c r="U56" s="19">
        <f>IF(TypeOdds[[#This Row],[IsHit]]="Y",IFERROR(_xlfn.MAXIFS(TypeOdds[FatOdds],TypeOdds[IsHit],"Y")/TypeOdds[[#This Row],[FatOdds]],0),0)</f>
        <v>0</v>
      </c>
      <c r="V56" s="19">
        <f>IF(TypeOdds[[#This Row],[IsHit]]="Y",IFERROR(_xlfn.MAXIFS(TypeOdds[BlasterOdds],TypeOdds[IsHit],"Y")/TypeOdds[[#This Row],[BlasterOdds]],0),0)</f>
        <v>0</v>
      </c>
    </row>
    <row r="57" spans="5:22" x14ac:dyDescent="0.15">
      <c r="E57"/>
      <c r="I57" s="6" t="s">
        <v>0</v>
      </c>
      <c r="J57" s="6" t="s">
        <v>14</v>
      </c>
      <c r="K57" s="3" t="s">
        <v>46</v>
      </c>
      <c r="L57" s="8">
        <v>4</v>
      </c>
      <c r="M57" s="13">
        <v>1185</v>
      </c>
      <c r="N57" s="13">
        <v>3863</v>
      </c>
      <c r="O57" s="14">
        <v>801</v>
      </c>
      <c r="P57" s="14">
        <v>1692</v>
      </c>
      <c r="Q57" s="14">
        <v>3892</v>
      </c>
      <c r="R57" s="18">
        <f>IF(TypeOdds[[#This Row],[IsHit]]="Y",IFERROR(_xlfn.MAXIFS(TypeOdds[JumboOdds],TypeOdds[IsHit],"Y")/TypeOdds[[#This Row],[JumboOdds]],0),0)</f>
        <v>66.990717299578066</v>
      </c>
      <c r="S57" s="18">
        <f>IF(TypeOdds[[#This Row],[IsHit]]="Y",IFERROR(_xlfn.MAXIFS(TypeOdds[HobbyOdds],TypeOdds[IsHit],"Y")/TypeOdds[[#This Row],[HobbyOdds]],0),0)</f>
        <v>106.4933989127621</v>
      </c>
      <c r="T57" s="19">
        <f>IF(TypeOdds[[#This Row],[IsHit]]="Y",IFERROR(_xlfn.MAXIFS(TypeOdds[HangerOdds],TypeOdds[IsHit],"Y")/TypeOdds[[#This Row],[HangerOdds]],0),0)</f>
        <v>44.971285892634207</v>
      </c>
      <c r="U57" s="19">
        <f>IF(TypeOdds[[#This Row],[IsHit]]="Y",IFERROR(_xlfn.MAXIFS(TypeOdds[FatOdds],TypeOdds[IsHit],"Y")/TypeOdds[[#This Row],[FatOdds]],0),0)</f>
        <v>52</v>
      </c>
      <c r="V57" s="19">
        <f>IF(TypeOdds[[#This Row],[IsHit]]="Y",IFERROR(_xlfn.MAXIFS(TypeOdds[BlasterOdds],TypeOdds[IsHit],"Y")/TypeOdds[[#This Row],[BlasterOdds]],0),0)</f>
        <v>63.023895169578623</v>
      </c>
    </row>
    <row r="58" spans="5:22" x14ac:dyDescent="0.15">
      <c r="E58"/>
      <c r="I58" s="6" t="s">
        <v>0</v>
      </c>
      <c r="J58" s="6" t="s">
        <v>31</v>
      </c>
      <c r="K58" s="3" t="s">
        <v>46</v>
      </c>
      <c r="L58" s="8">
        <v>1</v>
      </c>
      <c r="M58" s="13">
        <v>4670</v>
      </c>
      <c r="N58" s="13">
        <v>15237</v>
      </c>
      <c r="O58" s="14">
        <v>3002</v>
      </c>
      <c r="P58" s="14">
        <v>5866</v>
      </c>
      <c r="Q58" s="14">
        <v>16346</v>
      </c>
      <c r="R58" s="18">
        <f>IF(TypeOdds[[#This Row],[IsHit]]="Y",IFERROR(_xlfn.MAXIFS(TypeOdds[JumboOdds],TypeOdds[IsHit],"Y")/TypeOdds[[#This Row],[JumboOdds]],0),0)</f>
        <v>16.998715203426123</v>
      </c>
      <c r="S58" s="18">
        <f>IF(TypeOdds[[#This Row],[IsHit]]="Y",IFERROR(_xlfn.MAXIFS(TypeOdds[HobbyOdds],TypeOdds[IsHit],"Y")/TypeOdds[[#This Row],[HobbyOdds]],0),0)</f>
        <v>26.999015554242963</v>
      </c>
      <c r="T58" s="19">
        <f>IF(TypeOdds[[#This Row],[IsHit]]="Y",IFERROR(_xlfn.MAXIFS(TypeOdds[HangerOdds],TypeOdds[IsHit],"Y")/TypeOdds[[#This Row],[HangerOdds]],0),0)</f>
        <v>11.999333777481679</v>
      </c>
      <c r="U58" s="19">
        <f>IF(TypeOdds[[#This Row],[IsHit]]="Y",IFERROR(_xlfn.MAXIFS(TypeOdds[FatOdds],TypeOdds[IsHit],"Y")/TypeOdds[[#This Row],[FatOdds]],0),0)</f>
        <v>14.998977156495057</v>
      </c>
      <c r="V58" s="19">
        <f>IF(TypeOdds[[#This Row],[IsHit]]="Y",IFERROR(_xlfn.MAXIFS(TypeOdds[BlasterOdds],TypeOdds[IsHit],"Y")/TypeOdds[[#This Row],[BlasterOdds]],0),0)</f>
        <v>15.006056527590848</v>
      </c>
    </row>
    <row r="59" spans="5:22" x14ac:dyDescent="0.15">
      <c r="E59"/>
      <c r="I59" s="6" t="s">
        <v>44</v>
      </c>
      <c r="J59" s="6" t="s">
        <v>18</v>
      </c>
      <c r="K59" s="3" t="s">
        <v>46</v>
      </c>
      <c r="L59" s="8"/>
      <c r="M59" s="13">
        <v>10</v>
      </c>
      <c r="N59" s="13">
        <v>32</v>
      </c>
      <c r="O59" s="14">
        <v>7</v>
      </c>
      <c r="P59" s="14">
        <v>13</v>
      </c>
      <c r="Q59" s="14">
        <v>32</v>
      </c>
      <c r="R59" s="18">
        <f>IF(TypeOdds[[#This Row],[IsHit]]="Y",IFERROR(_xlfn.MAXIFS(TypeOdds[JumboOdds],TypeOdds[IsHit],"Y")/TypeOdds[[#This Row],[JumboOdds]],0),0)</f>
        <v>7938.4</v>
      </c>
      <c r="S59" s="18">
        <f>IF(TypeOdds[[#This Row],[IsHit]]="Y",IFERROR(_xlfn.MAXIFS(TypeOdds[HobbyOdds],TypeOdds[IsHit],"Y")/TypeOdds[[#This Row],[HobbyOdds]],0),0)</f>
        <v>12855.75</v>
      </c>
      <c r="T59" s="19">
        <f>IF(TypeOdds[[#This Row],[IsHit]]="Y",IFERROR(_xlfn.MAXIFS(TypeOdds[HangerOdds],TypeOdds[IsHit],"Y")/TypeOdds[[#This Row],[HangerOdds]],0),0)</f>
        <v>5146</v>
      </c>
      <c r="U59" s="19">
        <f>IF(TypeOdds[[#This Row],[IsHit]]="Y",IFERROR(_xlfn.MAXIFS(TypeOdds[FatOdds],TypeOdds[IsHit],"Y")/TypeOdds[[#This Row],[FatOdds]],0),0)</f>
        <v>6768</v>
      </c>
      <c r="V59" s="19">
        <f>IF(TypeOdds[[#This Row],[IsHit]]="Y",IFERROR(_xlfn.MAXIFS(TypeOdds[BlasterOdds],TypeOdds[IsHit],"Y")/TypeOdds[[#This Row],[BlasterOdds]],0),0)</f>
        <v>7665.28125</v>
      </c>
    </row>
    <row r="60" spans="5:22" x14ac:dyDescent="0.15">
      <c r="E60"/>
      <c r="I60" s="6" t="s">
        <v>44</v>
      </c>
      <c r="J60" s="6" t="s">
        <v>19</v>
      </c>
      <c r="K60" s="3" t="s">
        <v>46</v>
      </c>
      <c r="L60" s="8"/>
      <c r="M60" s="13">
        <v>1433</v>
      </c>
      <c r="N60" s="13">
        <v>23508</v>
      </c>
      <c r="O60" s="14">
        <v>36022</v>
      </c>
      <c r="P60" s="14">
        <v>87984</v>
      </c>
      <c r="Q60" s="14">
        <v>245189</v>
      </c>
      <c r="R60" s="18">
        <f>IF(TypeOdds[[#This Row],[IsHit]]="Y",IFERROR(_xlfn.MAXIFS(TypeOdds[JumboOdds],TypeOdds[IsHit],"Y")/TypeOdds[[#This Row],[JumboOdds]],0),0)</f>
        <v>55.397069085833913</v>
      </c>
      <c r="S60" s="18">
        <f>IF(TypeOdds[[#This Row],[IsHit]]="Y",IFERROR(_xlfn.MAXIFS(TypeOdds[HobbyOdds],TypeOdds[IsHit],"Y")/TypeOdds[[#This Row],[HobbyOdds]],0),0)</f>
        <v>17.49974476773864</v>
      </c>
      <c r="T60" s="19">
        <f>IF(TypeOdds[[#This Row],[IsHit]]="Y",IFERROR(_xlfn.MAXIFS(TypeOdds[HangerOdds],TypeOdds[IsHit],"Y")/TypeOdds[[#This Row],[HangerOdds]],0),0)</f>
        <v>1</v>
      </c>
      <c r="U60" s="19">
        <f>IF(TypeOdds[[#This Row],[IsHit]]="Y",IFERROR(_xlfn.MAXIFS(TypeOdds[FatOdds],TypeOdds[IsHit],"Y")/TypeOdds[[#This Row],[FatOdds]],0),0)</f>
        <v>1</v>
      </c>
      <c r="V60" s="19">
        <f>IF(TypeOdds[[#This Row],[IsHit]]="Y",IFERROR(_xlfn.MAXIFS(TypeOdds[BlasterOdds],TypeOdds[IsHit],"Y")/TypeOdds[[#This Row],[BlasterOdds]],0),0)</f>
        <v>1.0004078486392129</v>
      </c>
    </row>
    <row r="61" spans="5:22" x14ac:dyDescent="0.15">
      <c r="E61"/>
      <c r="I61" s="6" t="s">
        <v>45</v>
      </c>
      <c r="J61" s="6" t="s">
        <v>20</v>
      </c>
      <c r="K61" s="3" t="s">
        <v>46</v>
      </c>
      <c r="L61" s="8"/>
      <c r="M61" s="13">
        <v>190</v>
      </c>
      <c r="N61" s="13">
        <v>622</v>
      </c>
      <c r="O61" s="14">
        <v>130</v>
      </c>
      <c r="P61" s="14">
        <v>256</v>
      </c>
      <c r="Q61" s="14">
        <v>621</v>
      </c>
      <c r="R61" s="18">
        <f>IF(TypeOdds[[#This Row],[IsHit]]="Y",IFERROR(_xlfn.MAXIFS(TypeOdds[JumboOdds],TypeOdds[IsHit],"Y")/TypeOdds[[#This Row],[JumboOdds]],0),0)</f>
        <v>417.81052631578945</v>
      </c>
      <c r="S61" s="18">
        <f>IF(TypeOdds[[#This Row],[IsHit]]="Y",IFERROR(_xlfn.MAXIFS(TypeOdds[HobbyOdds],TypeOdds[IsHit],"Y")/TypeOdds[[#This Row],[HobbyOdds]],0),0)</f>
        <v>661.38906752411572</v>
      </c>
      <c r="T61" s="19">
        <f>IF(TypeOdds[[#This Row],[IsHit]]="Y",IFERROR(_xlfn.MAXIFS(TypeOdds[HangerOdds],TypeOdds[IsHit],"Y")/TypeOdds[[#This Row],[HangerOdds]],0),0)</f>
        <v>277.09230769230771</v>
      </c>
      <c r="U61" s="19">
        <f>IF(TypeOdds[[#This Row],[IsHit]]="Y",IFERROR(_xlfn.MAXIFS(TypeOdds[FatOdds],TypeOdds[IsHit],"Y")/TypeOdds[[#This Row],[FatOdds]],0),0)</f>
        <v>343.6875</v>
      </c>
      <c r="V61" s="19">
        <f>IF(TypeOdds[[#This Row],[IsHit]]="Y",IFERROR(_xlfn.MAXIFS(TypeOdds[BlasterOdds],TypeOdds[IsHit],"Y")/TypeOdds[[#This Row],[BlasterOdds]],0),0)</f>
        <v>394.99033816425123</v>
      </c>
    </row>
    <row r="62" spans="5:22" x14ac:dyDescent="0.15">
      <c r="E62"/>
      <c r="I62" s="6" t="s">
        <v>45</v>
      </c>
      <c r="J62" s="6" t="s">
        <v>21</v>
      </c>
      <c r="K62" s="3" t="s">
        <v>46</v>
      </c>
      <c r="L62" s="8"/>
      <c r="M62" s="13">
        <v>1241</v>
      </c>
      <c r="N62" s="13">
        <v>21097</v>
      </c>
      <c r="O62" s="14">
        <v>36022</v>
      </c>
      <c r="P62" s="14">
        <v>87984</v>
      </c>
      <c r="Q62" s="14">
        <v>245189</v>
      </c>
      <c r="R62" s="18">
        <f>IF(TypeOdds[[#This Row],[IsHit]]="Y",IFERROR(_xlfn.MAXIFS(TypeOdds[JumboOdds],TypeOdds[IsHit],"Y")/TypeOdds[[#This Row],[JumboOdds]],0),0)</f>
        <v>63.967767929089447</v>
      </c>
      <c r="S62" s="18">
        <f>IF(TypeOdds[[#This Row],[IsHit]]="Y",IFERROR(_xlfn.MAXIFS(TypeOdds[HobbyOdds],TypeOdds[IsHit],"Y")/TypeOdds[[#This Row],[HobbyOdds]],0),0)</f>
        <v>19.499644499217897</v>
      </c>
      <c r="T62" s="19">
        <f>IF(TypeOdds[[#This Row],[IsHit]]="Y",IFERROR(_xlfn.MAXIFS(TypeOdds[HangerOdds],TypeOdds[IsHit],"Y")/TypeOdds[[#This Row],[HangerOdds]],0),0)</f>
        <v>1</v>
      </c>
      <c r="U62" s="19">
        <f>IF(TypeOdds[[#This Row],[IsHit]]="Y",IFERROR(_xlfn.MAXIFS(TypeOdds[FatOdds],TypeOdds[IsHit],"Y")/TypeOdds[[#This Row],[FatOdds]],0),0)</f>
        <v>1</v>
      </c>
      <c r="V62" s="19">
        <f>IF(TypeOdds[[#This Row],[IsHit]]="Y",IFERROR(_xlfn.MAXIFS(TypeOdds[BlasterOdds],TypeOdds[IsHit],"Y")/TypeOdds[[#This Row],[BlasterOdds]],0),0)</f>
        <v>1.0004078486392129</v>
      </c>
    </row>
    <row r="63" spans="5:22" x14ac:dyDescent="0.15">
      <c r="E63"/>
      <c r="I63" s="6" t="s">
        <v>3</v>
      </c>
      <c r="J63" s="6" t="s">
        <v>1</v>
      </c>
      <c r="K63" s="3" t="s">
        <v>46</v>
      </c>
      <c r="L63" s="8">
        <v>1</v>
      </c>
      <c r="M63" s="13">
        <v>29769</v>
      </c>
      <c r="N63" s="13">
        <v>411384</v>
      </c>
      <c r="O63" s="14"/>
      <c r="P63" s="14"/>
      <c r="Q63" s="14"/>
      <c r="R63" s="18">
        <f>IF(TypeOdds[[#This Row],[IsHit]]="Y",IFERROR(_xlfn.MAXIFS(TypeOdds[JumboOdds],TypeOdds[IsHit],"Y")/TypeOdds[[#This Row],[JumboOdds]],0),0)</f>
        <v>2.6666666666666665</v>
      </c>
      <c r="S63" s="18">
        <f>IF(TypeOdds[[#This Row],[IsHit]]="Y",IFERROR(_xlfn.MAXIFS(TypeOdds[HobbyOdds],TypeOdds[IsHit],"Y")/TypeOdds[[#This Row],[HobbyOdds]],0),0)</f>
        <v>1</v>
      </c>
      <c r="T63" s="19">
        <f>IF(TypeOdds[[#This Row],[IsHit]]="Y",IFERROR(_xlfn.MAXIFS(TypeOdds[HangerOdds],TypeOdds[IsHit],"Y")/TypeOdds[[#This Row],[HangerOdds]],0),0)</f>
        <v>0</v>
      </c>
      <c r="U63" s="19">
        <f>IF(TypeOdds[[#This Row],[IsHit]]="Y",IFERROR(_xlfn.MAXIFS(TypeOdds[FatOdds],TypeOdds[IsHit],"Y")/TypeOdds[[#This Row],[FatOdds]],0),0)</f>
        <v>0</v>
      </c>
      <c r="V63" s="19">
        <f>IF(TypeOdds[[#This Row],[IsHit]]="Y",IFERROR(_xlfn.MAXIFS(TypeOdds[BlasterOdds],TypeOdds[IsHit],"Y")/TypeOdds[[#This Row],[BlasterOdds]],0),0)</f>
        <v>0</v>
      </c>
    </row>
    <row r="64" spans="5:22" x14ac:dyDescent="0.15">
      <c r="E64"/>
      <c r="I64" s="6" t="s">
        <v>7</v>
      </c>
      <c r="J64" s="6" t="s">
        <v>1</v>
      </c>
      <c r="K64" s="3" t="s">
        <v>47</v>
      </c>
      <c r="L64" s="8"/>
      <c r="M64" s="13">
        <v>13</v>
      </c>
      <c r="N64" s="13">
        <v>51</v>
      </c>
      <c r="O64" s="14">
        <v>13</v>
      </c>
      <c r="P64" s="14">
        <v>26</v>
      </c>
      <c r="Q64" s="14">
        <v>51</v>
      </c>
      <c r="R64" s="18">
        <f>IF(TypeOdds[[#This Row],[IsHit]]="Y",IFERROR(_xlfn.MAXIFS(TypeOdds[JumboOdds],TypeOdds[IsHit],"Y")/TypeOdds[[#This Row],[JumboOdds]],0),0)</f>
        <v>0</v>
      </c>
      <c r="S64" s="18">
        <f>IF(TypeOdds[[#This Row],[IsHit]]="Y",IFERROR(_xlfn.MAXIFS(TypeOdds[HobbyOdds],TypeOdds[IsHit],"Y")/TypeOdds[[#This Row],[HobbyOdds]],0),0)</f>
        <v>0</v>
      </c>
      <c r="T64" s="19">
        <f>IF(TypeOdds[[#This Row],[IsHit]]="Y",IFERROR(_xlfn.MAXIFS(TypeOdds[HangerOdds],TypeOdds[IsHit],"Y")/TypeOdds[[#This Row],[HangerOdds]],0),0)</f>
        <v>0</v>
      </c>
      <c r="U64" s="19">
        <f>IF(TypeOdds[[#This Row],[IsHit]]="Y",IFERROR(_xlfn.MAXIFS(TypeOdds[FatOdds],TypeOdds[IsHit],"Y")/TypeOdds[[#This Row],[FatOdds]],0),0)</f>
        <v>0</v>
      </c>
      <c r="V64" s="19">
        <f>IF(TypeOdds[[#This Row],[IsHit]]="Y",IFERROR(_xlfn.MAXIFS(TypeOdds[BlasterOdds],TypeOdds[IsHit],"Y")/TypeOdds[[#This Row],[BlasterOdds]],0),0)</f>
        <v>0</v>
      </c>
    </row>
    <row r="65" spans="5:22" x14ac:dyDescent="0.15">
      <c r="E65"/>
      <c r="I65" s="6" t="s">
        <v>7</v>
      </c>
      <c r="J65" s="6" t="s">
        <v>33</v>
      </c>
      <c r="K65" s="3" t="s">
        <v>47</v>
      </c>
      <c r="L65" s="8"/>
      <c r="M65" s="13">
        <v>158</v>
      </c>
      <c r="N65" s="13">
        <v>518</v>
      </c>
      <c r="O65" s="14">
        <v>109</v>
      </c>
      <c r="P65" s="14">
        <v>215</v>
      </c>
      <c r="Q65" s="14">
        <v>518</v>
      </c>
      <c r="R65" s="18">
        <f>IF(TypeOdds[[#This Row],[IsHit]]="Y",IFERROR(_xlfn.MAXIFS(TypeOdds[JumboOdds],TypeOdds[IsHit],"Y")/TypeOdds[[#This Row],[JumboOdds]],0),0)</f>
        <v>0</v>
      </c>
      <c r="S65" s="18">
        <f>IF(TypeOdds[[#This Row],[IsHit]]="Y",IFERROR(_xlfn.MAXIFS(TypeOdds[HobbyOdds],TypeOdds[IsHit],"Y")/TypeOdds[[#This Row],[HobbyOdds]],0),0)</f>
        <v>0</v>
      </c>
      <c r="T65" s="19">
        <f>IF(TypeOdds[[#This Row],[IsHit]]="Y",IFERROR(_xlfn.MAXIFS(TypeOdds[HangerOdds],TypeOdds[IsHit],"Y")/TypeOdds[[#This Row],[HangerOdds]],0),0)</f>
        <v>0</v>
      </c>
      <c r="U65" s="19">
        <f>IF(TypeOdds[[#This Row],[IsHit]]="Y",IFERROR(_xlfn.MAXIFS(TypeOdds[FatOdds],TypeOdds[IsHit],"Y")/TypeOdds[[#This Row],[FatOdds]],0),0)</f>
        <v>0</v>
      </c>
      <c r="V65" s="19">
        <f>IF(TypeOdds[[#This Row],[IsHit]]="Y",IFERROR(_xlfn.MAXIFS(TypeOdds[BlasterOdds],TypeOdds[IsHit],"Y")/TypeOdds[[#This Row],[BlasterOdds]],0),0)</f>
        <v>0</v>
      </c>
    </row>
    <row r="66" spans="5:22" x14ac:dyDescent="0.15">
      <c r="E66"/>
      <c r="I66" s="6" t="s">
        <v>7</v>
      </c>
      <c r="J66" s="6" t="s">
        <v>32</v>
      </c>
      <c r="K66" s="3" t="s">
        <v>47</v>
      </c>
      <c r="L66" s="8">
        <v>299</v>
      </c>
      <c r="M66" s="13">
        <v>317</v>
      </c>
      <c r="N66" s="13">
        <v>1039</v>
      </c>
      <c r="O66" s="14">
        <v>218</v>
      </c>
      <c r="P66" s="14">
        <v>427</v>
      </c>
      <c r="Q66" s="14">
        <v>1039</v>
      </c>
      <c r="R66" s="18">
        <f>IF(TypeOdds[[#This Row],[IsHit]]="Y",IFERROR(_xlfn.MAXIFS(TypeOdds[JumboOdds],TypeOdds[IsHit],"Y")/TypeOdds[[#This Row],[JumboOdds]],0),0)</f>
        <v>0</v>
      </c>
      <c r="S66" s="18">
        <f>IF(TypeOdds[[#This Row],[IsHit]]="Y",IFERROR(_xlfn.MAXIFS(TypeOdds[HobbyOdds],TypeOdds[IsHit],"Y")/TypeOdds[[#This Row],[HobbyOdds]],0),0)</f>
        <v>0</v>
      </c>
      <c r="T66" s="19">
        <f>IF(TypeOdds[[#This Row],[IsHit]]="Y",IFERROR(_xlfn.MAXIFS(TypeOdds[HangerOdds],TypeOdds[IsHit],"Y")/TypeOdds[[#This Row],[HangerOdds]],0),0)</f>
        <v>0</v>
      </c>
      <c r="U66" s="19">
        <f>IF(TypeOdds[[#This Row],[IsHit]]="Y",IFERROR(_xlfn.MAXIFS(TypeOdds[FatOdds],TypeOdds[IsHit],"Y")/TypeOdds[[#This Row],[FatOdds]],0),0)</f>
        <v>0</v>
      </c>
      <c r="V66" s="19">
        <f>IF(TypeOdds[[#This Row],[IsHit]]="Y",IFERROR(_xlfn.MAXIFS(TypeOdds[BlasterOdds],TypeOdds[IsHit],"Y")/TypeOdds[[#This Row],[BlasterOdds]],0),0)</f>
        <v>0</v>
      </c>
    </row>
    <row r="67" spans="5:22" x14ac:dyDescent="0.15">
      <c r="E67"/>
      <c r="I67" s="6" t="s">
        <v>7</v>
      </c>
      <c r="J67" s="6" t="s">
        <v>25</v>
      </c>
      <c r="K67" s="3" t="s">
        <v>47</v>
      </c>
      <c r="L67" s="8">
        <v>150</v>
      </c>
      <c r="M67" s="13">
        <v>631</v>
      </c>
      <c r="N67" s="13">
        <v>2072</v>
      </c>
      <c r="O67" s="14">
        <v>434</v>
      </c>
      <c r="P67" s="14">
        <v>855</v>
      </c>
      <c r="Q67" s="14">
        <v>2078</v>
      </c>
      <c r="R67" s="18">
        <f>IF(TypeOdds[[#This Row],[IsHit]]="Y",IFERROR(_xlfn.MAXIFS(TypeOdds[JumboOdds],TypeOdds[IsHit],"Y")/TypeOdds[[#This Row],[JumboOdds]],0),0)</f>
        <v>0</v>
      </c>
      <c r="S67" s="18">
        <f>IF(TypeOdds[[#This Row],[IsHit]]="Y",IFERROR(_xlfn.MAXIFS(TypeOdds[HobbyOdds],TypeOdds[IsHit],"Y")/TypeOdds[[#This Row],[HobbyOdds]],0),0)</f>
        <v>0</v>
      </c>
      <c r="T67" s="19">
        <f>IF(TypeOdds[[#This Row],[IsHit]]="Y",IFERROR(_xlfn.MAXIFS(TypeOdds[HangerOdds],TypeOdds[IsHit],"Y")/TypeOdds[[#This Row],[HangerOdds]],0),0)</f>
        <v>0</v>
      </c>
      <c r="U67" s="19">
        <f>IF(TypeOdds[[#This Row],[IsHit]]="Y",IFERROR(_xlfn.MAXIFS(TypeOdds[FatOdds],TypeOdds[IsHit],"Y")/TypeOdds[[#This Row],[FatOdds]],0),0)</f>
        <v>0</v>
      </c>
      <c r="V67" s="19">
        <f>IF(TypeOdds[[#This Row],[IsHit]]="Y",IFERROR(_xlfn.MAXIFS(TypeOdds[BlasterOdds],TypeOdds[IsHit],"Y")/TypeOdds[[#This Row],[BlasterOdds]],0),0)</f>
        <v>0</v>
      </c>
    </row>
    <row r="68" spans="5:22" x14ac:dyDescent="0.15">
      <c r="E68"/>
      <c r="I68" s="6" t="s">
        <v>7</v>
      </c>
      <c r="J68" s="6" t="s">
        <v>24</v>
      </c>
      <c r="K68" s="3" t="s">
        <v>46</v>
      </c>
      <c r="L68" s="8">
        <v>50</v>
      </c>
      <c r="M68" s="13">
        <v>1891</v>
      </c>
      <c r="N68" s="13">
        <v>6234</v>
      </c>
      <c r="O68" s="14">
        <v>1287</v>
      </c>
      <c r="P68" s="14">
        <v>2588</v>
      </c>
      <c r="Q68" s="14">
        <v>6287</v>
      </c>
      <c r="R68" s="18">
        <f>IF(TypeOdds[[#This Row],[IsHit]]="Y",IFERROR(_xlfn.MAXIFS(TypeOdds[JumboOdds],TypeOdds[IsHit],"Y")/TypeOdds[[#This Row],[JumboOdds]],0),0)</f>
        <v>41.979904812268643</v>
      </c>
      <c r="S68" s="18">
        <f>IF(TypeOdds[[#This Row],[IsHit]]="Y",IFERROR(_xlfn.MAXIFS(TypeOdds[HobbyOdds],TypeOdds[IsHit],"Y")/TypeOdds[[#This Row],[HobbyOdds]],0),0)</f>
        <v>65.990375360923963</v>
      </c>
      <c r="T68" s="19">
        <f>IF(TypeOdds[[#This Row],[IsHit]]="Y",IFERROR(_xlfn.MAXIFS(TypeOdds[HangerOdds],TypeOdds[IsHit],"Y")/TypeOdds[[#This Row],[HangerOdds]],0),0)</f>
        <v>27.98912198912199</v>
      </c>
      <c r="U68" s="19">
        <f>IF(TypeOdds[[#This Row],[IsHit]]="Y",IFERROR(_xlfn.MAXIFS(TypeOdds[FatOdds],TypeOdds[IsHit],"Y")/TypeOdds[[#This Row],[FatOdds]],0),0)</f>
        <v>33.996908809891806</v>
      </c>
      <c r="V68" s="19">
        <f>IF(TypeOdds[[#This Row],[IsHit]]="Y",IFERROR(_xlfn.MAXIFS(TypeOdds[BlasterOdds],TypeOdds[IsHit],"Y")/TypeOdds[[#This Row],[BlasterOdds]],0),0)</f>
        <v>39.015269603944645</v>
      </c>
    </row>
    <row r="69" spans="5:22" x14ac:dyDescent="0.15">
      <c r="E69"/>
      <c r="I69" s="6" t="s">
        <v>7</v>
      </c>
      <c r="J69" s="6" t="s">
        <v>2</v>
      </c>
      <c r="K69" s="3" t="s">
        <v>46</v>
      </c>
      <c r="L69" s="8">
        <v>25</v>
      </c>
      <c r="M69" s="13">
        <v>2431</v>
      </c>
      <c r="N69" s="13">
        <v>39180</v>
      </c>
      <c r="O69" s="14">
        <v>36022</v>
      </c>
      <c r="P69" s="14">
        <v>87984</v>
      </c>
      <c r="Q69" s="14">
        <v>245189</v>
      </c>
      <c r="R69" s="18">
        <f>IF(TypeOdds[[#This Row],[IsHit]]="Y",IFERROR(_xlfn.MAXIFS(TypeOdds[JumboOdds],TypeOdds[IsHit],"Y")/TypeOdds[[#This Row],[JumboOdds]],0),0)</f>
        <v>32.654874537227478</v>
      </c>
      <c r="S69" s="18">
        <f>IF(TypeOdds[[#This Row],[IsHit]]="Y",IFERROR(_xlfn.MAXIFS(TypeOdds[HobbyOdds],TypeOdds[IsHit],"Y")/TypeOdds[[#This Row],[HobbyOdds]],0),0)</f>
        <v>10.499846860643185</v>
      </c>
      <c r="T69" s="19">
        <f>IF(TypeOdds[[#This Row],[IsHit]]="Y",IFERROR(_xlfn.MAXIFS(TypeOdds[HangerOdds],TypeOdds[IsHit],"Y")/TypeOdds[[#This Row],[HangerOdds]],0),0)</f>
        <v>1</v>
      </c>
      <c r="U69" s="19">
        <f>IF(TypeOdds[[#This Row],[IsHit]]="Y",IFERROR(_xlfn.MAXIFS(TypeOdds[FatOdds],TypeOdds[IsHit],"Y")/TypeOdds[[#This Row],[FatOdds]],0),0)</f>
        <v>1</v>
      </c>
      <c r="V69" s="19">
        <f>IF(TypeOdds[[#This Row],[IsHit]]="Y",IFERROR(_xlfn.MAXIFS(TypeOdds[BlasterOdds],TypeOdds[IsHit],"Y")/TypeOdds[[#This Row],[BlasterOdds]],0),0)</f>
        <v>1.0004078486392129</v>
      </c>
    </row>
    <row r="70" spans="5:22" x14ac:dyDescent="0.15">
      <c r="E70"/>
      <c r="I70" s="6" t="s">
        <v>7</v>
      </c>
      <c r="J70" s="6" t="s">
        <v>34</v>
      </c>
      <c r="K70" s="3" t="s">
        <v>46</v>
      </c>
      <c r="L70" s="8">
        <v>10</v>
      </c>
      <c r="M70" s="13">
        <v>9526</v>
      </c>
      <c r="N70" s="13">
        <v>31645</v>
      </c>
      <c r="O70" s="14">
        <v>7205</v>
      </c>
      <c r="P70" s="14">
        <v>15228</v>
      </c>
      <c r="Q70" s="14">
        <v>30649</v>
      </c>
      <c r="R70" s="18">
        <f>IF(TypeOdds[[#This Row],[IsHit]]="Y",IFERROR(_xlfn.MAXIFS(TypeOdds[JumboOdds],TypeOdds[IsHit],"Y")/TypeOdds[[#This Row],[JumboOdds]],0),0)</f>
        <v>8.3334033172370354</v>
      </c>
      <c r="S70" s="18">
        <f>IF(TypeOdds[[#This Row],[IsHit]]="Y",IFERROR(_xlfn.MAXIFS(TypeOdds[HobbyOdds],TypeOdds[IsHit],"Y")/TypeOdds[[#This Row],[HobbyOdds]],0),0)</f>
        <v>12.999968399431189</v>
      </c>
      <c r="T70" s="19">
        <f>IF(TypeOdds[[#This Row],[IsHit]]="Y",IFERROR(_xlfn.MAXIFS(TypeOdds[HangerOdds],TypeOdds[IsHit],"Y")/TypeOdds[[#This Row],[HangerOdds]],0),0)</f>
        <v>4.9995836224843861</v>
      </c>
      <c r="U70" s="19">
        <f>IF(TypeOdds[[#This Row],[IsHit]]="Y",IFERROR(_xlfn.MAXIFS(TypeOdds[FatOdds],TypeOdds[IsHit],"Y")/TypeOdds[[#This Row],[FatOdds]],0),0)</f>
        <v>5.7777777777777777</v>
      </c>
      <c r="V70" s="19">
        <f>IF(TypeOdds[[#This Row],[IsHit]]="Y",IFERROR(_xlfn.MAXIFS(TypeOdds[BlasterOdds],TypeOdds[IsHit],"Y")/TypeOdds[[#This Row],[BlasterOdds]],0),0)</f>
        <v>8.0031648667166948</v>
      </c>
    </row>
    <row r="71" spans="5:22" x14ac:dyDescent="0.15">
      <c r="E71"/>
      <c r="I71" s="6" t="s">
        <v>7</v>
      </c>
      <c r="J71" s="6" t="s">
        <v>31</v>
      </c>
      <c r="K71" s="3" t="s">
        <v>46</v>
      </c>
      <c r="L71" s="8">
        <v>1</v>
      </c>
      <c r="M71" s="13">
        <v>79384</v>
      </c>
      <c r="N71" s="13">
        <v>274256</v>
      </c>
      <c r="O71" s="14">
        <v>36022</v>
      </c>
      <c r="P71" s="14">
        <v>87984</v>
      </c>
      <c r="Q71" s="14">
        <v>245189</v>
      </c>
      <c r="R71" s="18">
        <f>IF(TypeOdds[[#This Row],[IsHit]]="Y",IFERROR(_xlfn.MAXIFS(TypeOdds[JumboOdds],TypeOdds[IsHit],"Y")/TypeOdds[[#This Row],[JumboOdds]],0),0)</f>
        <v>1</v>
      </c>
      <c r="S71" s="18">
        <f>IF(TypeOdds[[#This Row],[IsHit]]="Y",IFERROR(_xlfn.MAXIFS(TypeOdds[HobbyOdds],TypeOdds[IsHit],"Y")/TypeOdds[[#This Row],[HobbyOdds]],0),0)</f>
        <v>1.5</v>
      </c>
      <c r="T71" s="19">
        <f>IF(TypeOdds[[#This Row],[IsHit]]="Y",IFERROR(_xlfn.MAXIFS(TypeOdds[HangerOdds],TypeOdds[IsHit],"Y")/TypeOdds[[#This Row],[HangerOdds]],0),0)</f>
        <v>1</v>
      </c>
      <c r="U71" s="19">
        <f>IF(TypeOdds[[#This Row],[IsHit]]="Y",IFERROR(_xlfn.MAXIFS(TypeOdds[FatOdds],TypeOdds[IsHit],"Y")/TypeOdds[[#This Row],[FatOdds]],0),0)</f>
        <v>1</v>
      </c>
      <c r="V71" s="19">
        <f>IF(TypeOdds[[#This Row],[IsHit]]="Y",IFERROR(_xlfn.MAXIFS(TypeOdds[BlasterOdds],TypeOdds[IsHit],"Y")/TypeOdds[[#This Row],[BlasterOdds]],0),0)</f>
        <v>1.0004078486392129</v>
      </c>
    </row>
    <row r="72" spans="5:22" x14ac:dyDescent="0.15">
      <c r="E72"/>
      <c r="I72" s="6" t="s">
        <v>9</v>
      </c>
      <c r="J72" s="6" t="s">
        <v>1</v>
      </c>
      <c r="K72" s="3" t="s">
        <v>47</v>
      </c>
      <c r="L72" s="8"/>
      <c r="M72" s="13">
        <v>4</v>
      </c>
      <c r="N72" s="13">
        <v>16</v>
      </c>
      <c r="O72" s="14">
        <v>4</v>
      </c>
      <c r="P72" s="14">
        <v>8</v>
      </c>
      <c r="Q72" s="14"/>
      <c r="R72" s="18">
        <f>IF(TypeOdds[[#This Row],[IsHit]]="Y",IFERROR(_xlfn.MAXIFS(TypeOdds[JumboOdds],TypeOdds[IsHit],"Y")/TypeOdds[[#This Row],[JumboOdds]],0),0)</f>
        <v>0</v>
      </c>
      <c r="S72" s="18">
        <f>IF(TypeOdds[[#This Row],[IsHit]]="Y",IFERROR(_xlfn.MAXIFS(TypeOdds[HobbyOdds],TypeOdds[IsHit],"Y")/TypeOdds[[#This Row],[HobbyOdds]],0),0)</f>
        <v>0</v>
      </c>
      <c r="T72" s="19">
        <f>IF(TypeOdds[[#This Row],[IsHit]]="Y",IFERROR(_xlfn.MAXIFS(TypeOdds[HangerOdds],TypeOdds[IsHit],"Y")/TypeOdds[[#This Row],[HangerOdds]],0),0)</f>
        <v>0</v>
      </c>
      <c r="U72" s="19">
        <f>IF(TypeOdds[[#This Row],[IsHit]]="Y",IFERROR(_xlfn.MAXIFS(TypeOdds[FatOdds],TypeOdds[IsHit],"Y")/TypeOdds[[#This Row],[FatOdds]],0),0)</f>
        <v>0</v>
      </c>
      <c r="V72" s="19">
        <f>IF(TypeOdds[[#This Row],[IsHit]]="Y",IFERROR(_xlfn.MAXIFS(TypeOdds[BlasterOdds],TypeOdds[IsHit],"Y")/TypeOdds[[#This Row],[BlasterOdds]],0),0)</f>
        <v>0</v>
      </c>
    </row>
    <row r="73" spans="5:22" x14ac:dyDescent="0.15">
      <c r="E73"/>
      <c r="I73" s="6" t="s">
        <v>9</v>
      </c>
      <c r="J73" s="6" t="s">
        <v>25</v>
      </c>
      <c r="K73" s="3" t="s">
        <v>47</v>
      </c>
      <c r="L73" s="8">
        <v>150</v>
      </c>
      <c r="M73" s="13">
        <v>190</v>
      </c>
      <c r="N73" s="13">
        <v>622</v>
      </c>
      <c r="O73" s="14">
        <v>130</v>
      </c>
      <c r="P73" s="14">
        <v>256</v>
      </c>
      <c r="Q73" s="14"/>
      <c r="R73" s="18">
        <f>IF(TypeOdds[[#This Row],[IsHit]]="Y",IFERROR(_xlfn.MAXIFS(TypeOdds[JumboOdds],TypeOdds[IsHit],"Y")/TypeOdds[[#This Row],[JumboOdds]],0),0)</f>
        <v>0</v>
      </c>
      <c r="S73" s="18">
        <f>IF(TypeOdds[[#This Row],[IsHit]]="Y",IFERROR(_xlfn.MAXIFS(TypeOdds[HobbyOdds],TypeOdds[IsHit],"Y")/TypeOdds[[#This Row],[HobbyOdds]],0),0)</f>
        <v>0</v>
      </c>
      <c r="T73" s="19">
        <f>IF(TypeOdds[[#This Row],[IsHit]]="Y",IFERROR(_xlfn.MAXIFS(TypeOdds[HangerOdds],TypeOdds[IsHit],"Y")/TypeOdds[[#This Row],[HangerOdds]],0),0)</f>
        <v>0</v>
      </c>
      <c r="U73" s="19">
        <f>IF(TypeOdds[[#This Row],[IsHit]]="Y",IFERROR(_xlfn.MAXIFS(TypeOdds[FatOdds],TypeOdds[IsHit],"Y")/TypeOdds[[#This Row],[FatOdds]],0),0)</f>
        <v>0</v>
      </c>
      <c r="V73" s="19">
        <f>IF(TypeOdds[[#This Row],[IsHit]]="Y",IFERROR(_xlfn.MAXIFS(TypeOdds[BlasterOdds],TypeOdds[IsHit],"Y")/TypeOdds[[#This Row],[BlasterOdds]],0),0)</f>
        <v>0</v>
      </c>
    </row>
    <row r="74" spans="5:22" x14ac:dyDescent="0.15">
      <c r="E74"/>
      <c r="I74" s="6" t="s">
        <v>9</v>
      </c>
      <c r="J74" s="6" t="s">
        <v>2</v>
      </c>
      <c r="K74" s="3" t="s">
        <v>46</v>
      </c>
      <c r="L74" s="8">
        <v>25</v>
      </c>
      <c r="M74" s="13">
        <v>1480</v>
      </c>
      <c r="N74" s="13">
        <v>24200</v>
      </c>
      <c r="O74" s="14">
        <v>36022</v>
      </c>
      <c r="P74" s="14">
        <v>87984</v>
      </c>
      <c r="Q74" s="14"/>
      <c r="R74" s="18">
        <f>IF(TypeOdds[[#This Row],[IsHit]]="Y",IFERROR(_xlfn.MAXIFS(TypeOdds[JumboOdds],TypeOdds[IsHit],"Y")/TypeOdds[[#This Row],[JumboOdds]],0),0)</f>
        <v>53.637837837837836</v>
      </c>
      <c r="S74" s="18">
        <f>IF(TypeOdds[[#This Row],[IsHit]]="Y",IFERROR(_xlfn.MAXIFS(TypeOdds[HobbyOdds],TypeOdds[IsHit],"Y")/TypeOdds[[#This Row],[HobbyOdds]],0),0)</f>
        <v>16.999338842975206</v>
      </c>
      <c r="T74" s="19">
        <f>IF(TypeOdds[[#This Row],[IsHit]]="Y",IFERROR(_xlfn.MAXIFS(TypeOdds[HangerOdds],TypeOdds[IsHit],"Y")/TypeOdds[[#This Row],[HangerOdds]],0),0)</f>
        <v>1</v>
      </c>
      <c r="U74" s="19">
        <f>IF(TypeOdds[[#This Row],[IsHit]]="Y",IFERROR(_xlfn.MAXIFS(TypeOdds[FatOdds],TypeOdds[IsHit],"Y")/TypeOdds[[#This Row],[FatOdds]],0),0)</f>
        <v>1</v>
      </c>
      <c r="V74" s="19">
        <f>IF(TypeOdds[[#This Row],[IsHit]]="Y",IFERROR(_xlfn.MAXIFS(TypeOdds[BlasterOdds],TypeOdds[IsHit],"Y")/TypeOdds[[#This Row],[BlasterOdds]],0),0)</f>
        <v>0</v>
      </c>
    </row>
    <row r="75" spans="5:22" x14ac:dyDescent="0.15">
      <c r="E75"/>
      <c r="I75" s="6" t="s">
        <v>16</v>
      </c>
      <c r="J75" s="6" t="s">
        <v>25</v>
      </c>
      <c r="K75" s="3" t="s">
        <v>46</v>
      </c>
      <c r="L75" s="8">
        <v>150</v>
      </c>
      <c r="M75" s="13">
        <v>131</v>
      </c>
      <c r="N75" s="13">
        <v>2177</v>
      </c>
      <c r="O75" s="14">
        <v>3602</v>
      </c>
      <c r="P75" s="14">
        <v>7614</v>
      </c>
      <c r="Q75" s="14">
        <v>17514</v>
      </c>
      <c r="R75" s="18">
        <f>IF(TypeOdds[[#This Row],[IsHit]]="Y",IFERROR(_xlfn.MAXIFS(TypeOdds[JumboOdds],TypeOdds[IsHit],"Y")/TypeOdds[[#This Row],[JumboOdds]],0),0)</f>
        <v>605.98473282442751</v>
      </c>
      <c r="S75" s="18">
        <f>IF(TypeOdds[[#This Row],[IsHit]]="Y",IFERROR(_xlfn.MAXIFS(TypeOdds[HobbyOdds],TypeOdds[IsHit],"Y")/TypeOdds[[#This Row],[HobbyOdds]],0),0)</f>
        <v>188.9683050068902</v>
      </c>
      <c r="T75" s="19">
        <f>IF(TypeOdds[[#This Row],[IsHit]]="Y",IFERROR(_xlfn.MAXIFS(TypeOdds[HangerOdds],TypeOdds[IsHit],"Y")/TypeOdds[[#This Row],[HangerOdds]],0),0)</f>
        <v>10.000555247084954</v>
      </c>
      <c r="U75" s="19">
        <f>IF(TypeOdds[[#This Row],[IsHit]]="Y",IFERROR(_xlfn.MAXIFS(TypeOdds[FatOdds],TypeOdds[IsHit],"Y")/TypeOdds[[#This Row],[FatOdds]],0),0)</f>
        <v>11.555555555555555</v>
      </c>
      <c r="V75" s="19">
        <f>IF(TypeOdds[[#This Row],[IsHit]]="Y",IFERROR(_xlfn.MAXIFS(TypeOdds[BlasterOdds],TypeOdds[IsHit],"Y")/TypeOdds[[#This Row],[BlasterOdds]],0),0)</f>
        <v>14.005310037684138</v>
      </c>
    </row>
    <row r="76" spans="5:22" x14ac:dyDescent="0.15">
      <c r="E76"/>
      <c r="I76" s="6" t="s">
        <v>16</v>
      </c>
      <c r="J76" s="6" t="s">
        <v>24</v>
      </c>
      <c r="K76" s="3" t="s">
        <v>46</v>
      </c>
      <c r="L76" s="8">
        <v>50</v>
      </c>
      <c r="M76" s="13">
        <v>192</v>
      </c>
      <c r="N76" s="13">
        <v>3165</v>
      </c>
      <c r="O76" s="14">
        <v>5147</v>
      </c>
      <c r="P76" s="14">
        <v>15228</v>
      </c>
      <c r="Q76" s="14">
        <v>24519</v>
      </c>
      <c r="R76" s="18">
        <f>IF(TypeOdds[[#This Row],[IsHit]]="Y",IFERROR(_xlfn.MAXIFS(TypeOdds[JumboOdds],TypeOdds[IsHit],"Y")/TypeOdds[[#This Row],[JumboOdds]],0),0)</f>
        <v>413.45833333333331</v>
      </c>
      <c r="S76" s="18">
        <f>IF(TypeOdds[[#This Row],[IsHit]]="Y",IFERROR(_xlfn.MAXIFS(TypeOdds[HobbyOdds],TypeOdds[IsHit],"Y")/TypeOdds[[#This Row],[HobbyOdds]],0),0)</f>
        <v>129.97914691943129</v>
      </c>
      <c r="T76" s="19">
        <f>IF(TypeOdds[[#This Row],[IsHit]]="Y",IFERROR(_xlfn.MAXIFS(TypeOdds[HangerOdds],TypeOdds[IsHit],"Y")/TypeOdds[[#This Row],[HangerOdds]],0),0)</f>
        <v>6.9986399844569656</v>
      </c>
      <c r="U76" s="19">
        <f>IF(TypeOdds[[#This Row],[IsHit]]="Y",IFERROR(_xlfn.MAXIFS(TypeOdds[FatOdds],TypeOdds[IsHit],"Y")/TypeOdds[[#This Row],[FatOdds]],0),0)</f>
        <v>5.7777777777777777</v>
      </c>
      <c r="V76" s="19">
        <f>IF(TypeOdds[[#This Row],[IsHit]]="Y",IFERROR(_xlfn.MAXIFS(TypeOdds[BlasterOdds],TypeOdds[IsHit],"Y")/TypeOdds[[#This Row],[BlasterOdds]],0),0)</f>
        <v>10.004037685060565</v>
      </c>
    </row>
    <row r="77" spans="5:22" x14ac:dyDescent="0.15">
      <c r="E77"/>
      <c r="I77" s="6" t="s">
        <v>16</v>
      </c>
      <c r="J77" s="6" t="s">
        <v>34</v>
      </c>
      <c r="K77" s="3" t="s">
        <v>46</v>
      </c>
      <c r="L77" s="8">
        <v>25</v>
      </c>
      <c r="M77" s="13">
        <v>272</v>
      </c>
      <c r="N77" s="13">
        <v>4472</v>
      </c>
      <c r="O77" s="14">
        <v>7205</v>
      </c>
      <c r="P77" s="14">
        <v>15228</v>
      </c>
      <c r="Q77" s="14">
        <v>35027</v>
      </c>
      <c r="R77" s="18">
        <f>IF(TypeOdds[[#This Row],[IsHit]]="Y",IFERROR(_xlfn.MAXIFS(TypeOdds[JumboOdds],TypeOdds[IsHit],"Y")/TypeOdds[[#This Row],[JumboOdds]],0),0)</f>
        <v>291.85294117647061</v>
      </c>
      <c r="S77" s="18">
        <f>IF(TypeOdds[[#This Row],[IsHit]]="Y",IFERROR(_xlfn.MAXIFS(TypeOdds[HobbyOdds],TypeOdds[IsHit],"Y")/TypeOdds[[#This Row],[HobbyOdds]],0),0)</f>
        <v>91.991055456171736</v>
      </c>
      <c r="T77" s="19">
        <f>IF(TypeOdds[[#This Row],[IsHit]]="Y",IFERROR(_xlfn.MAXIFS(TypeOdds[HangerOdds],TypeOdds[IsHit],"Y")/TypeOdds[[#This Row],[HangerOdds]],0),0)</f>
        <v>4.9995836224843861</v>
      </c>
      <c r="U77" s="19">
        <f>IF(TypeOdds[[#This Row],[IsHit]]="Y",IFERROR(_xlfn.MAXIFS(TypeOdds[FatOdds],TypeOdds[IsHit],"Y")/TypeOdds[[#This Row],[FatOdds]],0),0)</f>
        <v>5.7777777777777777</v>
      </c>
      <c r="V77" s="19">
        <f>IF(TypeOdds[[#This Row],[IsHit]]="Y",IFERROR(_xlfn.MAXIFS(TypeOdds[BlasterOdds],TypeOdds[IsHit],"Y")/TypeOdds[[#This Row],[BlasterOdds]],0),0)</f>
        <v>7.0028549404744913</v>
      </c>
    </row>
    <row r="78" spans="5:22" x14ac:dyDescent="0.15">
      <c r="E78"/>
      <c r="I78" s="6" t="s">
        <v>16</v>
      </c>
      <c r="J78" s="6" t="s">
        <v>31</v>
      </c>
      <c r="K78" s="3" t="s">
        <v>46</v>
      </c>
      <c r="L78" s="8">
        <v>1</v>
      </c>
      <c r="M78" s="13">
        <v>6268</v>
      </c>
      <c r="N78" s="13">
        <v>102846</v>
      </c>
      <c r="O78" s="14"/>
      <c r="P78" s="14"/>
      <c r="Q78" s="14"/>
      <c r="R78" s="18">
        <f>IF(TypeOdds[[#This Row],[IsHit]]="Y",IFERROR(_xlfn.MAXIFS(TypeOdds[JumboOdds],TypeOdds[IsHit],"Y")/TypeOdds[[#This Row],[JumboOdds]],0),0)</f>
        <v>12.664964901084875</v>
      </c>
      <c r="S78" s="18">
        <f>IF(TypeOdds[[#This Row],[IsHit]]="Y",IFERROR(_xlfn.MAXIFS(TypeOdds[HobbyOdds],TypeOdds[IsHit],"Y")/TypeOdds[[#This Row],[HobbyOdds]],0),0)</f>
        <v>4</v>
      </c>
      <c r="T78" s="19">
        <f>IF(TypeOdds[[#This Row],[IsHit]]="Y",IFERROR(_xlfn.MAXIFS(TypeOdds[HangerOdds],TypeOdds[IsHit],"Y")/TypeOdds[[#This Row],[HangerOdds]],0),0)</f>
        <v>0</v>
      </c>
      <c r="U78" s="19">
        <f>IF(TypeOdds[[#This Row],[IsHit]]="Y",IFERROR(_xlfn.MAXIFS(TypeOdds[FatOdds],TypeOdds[IsHit],"Y")/TypeOdds[[#This Row],[FatOdds]],0),0)</f>
        <v>0</v>
      </c>
      <c r="V78" s="19">
        <f>IF(TypeOdds[[#This Row],[IsHit]]="Y",IFERROR(_xlfn.MAXIFS(TypeOdds[BlasterOdds],TypeOdds[IsHit],"Y")/TypeOdds[[#This Row],[BlasterOdds]],0),0)</f>
        <v>0</v>
      </c>
    </row>
    <row r="79" spans="5:22" x14ac:dyDescent="0.15">
      <c r="E79"/>
      <c r="I79" s="6" t="s">
        <v>39</v>
      </c>
      <c r="J79" s="6" t="s">
        <v>0</v>
      </c>
      <c r="K79" s="3" t="s">
        <v>46</v>
      </c>
      <c r="L79" s="8"/>
      <c r="M79" s="13">
        <v>26</v>
      </c>
      <c r="N79" s="13">
        <v>425</v>
      </c>
      <c r="O79" s="14">
        <v>706</v>
      </c>
      <c r="P79" s="14">
        <v>1397</v>
      </c>
      <c r="Q79" s="14">
        <v>3406</v>
      </c>
      <c r="R79" s="18">
        <f>IF(TypeOdds[[#This Row],[IsHit]]="Y",IFERROR(_xlfn.MAXIFS(TypeOdds[JumboOdds],TypeOdds[IsHit],"Y")/TypeOdds[[#This Row],[JumboOdds]],0),0)</f>
        <v>3053.2307692307691</v>
      </c>
      <c r="S79" s="18">
        <f>IF(TypeOdds[[#This Row],[IsHit]]="Y",IFERROR(_xlfn.MAXIFS(TypeOdds[HobbyOdds],TypeOdds[IsHit],"Y")/TypeOdds[[#This Row],[HobbyOdds]],0),0)</f>
        <v>967.9623529411765</v>
      </c>
      <c r="T79" s="19">
        <f>IF(TypeOdds[[#This Row],[IsHit]]="Y",IFERROR(_xlfn.MAXIFS(TypeOdds[HangerOdds],TypeOdds[IsHit],"Y")/TypeOdds[[#This Row],[HangerOdds]],0),0)</f>
        <v>51.022662889518415</v>
      </c>
      <c r="U79" s="19">
        <f>IF(TypeOdds[[#This Row],[IsHit]]="Y",IFERROR(_xlfn.MAXIFS(TypeOdds[FatOdds],TypeOdds[IsHit],"Y")/TypeOdds[[#This Row],[FatOdds]],0),0)</f>
        <v>62.980672870436649</v>
      </c>
      <c r="V79" s="19">
        <f>IF(TypeOdds[[#This Row],[IsHit]]="Y",IFERROR(_xlfn.MAXIFS(TypeOdds[BlasterOdds],TypeOdds[IsHit],"Y")/TypeOdds[[#This Row],[BlasterOdds]],0),0)</f>
        <v>72.016735173223722</v>
      </c>
    </row>
    <row r="80" spans="5:22" x14ac:dyDescent="0.15">
      <c r="E80"/>
      <c r="I80" s="6" t="s">
        <v>39</v>
      </c>
      <c r="J80" s="6" t="s">
        <v>25</v>
      </c>
      <c r="K80" s="3" t="s">
        <v>46</v>
      </c>
      <c r="L80" s="8">
        <v>150</v>
      </c>
      <c r="M80" s="13">
        <v>55</v>
      </c>
      <c r="N80" s="13">
        <v>889</v>
      </c>
      <c r="O80" s="14">
        <v>1501</v>
      </c>
      <c r="P80" s="14">
        <v>3046</v>
      </c>
      <c r="Q80" s="14">
        <v>7212</v>
      </c>
      <c r="R80" s="18">
        <f>IF(TypeOdds[[#This Row],[IsHit]]="Y",IFERROR(_xlfn.MAXIFS(TypeOdds[JumboOdds],TypeOdds[IsHit],"Y")/TypeOdds[[#This Row],[JumboOdds]],0),0)</f>
        <v>1443.3454545454545</v>
      </c>
      <c r="S80" s="18">
        <f>IF(TypeOdds[[#This Row],[IsHit]]="Y",IFERROR(_xlfn.MAXIFS(TypeOdds[HobbyOdds],TypeOdds[IsHit],"Y")/TypeOdds[[#This Row],[HobbyOdds]],0),0)</f>
        <v>462.74915635545557</v>
      </c>
      <c r="T80" s="19">
        <f>IF(TypeOdds[[#This Row],[IsHit]]="Y",IFERROR(_xlfn.MAXIFS(TypeOdds[HangerOdds],TypeOdds[IsHit],"Y")/TypeOdds[[#This Row],[HangerOdds]],0),0)</f>
        <v>23.998667554963358</v>
      </c>
      <c r="U80" s="19">
        <f>IF(TypeOdds[[#This Row],[IsHit]]="Y",IFERROR(_xlfn.MAXIFS(TypeOdds[FatOdds],TypeOdds[IsHit],"Y")/TypeOdds[[#This Row],[FatOdds]],0),0)</f>
        <v>28.885095206828627</v>
      </c>
      <c r="V80" s="19">
        <f>IF(TypeOdds[[#This Row],[IsHit]]="Y",IFERROR(_xlfn.MAXIFS(TypeOdds[BlasterOdds],TypeOdds[IsHit],"Y")/TypeOdds[[#This Row],[BlasterOdds]],0),0)</f>
        <v>34.011231281198</v>
      </c>
    </row>
    <row r="81" spans="5:22" x14ac:dyDescent="0.15">
      <c r="E81"/>
      <c r="I81" s="6" t="s">
        <v>39</v>
      </c>
      <c r="J81" s="6" t="s">
        <v>24</v>
      </c>
      <c r="K81" s="3" t="s">
        <v>46</v>
      </c>
      <c r="L81" s="8">
        <v>50</v>
      </c>
      <c r="M81" s="13">
        <v>163</v>
      </c>
      <c r="N81" s="13">
        <v>2663</v>
      </c>
      <c r="O81" s="14">
        <v>4503</v>
      </c>
      <c r="P81" s="14">
        <v>8799</v>
      </c>
      <c r="Q81" s="14">
        <v>22290</v>
      </c>
      <c r="R81" s="18">
        <f>IF(TypeOdds[[#This Row],[IsHit]]="Y",IFERROR(_xlfn.MAXIFS(TypeOdds[JumboOdds],TypeOdds[IsHit],"Y")/TypeOdds[[#This Row],[JumboOdds]],0),0)</f>
        <v>487.01840490797548</v>
      </c>
      <c r="S81" s="18">
        <f>IF(TypeOdds[[#This Row],[IsHit]]="Y",IFERROR(_xlfn.MAXIFS(TypeOdds[HobbyOdds],TypeOdds[IsHit],"Y")/TypeOdds[[#This Row],[HobbyOdds]],0),0)</f>
        <v>154.48141194141945</v>
      </c>
      <c r="T81" s="20">
        <f>IF(TypeOdds[[#This Row],[IsHit]]="Y",IFERROR(_xlfn.MAXIFS(TypeOdds[HangerOdds],TypeOdds[IsHit],"Y")/TypeOdds[[#This Row],[HangerOdds]],0),0)</f>
        <v>7.9995558516544527</v>
      </c>
      <c r="U81" s="19">
        <f>IF(TypeOdds[[#This Row],[IsHit]]="Y",IFERROR(_xlfn.MAXIFS(TypeOdds[FatOdds],TypeOdds[IsHit],"Y")/TypeOdds[[#This Row],[FatOdds]],0),0)</f>
        <v>9.9993181043300368</v>
      </c>
      <c r="V81" s="19">
        <f>IF(TypeOdds[[#This Row],[IsHit]]="Y",IFERROR(_xlfn.MAXIFS(TypeOdds[BlasterOdds],TypeOdds[IsHit],"Y")/TypeOdds[[#This Row],[BlasterOdds]],0),0)</f>
        <v>11.004441453566622</v>
      </c>
    </row>
    <row r="82" spans="5:22" x14ac:dyDescent="0.15">
      <c r="E82"/>
      <c r="I82" s="6" t="s">
        <v>39</v>
      </c>
      <c r="J82" s="6" t="s">
        <v>34</v>
      </c>
      <c r="K82" s="3" t="s">
        <v>46</v>
      </c>
      <c r="L82" s="8">
        <v>25</v>
      </c>
      <c r="M82" s="13">
        <v>325</v>
      </c>
      <c r="N82" s="13">
        <v>5343</v>
      </c>
      <c r="O82" s="14">
        <v>9006</v>
      </c>
      <c r="P82" s="14">
        <v>17597</v>
      </c>
      <c r="Q82" s="14">
        <v>40865</v>
      </c>
      <c r="R82" s="18">
        <f>IF(TypeOdds[[#This Row],[IsHit]]="Y",IFERROR(_xlfn.MAXIFS(TypeOdds[JumboOdds],TypeOdds[IsHit],"Y")/TypeOdds[[#This Row],[JumboOdds]],0),0)</f>
        <v>244.25846153846155</v>
      </c>
      <c r="S82" s="18">
        <f>IF(TypeOdds[[#This Row],[IsHit]]="Y",IFERROR(_xlfn.MAXIFS(TypeOdds[HobbyOdds],TypeOdds[IsHit],"Y")/TypeOdds[[#This Row],[HobbyOdds]],0),0)</f>
        <v>76.994946659180229</v>
      </c>
      <c r="T82" s="20">
        <f>IF(TypeOdds[[#This Row],[IsHit]]="Y",IFERROR(_xlfn.MAXIFS(TypeOdds[HangerOdds],TypeOdds[IsHit],"Y")/TypeOdds[[#This Row],[HangerOdds]],0),0)</f>
        <v>3.9997779258272264</v>
      </c>
      <c r="U82" s="19">
        <f>IF(TypeOdds[[#This Row],[IsHit]]="Y",IFERROR(_xlfn.MAXIFS(TypeOdds[FatOdds],TypeOdds[IsHit],"Y")/TypeOdds[[#This Row],[FatOdds]],0),0)</f>
        <v>4.999943172131613</v>
      </c>
      <c r="V82" s="19">
        <f>IF(TypeOdds[[#This Row],[IsHit]]="Y",IFERROR(_xlfn.MAXIFS(TypeOdds[BlasterOdds],TypeOdds[IsHit],"Y")/TypeOdds[[#This Row],[BlasterOdds]],0),0)</f>
        <v>6.002422611036339</v>
      </c>
    </row>
    <row r="83" spans="5:22" x14ac:dyDescent="0.15">
      <c r="E83"/>
      <c r="I83" s="6" t="s">
        <v>39</v>
      </c>
      <c r="J83" s="6" t="s">
        <v>31</v>
      </c>
      <c r="K83" s="3" t="s">
        <v>46</v>
      </c>
      <c r="L83" s="8">
        <v>1</v>
      </c>
      <c r="M83" s="13">
        <v>7939</v>
      </c>
      <c r="N83" s="13">
        <v>82277</v>
      </c>
      <c r="O83" s="14"/>
      <c r="P83" s="14"/>
      <c r="Q83" s="14"/>
      <c r="R83" s="18">
        <f>IF(TypeOdds[[#This Row],[IsHit]]="Y",IFERROR(_xlfn.MAXIFS(TypeOdds[JumboOdds],TypeOdds[IsHit],"Y")/TypeOdds[[#This Row],[JumboOdds]],0),0)</f>
        <v>9.999244237309485</v>
      </c>
      <c r="S83" s="18">
        <f>IF(TypeOdds[[#This Row],[IsHit]]="Y",IFERROR(_xlfn.MAXIFS(TypeOdds[HobbyOdds],TypeOdds[IsHit],"Y")/TypeOdds[[#This Row],[HobbyOdds]],0),0)</f>
        <v>4.9999878459350731</v>
      </c>
      <c r="T83" s="20">
        <f>IF(TypeOdds[[#This Row],[IsHit]]="Y",IFERROR(_xlfn.MAXIFS(TypeOdds[HangerOdds],TypeOdds[IsHit],"Y")/TypeOdds[[#This Row],[HangerOdds]],0),0)</f>
        <v>0</v>
      </c>
      <c r="U83" s="19">
        <f>IF(TypeOdds[[#This Row],[IsHit]]="Y",IFERROR(_xlfn.MAXIFS(TypeOdds[FatOdds],TypeOdds[IsHit],"Y")/TypeOdds[[#This Row],[FatOdds]],0),0)</f>
        <v>0</v>
      </c>
      <c r="V83" s="19">
        <f>IF(TypeOdds[[#This Row],[IsHit]]="Y",IFERROR(_xlfn.MAXIFS(TypeOdds[BlasterOdds],TypeOdds[IsHit],"Y")/TypeOdds[[#This Row],[BlasterOdds]],0),0)</f>
        <v>0</v>
      </c>
    </row>
    <row r="84" spans="5:22" x14ac:dyDescent="0.15">
      <c r="E84"/>
      <c r="I84" s="6" t="s">
        <v>4</v>
      </c>
      <c r="J84" s="6" t="s">
        <v>1</v>
      </c>
      <c r="K84" s="3" t="s">
        <v>46</v>
      </c>
      <c r="L84" s="8">
        <v>1</v>
      </c>
      <c r="M84" s="13">
        <v>1108</v>
      </c>
      <c r="N84" s="13">
        <v>11428</v>
      </c>
      <c r="O84" s="14"/>
      <c r="P84" s="14"/>
      <c r="Q84" s="14"/>
      <c r="R84" s="18">
        <f>IF(TypeOdds[[#This Row],[IsHit]]="Y",IFERROR(_xlfn.MAXIFS(TypeOdds[JumboOdds],TypeOdds[IsHit],"Y")/TypeOdds[[#This Row],[JumboOdds]],0),0)</f>
        <v>71.646209386281583</v>
      </c>
      <c r="S84" s="18">
        <f>IF(TypeOdds[[#This Row],[IsHit]]="Y",IFERROR(_xlfn.MAXIFS(TypeOdds[HobbyOdds],TypeOdds[IsHit],"Y")/TypeOdds[[#This Row],[HobbyOdds]],0),0)</f>
        <v>35.997899894994752</v>
      </c>
      <c r="T84" s="20">
        <f>IF(TypeOdds[[#This Row],[IsHit]]="Y",IFERROR(_xlfn.MAXIFS(TypeOdds[HangerOdds],TypeOdds[IsHit],"Y")/TypeOdds[[#This Row],[HangerOdds]],0),0)</f>
        <v>0</v>
      </c>
      <c r="U84" s="19">
        <f>IF(TypeOdds[[#This Row],[IsHit]]="Y",IFERROR(_xlfn.MAXIFS(TypeOdds[FatOdds],TypeOdds[IsHit],"Y")/TypeOdds[[#This Row],[FatOdds]],0),0)</f>
        <v>0</v>
      </c>
      <c r="V84" s="19">
        <f>IF(TypeOdds[[#This Row],[IsHit]]="Y",IFERROR(_xlfn.MAXIFS(TypeOdds[BlasterOdds],TypeOdds[IsHit],"Y")/TypeOdds[[#This Row],[BlasterOdds]],0),0)</f>
        <v>0</v>
      </c>
    </row>
    <row r="85" spans="5:22" x14ac:dyDescent="0.15">
      <c r="E85"/>
      <c r="I85" s="9" t="s">
        <v>72</v>
      </c>
      <c r="J85" s="9" t="s">
        <v>0</v>
      </c>
      <c r="K85" s="3" t="s">
        <v>46</v>
      </c>
      <c r="M85" s="13">
        <v>1.25</v>
      </c>
      <c r="N85" s="15">
        <v>6</v>
      </c>
      <c r="O85" s="16"/>
      <c r="P85" s="16"/>
      <c r="Q85" s="16"/>
      <c r="R85" s="18">
        <f>IF(TypeOdds[[#This Row],[IsHit]]="Y",IFERROR(_xlfn.MAXIFS(TypeOdds[JumboOdds],TypeOdds[IsHit],"Y")/TypeOdds[[#This Row],[JumboOdds]],0),0)</f>
        <v>63507.199999999997</v>
      </c>
      <c r="S85" s="18">
        <f>IF(TypeOdds[[#This Row],[IsHit]]="Y",IFERROR(_xlfn.MAXIFS(TypeOdds[HobbyOdds],TypeOdds[IsHit],"Y")/TypeOdds[[#This Row],[HobbyOdds]],0),0)</f>
        <v>68564</v>
      </c>
      <c r="T85" s="19">
        <f>IF(TypeOdds[[#This Row],[IsHit]]="Y",IFERROR(_xlfn.MAXIFS(TypeOdds[HangerOdds],TypeOdds[IsHit],"Y")/TypeOdds[[#This Row],[HangerOdds]],0),0)</f>
        <v>0</v>
      </c>
      <c r="U85" s="19">
        <f>IF(TypeOdds[[#This Row],[IsHit]]="Y",IFERROR(_xlfn.MAXIFS(TypeOdds[FatOdds],TypeOdds[IsHit],"Y")/TypeOdds[[#This Row],[FatOdds]],0),0)</f>
        <v>0</v>
      </c>
      <c r="V85" s="19">
        <f>IF(TypeOdds[[#This Row],[IsHit]]="Y",IFERROR(_xlfn.MAXIFS(TypeOdds[BlasterOdds],TypeOdds[IsHit],"Y")/TypeOdds[[#This Row],[BlasterOdds]],0),0)</f>
        <v>0</v>
      </c>
    </row>
    <row r="86" spans="5:22" x14ac:dyDescent="0.15">
      <c r="E86"/>
      <c r="I86" s="6" t="s">
        <v>8</v>
      </c>
      <c r="J86" s="6" t="s">
        <v>1</v>
      </c>
      <c r="K86" s="3" t="s">
        <v>47</v>
      </c>
      <c r="L86" s="8"/>
      <c r="M86" s="13">
        <v>8</v>
      </c>
      <c r="N86" s="13">
        <v>31</v>
      </c>
      <c r="O86" s="14">
        <v>8</v>
      </c>
      <c r="P86" s="14">
        <v>16</v>
      </c>
      <c r="Q86" s="14">
        <v>31</v>
      </c>
      <c r="R86" s="18">
        <f>IF(TypeOdds[[#This Row],[IsHit]]="Y",IFERROR(_xlfn.MAXIFS(TypeOdds[JumboOdds],TypeOdds[IsHit],"Y")/TypeOdds[[#This Row],[JumboOdds]],0),0)</f>
        <v>0</v>
      </c>
      <c r="S86" s="18">
        <f>IF(TypeOdds[[#This Row],[IsHit]]="Y",IFERROR(_xlfn.MAXIFS(TypeOdds[HobbyOdds],TypeOdds[IsHit],"Y")/TypeOdds[[#This Row],[HobbyOdds]],0),0)</f>
        <v>0</v>
      </c>
      <c r="T86" s="20">
        <f>IF(TypeOdds[[#This Row],[IsHit]]="Y",IFERROR(_xlfn.MAXIFS(TypeOdds[HangerOdds],TypeOdds[IsHit],"Y")/TypeOdds[[#This Row],[HangerOdds]],0),0)</f>
        <v>0</v>
      </c>
      <c r="U86" s="19">
        <f>IF(TypeOdds[[#This Row],[IsHit]]="Y",IFERROR(_xlfn.MAXIFS(TypeOdds[FatOdds],TypeOdds[IsHit],"Y")/TypeOdds[[#This Row],[FatOdds]],0),0)</f>
        <v>0</v>
      </c>
      <c r="V86" s="19">
        <f>IF(TypeOdds[[#This Row],[IsHit]]="Y",IFERROR(_xlfn.MAXIFS(TypeOdds[BlasterOdds],TypeOdds[IsHit],"Y")/TypeOdds[[#This Row],[BlasterOdds]],0),0)</f>
        <v>0</v>
      </c>
    </row>
    <row r="87" spans="5:22" x14ac:dyDescent="0.15">
      <c r="E87"/>
      <c r="I87" s="6" t="s">
        <v>8</v>
      </c>
      <c r="J87" s="6" t="s">
        <v>33</v>
      </c>
      <c r="K87" s="3" t="s">
        <v>47</v>
      </c>
      <c r="L87" s="8"/>
      <c r="M87" s="13">
        <v>95</v>
      </c>
      <c r="N87" s="13">
        <v>311</v>
      </c>
      <c r="O87" s="14">
        <v>65</v>
      </c>
      <c r="P87" s="14">
        <v>128</v>
      </c>
      <c r="Q87" s="14">
        <v>311</v>
      </c>
      <c r="R87" s="18">
        <f>IF(TypeOdds[[#This Row],[IsHit]]="Y",IFERROR(_xlfn.MAXIFS(TypeOdds[JumboOdds],TypeOdds[IsHit],"Y")/TypeOdds[[#This Row],[JumboOdds]],0),0)</f>
        <v>0</v>
      </c>
      <c r="S87" s="18">
        <f>IF(TypeOdds[[#This Row],[IsHit]]="Y",IFERROR(_xlfn.MAXIFS(TypeOdds[HobbyOdds],TypeOdds[IsHit],"Y")/TypeOdds[[#This Row],[HobbyOdds]],0),0)</f>
        <v>0</v>
      </c>
      <c r="T87" s="20">
        <f>IF(TypeOdds[[#This Row],[IsHit]]="Y",IFERROR(_xlfn.MAXIFS(TypeOdds[HangerOdds],TypeOdds[IsHit],"Y")/TypeOdds[[#This Row],[HangerOdds]],0),0)</f>
        <v>0</v>
      </c>
      <c r="U87" s="19">
        <f>IF(TypeOdds[[#This Row],[IsHit]]="Y",IFERROR(_xlfn.MAXIFS(TypeOdds[FatOdds],TypeOdds[IsHit],"Y")/TypeOdds[[#This Row],[FatOdds]],0),0)</f>
        <v>0</v>
      </c>
      <c r="V87" s="19">
        <f>IF(TypeOdds[[#This Row],[IsHit]]="Y",IFERROR(_xlfn.MAXIFS(TypeOdds[BlasterOdds],TypeOdds[IsHit],"Y")/TypeOdds[[#This Row],[BlasterOdds]],0),0)</f>
        <v>0</v>
      </c>
    </row>
    <row r="88" spans="5:22" x14ac:dyDescent="0.15">
      <c r="E88"/>
      <c r="I88" s="6" t="s">
        <v>8</v>
      </c>
      <c r="J88" s="6" t="s">
        <v>32</v>
      </c>
      <c r="K88" s="3" t="s">
        <v>47</v>
      </c>
      <c r="L88" s="8">
        <v>299</v>
      </c>
      <c r="M88" s="13">
        <v>190</v>
      </c>
      <c r="N88" s="13">
        <v>624</v>
      </c>
      <c r="O88" s="14">
        <v>131</v>
      </c>
      <c r="P88" s="14">
        <v>259</v>
      </c>
      <c r="Q88" s="14">
        <v>624</v>
      </c>
      <c r="R88" s="18">
        <f>IF(TypeOdds[[#This Row],[IsHit]]="Y",IFERROR(_xlfn.MAXIFS(TypeOdds[JumboOdds],TypeOdds[IsHit],"Y")/TypeOdds[[#This Row],[JumboOdds]],0),0)</f>
        <v>0</v>
      </c>
      <c r="S88" s="18">
        <f>IF(TypeOdds[[#This Row],[IsHit]]="Y",IFERROR(_xlfn.MAXIFS(TypeOdds[HobbyOdds],TypeOdds[IsHit],"Y")/TypeOdds[[#This Row],[HobbyOdds]],0),0)</f>
        <v>0</v>
      </c>
      <c r="T88" s="20">
        <f>IF(TypeOdds[[#This Row],[IsHit]]="Y",IFERROR(_xlfn.MAXIFS(TypeOdds[HangerOdds],TypeOdds[IsHit],"Y")/TypeOdds[[#This Row],[HangerOdds]],0),0)</f>
        <v>0</v>
      </c>
      <c r="U88" s="19">
        <f>IF(TypeOdds[[#This Row],[IsHit]]="Y",IFERROR(_xlfn.MAXIFS(TypeOdds[FatOdds],TypeOdds[IsHit],"Y")/TypeOdds[[#This Row],[FatOdds]],0),0)</f>
        <v>0</v>
      </c>
      <c r="V88" s="19">
        <f>IF(TypeOdds[[#This Row],[IsHit]]="Y",IFERROR(_xlfn.MAXIFS(TypeOdds[BlasterOdds],TypeOdds[IsHit],"Y")/TypeOdds[[#This Row],[BlasterOdds]],0),0)</f>
        <v>0</v>
      </c>
    </row>
    <row r="89" spans="5:22" x14ac:dyDescent="0.15">
      <c r="E89"/>
      <c r="I89" s="6" t="s">
        <v>8</v>
      </c>
      <c r="J89" s="6" t="s">
        <v>25</v>
      </c>
      <c r="K89" s="3" t="s">
        <v>47</v>
      </c>
      <c r="L89" s="8">
        <v>150</v>
      </c>
      <c r="M89" s="13">
        <v>379</v>
      </c>
      <c r="N89" s="13">
        <v>1242</v>
      </c>
      <c r="O89" s="14">
        <v>260</v>
      </c>
      <c r="P89" s="14">
        <v>512</v>
      </c>
      <c r="Q89" s="14">
        <v>1245</v>
      </c>
      <c r="R89" s="18">
        <f>IF(TypeOdds[[#This Row],[IsHit]]="Y",IFERROR(_xlfn.MAXIFS(TypeOdds[JumboOdds],TypeOdds[IsHit],"Y")/TypeOdds[[#This Row],[JumboOdds]],0),0)</f>
        <v>0</v>
      </c>
      <c r="S89" s="18">
        <f>IF(TypeOdds[[#This Row],[IsHit]]="Y",IFERROR(_xlfn.MAXIFS(TypeOdds[HobbyOdds],TypeOdds[IsHit],"Y")/TypeOdds[[#This Row],[HobbyOdds]],0),0)</f>
        <v>0</v>
      </c>
      <c r="T89" s="20">
        <f>IF(TypeOdds[[#This Row],[IsHit]]="Y",IFERROR(_xlfn.MAXIFS(TypeOdds[HangerOdds],TypeOdds[IsHit],"Y")/TypeOdds[[#This Row],[HangerOdds]],0),0)</f>
        <v>0</v>
      </c>
      <c r="U89" s="19">
        <f>IF(TypeOdds[[#This Row],[IsHit]]="Y",IFERROR(_xlfn.MAXIFS(TypeOdds[FatOdds],TypeOdds[IsHit],"Y")/TypeOdds[[#This Row],[FatOdds]],0),0)</f>
        <v>0</v>
      </c>
      <c r="V89" s="19">
        <f>IF(TypeOdds[[#This Row],[IsHit]]="Y",IFERROR(_xlfn.MAXIFS(TypeOdds[BlasterOdds],TypeOdds[IsHit],"Y")/TypeOdds[[#This Row],[BlasterOdds]],0),0)</f>
        <v>0</v>
      </c>
    </row>
    <row r="90" spans="5:22" x14ac:dyDescent="0.15">
      <c r="E90"/>
      <c r="I90" s="6" t="s">
        <v>8</v>
      </c>
      <c r="J90" s="6" t="s">
        <v>24</v>
      </c>
      <c r="K90" s="3" t="s">
        <v>46</v>
      </c>
      <c r="L90" s="8">
        <v>50</v>
      </c>
      <c r="M90" s="13">
        <v>1135</v>
      </c>
      <c r="N90" s="13">
        <v>3723</v>
      </c>
      <c r="O90" s="14">
        <v>784</v>
      </c>
      <c r="P90" s="14">
        <v>1544</v>
      </c>
      <c r="Q90" s="14">
        <v>3715</v>
      </c>
      <c r="R90" s="18">
        <f>IF(TypeOdds[[#This Row],[IsHit]]="Y",IFERROR(_xlfn.MAXIFS(TypeOdds[JumboOdds],TypeOdds[IsHit],"Y")/TypeOdds[[#This Row],[JumboOdds]],0),0)</f>
        <v>69.941850220264314</v>
      </c>
      <c r="S90" s="18">
        <f>IF(TypeOdds[[#This Row],[IsHit]]="Y",IFERROR(_xlfn.MAXIFS(TypeOdds[HobbyOdds],TypeOdds[IsHit],"Y")/TypeOdds[[#This Row],[HobbyOdds]],0),0)</f>
        <v>110.49798549556809</v>
      </c>
      <c r="T90" s="20">
        <f>IF(TypeOdds[[#This Row],[IsHit]]="Y",IFERROR(_xlfn.MAXIFS(TypeOdds[HangerOdds],TypeOdds[IsHit],"Y")/TypeOdds[[#This Row],[HangerOdds]],0),0)</f>
        <v>45.946428571428569</v>
      </c>
      <c r="U90" s="19">
        <f>IF(TypeOdds[[#This Row],[IsHit]]="Y",IFERROR(_xlfn.MAXIFS(TypeOdds[FatOdds],TypeOdds[IsHit],"Y")/TypeOdds[[#This Row],[FatOdds]],0),0)</f>
        <v>56.984455958549226</v>
      </c>
      <c r="V90" s="19">
        <f>IF(TypeOdds[[#This Row],[IsHit]]="Y",IFERROR(_xlfn.MAXIFS(TypeOdds[BlasterOdds],TypeOdds[IsHit],"Y")/TypeOdds[[#This Row],[BlasterOdds]],0),0)</f>
        <v>66.026648721399724</v>
      </c>
    </row>
    <row r="91" spans="5:22" x14ac:dyDescent="0.15">
      <c r="E91"/>
      <c r="I91" s="6" t="s">
        <v>8</v>
      </c>
      <c r="J91" s="6" t="s">
        <v>2</v>
      </c>
      <c r="K91" s="3" t="s">
        <v>46</v>
      </c>
      <c r="L91" s="8">
        <v>25</v>
      </c>
      <c r="M91" s="13">
        <v>2108</v>
      </c>
      <c r="N91" s="13">
        <v>34282</v>
      </c>
      <c r="O91" s="14">
        <v>36022</v>
      </c>
      <c r="P91" s="14">
        <v>87984</v>
      </c>
      <c r="Q91" s="14">
        <v>245189</v>
      </c>
      <c r="R91" s="18">
        <f>IF(TypeOdds[[#This Row],[IsHit]]="Y",IFERROR(_xlfn.MAXIFS(TypeOdds[JumboOdds],TypeOdds[IsHit],"Y")/TypeOdds[[#This Row],[JumboOdds]],0),0)</f>
        <v>37.658444022770396</v>
      </c>
      <c r="S91" s="18">
        <f>IF(TypeOdds[[#This Row],[IsHit]]="Y",IFERROR(_xlfn.MAXIFS(TypeOdds[HobbyOdds],TypeOdds[IsHit],"Y")/TypeOdds[[#This Row],[HobbyOdds]],0),0)</f>
        <v>12</v>
      </c>
      <c r="T91" s="20">
        <f>IF(TypeOdds[[#This Row],[IsHit]]="Y",IFERROR(_xlfn.MAXIFS(TypeOdds[HangerOdds],TypeOdds[IsHit],"Y")/TypeOdds[[#This Row],[HangerOdds]],0),0)</f>
        <v>1</v>
      </c>
      <c r="U91" s="19">
        <f>IF(TypeOdds[[#This Row],[IsHit]]="Y",IFERROR(_xlfn.MAXIFS(TypeOdds[FatOdds],TypeOdds[IsHit],"Y")/TypeOdds[[#This Row],[FatOdds]],0),0)</f>
        <v>1</v>
      </c>
      <c r="V91" s="19">
        <f>IF(TypeOdds[[#This Row],[IsHit]]="Y",IFERROR(_xlfn.MAXIFS(TypeOdds[BlasterOdds],TypeOdds[IsHit],"Y")/TypeOdds[[#This Row],[BlasterOdds]],0),0)</f>
        <v>1.0004078486392129</v>
      </c>
    </row>
    <row r="92" spans="5:22" x14ac:dyDescent="0.15">
      <c r="E92"/>
      <c r="I92" s="6" t="s">
        <v>8</v>
      </c>
      <c r="J92" s="6" t="s">
        <v>34</v>
      </c>
      <c r="K92" s="3" t="s">
        <v>46</v>
      </c>
      <c r="L92" s="8">
        <v>10</v>
      </c>
      <c r="M92" s="13">
        <v>5671</v>
      </c>
      <c r="N92" s="13">
        <v>18700</v>
      </c>
      <c r="O92" s="14">
        <v>4003</v>
      </c>
      <c r="P92" s="14">
        <v>7999</v>
      </c>
      <c r="Q92" s="14">
        <v>18861</v>
      </c>
      <c r="R92" s="18">
        <f>IF(TypeOdds[[#This Row],[IsHit]]="Y",IFERROR(_xlfn.MAXIFS(TypeOdds[JumboOdds],TypeOdds[IsHit],"Y")/TypeOdds[[#This Row],[JumboOdds]],0),0)</f>
        <v>13.998236642567448</v>
      </c>
      <c r="S92" s="18">
        <f>IF(TypeOdds[[#This Row],[IsHit]]="Y",IFERROR(_xlfn.MAXIFS(TypeOdds[HobbyOdds],TypeOdds[IsHit],"Y")/TypeOdds[[#This Row],[HobbyOdds]],0),0)</f>
        <v>21.999144385026739</v>
      </c>
      <c r="T92" s="20">
        <f>IF(TypeOdds[[#This Row],[IsHit]]="Y",IFERROR(_xlfn.MAXIFS(TypeOdds[HangerOdds],TypeOdds[IsHit],"Y")/TypeOdds[[#This Row],[HangerOdds]],0),0)</f>
        <v>8.9987509367974017</v>
      </c>
      <c r="U92" s="19">
        <f>IF(TypeOdds[[#This Row],[IsHit]]="Y",IFERROR(_xlfn.MAXIFS(TypeOdds[FatOdds],TypeOdds[IsHit],"Y")/TypeOdds[[#This Row],[FatOdds]],0),0)</f>
        <v>10.999374921865233</v>
      </c>
      <c r="V92" s="19">
        <f>IF(TypeOdds[[#This Row],[IsHit]]="Y",IFERROR(_xlfn.MAXIFS(TypeOdds[BlasterOdds],TypeOdds[IsHit],"Y")/TypeOdds[[#This Row],[BlasterOdds]],0),0)</f>
        <v>13.00508986798155</v>
      </c>
    </row>
    <row r="93" spans="5:22" x14ac:dyDescent="0.15">
      <c r="E93"/>
      <c r="I93" s="6" t="s">
        <v>8</v>
      </c>
      <c r="J93" s="6" t="s">
        <v>31</v>
      </c>
      <c r="K93" s="3" t="s">
        <v>46</v>
      </c>
      <c r="L93" s="8">
        <v>1</v>
      </c>
      <c r="M93" s="13">
        <v>59538</v>
      </c>
      <c r="N93" s="13">
        <v>205692</v>
      </c>
      <c r="O93" s="14">
        <v>36022</v>
      </c>
      <c r="P93" s="14">
        <v>87984</v>
      </c>
      <c r="Q93" s="14">
        <v>245189</v>
      </c>
      <c r="R93" s="18">
        <f>IF(TypeOdds[[#This Row],[IsHit]]="Y",IFERROR(_xlfn.MAXIFS(TypeOdds[JumboOdds],TypeOdds[IsHit],"Y")/TypeOdds[[#This Row],[JumboOdds]],0),0)</f>
        <v>1.3333333333333333</v>
      </c>
      <c r="S93" s="18">
        <f>IF(TypeOdds[[#This Row],[IsHit]]="Y",IFERROR(_xlfn.MAXIFS(TypeOdds[HobbyOdds],TypeOdds[IsHit],"Y")/TypeOdds[[#This Row],[HobbyOdds]],0),0)</f>
        <v>2</v>
      </c>
      <c r="T93" s="20">
        <f>IF(TypeOdds[[#This Row],[IsHit]]="Y",IFERROR(_xlfn.MAXIFS(TypeOdds[HangerOdds],TypeOdds[IsHit],"Y")/TypeOdds[[#This Row],[HangerOdds]],0),0)</f>
        <v>1</v>
      </c>
      <c r="U93" s="19">
        <f>IF(TypeOdds[[#This Row],[IsHit]]="Y",IFERROR(_xlfn.MAXIFS(TypeOdds[FatOdds],TypeOdds[IsHit],"Y")/TypeOdds[[#This Row],[FatOdds]],0),0)</f>
        <v>1</v>
      </c>
      <c r="V93" s="19">
        <f>IF(TypeOdds[[#This Row],[IsHit]]="Y",IFERROR(_xlfn.MAXIFS(TypeOdds[BlasterOdds],TypeOdds[IsHit],"Y")/TypeOdds[[#This Row],[BlasterOdds]],0),0)</f>
        <v>1.0004078486392129</v>
      </c>
    </row>
    <row r="94" spans="5:22" x14ac:dyDescent="0.15">
      <c r="E94"/>
      <c r="I94" s="6" t="s">
        <v>36</v>
      </c>
      <c r="J94" s="6" t="s">
        <v>0</v>
      </c>
      <c r="K94" s="7" t="s">
        <v>46</v>
      </c>
      <c r="L94" s="8">
        <v>10</v>
      </c>
      <c r="M94" s="13">
        <v>1906</v>
      </c>
      <c r="N94" s="13">
        <v>19590</v>
      </c>
      <c r="O94" s="14"/>
      <c r="P94" s="14"/>
      <c r="Q94" s="14"/>
      <c r="R94" s="18">
        <f>IF(TypeOdds[[#This Row],[IsHit]]="Y",IFERROR(_xlfn.MAXIFS(TypeOdds[JumboOdds],TypeOdds[IsHit],"Y")/TypeOdds[[#This Row],[JumboOdds]],0),0)</f>
        <v>41.649527806925498</v>
      </c>
      <c r="S94" s="18">
        <f>IF(TypeOdds[[#This Row],[IsHit]]="Y",IFERROR(_xlfn.MAXIFS(TypeOdds[HobbyOdds],TypeOdds[IsHit],"Y")/TypeOdds[[#This Row],[HobbyOdds]],0),0)</f>
        <v>20.99969372128637</v>
      </c>
      <c r="T94" s="20">
        <f>IF(TypeOdds[[#This Row],[IsHit]]="Y",IFERROR(_xlfn.MAXIFS(TypeOdds[HangerOdds],TypeOdds[IsHit],"Y")/TypeOdds[[#This Row],[HangerOdds]],0),0)</f>
        <v>0</v>
      </c>
      <c r="U94" s="19">
        <f>IF(TypeOdds[[#This Row],[IsHit]]="Y",IFERROR(_xlfn.MAXIFS(TypeOdds[FatOdds],TypeOdds[IsHit],"Y")/TypeOdds[[#This Row],[FatOdds]],0),0)</f>
        <v>0</v>
      </c>
      <c r="V94" s="19">
        <f>IF(TypeOdds[[#This Row],[IsHit]]="Y",IFERROR(_xlfn.MAXIFS(TypeOdds[BlasterOdds],TypeOdds[IsHit],"Y")/TypeOdds[[#This Row],[BlasterOdds]],0),0)</f>
        <v>0</v>
      </c>
    </row>
    <row r="95" spans="5:22" x14ac:dyDescent="0.15">
      <c r="E95"/>
      <c r="I95" s="6" t="s">
        <v>36</v>
      </c>
      <c r="J95" s="6" t="s">
        <v>34</v>
      </c>
      <c r="K95" s="7" t="s">
        <v>46</v>
      </c>
      <c r="L95" s="8">
        <v>5</v>
      </c>
      <c r="M95" s="13">
        <v>3842</v>
      </c>
      <c r="N95" s="13">
        <v>29180</v>
      </c>
      <c r="O95" s="14"/>
      <c r="P95" s="14"/>
      <c r="Q95" s="14"/>
      <c r="R95" s="18">
        <f>IF(TypeOdds[[#This Row],[IsHit]]="Y",IFERROR(_xlfn.MAXIFS(TypeOdds[JumboOdds],TypeOdds[IsHit],"Y")/TypeOdds[[#This Row],[JumboOdds]],0),0)</f>
        <v>20.662155127537741</v>
      </c>
      <c r="S95" s="18">
        <f>IF(TypeOdds[[#This Row],[IsHit]]="Y",IFERROR(_xlfn.MAXIFS(TypeOdds[HobbyOdds],TypeOdds[IsHit],"Y")/TypeOdds[[#This Row],[HobbyOdds]],0),0)</f>
        <v>14.098149417409184</v>
      </c>
      <c r="T95" s="20">
        <f>IF(TypeOdds[[#This Row],[IsHit]]="Y",IFERROR(_xlfn.MAXIFS(TypeOdds[HangerOdds],TypeOdds[IsHit],"Y")/TypeOdds[[#This Row],[HangerOdds]],0),0)</f>
        <v>0</v>
      </c>
      <c r="U95" s="19">
        <f>IF(TypeOdds[[#This Row],[IsHit]]="Y",IFERROR(_xlfn.MAXIFS(TypeOdds[FatOdds],TypeOdds[IsHit],"Y")/TypeOdds[[#This Row],[FatOdds]],0),0)</f>
        <v>0</v>
      </c>
      <c r="V95" s="19">
        <f>IF(TypeOdds[[#This Row],[IsHit]]="Y",IFERROR(_xlfn.MAXIFS(TypeOdds[BlasterOdds],TypeOdds[IsHit],"Y")/TypeOdds[[#This Row],[BlasterOdds]],0),0)</f>
        <v>0</v>
      </c>
    </row>
    <row r="96" spans="5:22" x14ac:dyDescent="0.15">
      <c r="I96" s="6" t="s">
        <v>36</v>
      </c>
      <c r="J96" s="6" t="s">
        <v>31</v>
      </c>
      <c r="K96" s="7" t="s">
        <v>46</v>
      </c>
      <c r="L96" s="8">
        <v>1</v>
      </c>
      <c r="M96" s="13">
        <v>18320</v>
      </c>
      <c r="N96" s="13">
        <v>205692</v>
      </c>
      <c r="O96" s="14"/>
      <c r="P96" s="14"/>
      <c r="Q96" s="14"/>
      <c r="R96" s="18">
        <f>IF(TypeOdds[[#This Row],[IsHit]]="Y",IFERROR(_xlfn.MAXIFS(TypeOdds[JumboOdds],TypeOdds[IsHit],"Y")/TypeOdds[[#This Row],[JumboOdds]],0),0)</f>
        <v>4.333187772925764</v>
      </c>
      <c r="S96" s="18">
        <f>IF(TypeOdds[[#This Row],[IsHit]]="Y",IFERROR(_xlfn.MAXIFS(TypeOdds[HobbyOdds],TypeOdds[IsHit],"Y")/TypeOdds[[#This Row],[HobbyOdds]],0),0)</f>
        <v>2</v>
      </c>
      <c r="T96" s="20">
        <f>IF(TypeOdds[[#This Row],[IsHit]]="Y",IFERROR(_xlfn.MAXIFS(TypeOdds[HangerOdds],TypeOdds[IsHit],"Y")/TypeOdds[[#This Row],[HangerOdds]],0),0)</f>
        <v>0</v>
      </c>
      <c r="U96" s="19">
        <f>IF(TypeOdds[[#This Row],[IsHit]]="Y",IFERROR(_xlfn.MAXIFS(TypeOdds[FatOdds],TypeOdds[IsHit],"Y")/TypeOdds[[#This Row],[FatOdds]],0),0)</f>
        <v>0</v>
      </c>
      <c r="V96" s="19">
        <f>IF(TypeOdds[[#This Row],[IsHit]]="Y",IFERROR(_xlfn.MAXIFS(TypeOdds[BlasterOdds],TypeOdds[IsHit],"Y")/TypeOdds[[#This Row],[BlasterOdds]],0),0)</f>
        <v>0</v>
      </c>
    </row>
  </sheetData>
  <dataConsolidate/>
  <phoneticPr fontId="2" type="noConversion"/>
  <conditionalFormatting sqref="I2:V96">
    <cfRule type="expression" dxfId="2" priority="5">
      <formula>$I2&lt;&gt;$I1</formula>
    </cfRule>
    <cfRule type="expression" dxfId="1" priority="6">
      <formula>$K2="N"</formula>
    </cfRule>
  </conditionalFormatting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Adams</cp:lastModifiedBy>
  <dcterms:created xsi:type="dcterms:W3CDTF">2019-10-10T17:06:41Z</dcterms:created>
  <dcterms:modified xsi:type="dcterms:W3CDTF">2019-11-08T13:39:56Z</dcterms:modified>
</cp:coreProperties>
</file>